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fileSharing userName="s349016" algorithmName="SHA-512" hashValue="H+pSVIl85UCX+8YL5hxcok4IGoSPxYRWUc1rntlb4DJOCEx5tGFIGokLTNz7TWDxs56o183Et6N8fClYVfUzMw==" saltValue="mMKyVZ9yQkNPaWhcJdvOIA==" spinCount="10000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AEP West Trans\True Ups\2023 Annual Update\Filed Documents\"/>
    </mc:Choice>
  </mc:AlternateContent>
  <xr:revisionPtr revIDLastSave="0" documentId="13_ncr:10001_{02EE2327-5883-4451-8301-225DFB47DE62}" xr6:coauthVersionLast="47" xr6:coauthVersionMax="47" xr10:uidLastSave="{00000000-0000-0000-0000-000000000000}"/>
  <bookViews>
    <workbookView xWindow="-120" yWindow="-120" windowWidth="24240" windowHeight="13020" tabRatio="838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xyz - blank" sheetId="13" r:id="rId78"/>
  </sheets>
  <externalReferences>
    <externalReference r:id="rId79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'S.xyz - blank'!$A$1:$P$165</definedName>
    <definedName name="_xlnm.Print_Area" localSheetId="0">'SWE.Sch.11.Rates'!$A$1:$T$95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1" i="99" l="1"/>
  <c r="L101" i="99"/>
  <c r="M101" i="99" s="1"/>
  <c r="M20" i="99"/>
  <c r="K20" i="99"/>
  <c r="L20" i="99" s="1"/>
  <c r="N101" i="98"/>
  <c r="L101" i="98"/>
  <c r="M101" i="98" s="1"/>
  <c r="M20" i="98"/>
  <c r="K20" i="98"/>
  <c r="L20" i="98" s="1"/>
  <c r="N101" i="97"/>
  <c r="L101" i="97"/>
  <c r="M101" i="97" s="1"/>
  <c r="M20" i="97"/>
  <c r="K20" i="97"/>
  <c r="L20" i="97" s="1"/>
  <c r="N102" i="96"/>
  <c r="L102" i="96"/>
  <c r="M102" i="96" s="1"/>
  <c r="M21" i="96"/>
  <c r="K21" i="96"/>
  <c r="L21" i="96" s="1"/>
  <c r="N102" i="95"/>
  <c r="L102" i="95"/>
  <c r="M102" i="95" s="1"/>
  <c r="M21" i="95"/>
  <c r="K21" i="95"/>
  <c r="L21" i="95" s="1"/>
  <c r="N103" i="94"/>
  <c r="L103" i="94"/>
  <c r="M103" i="94" s="1"/>
  <c r="M22" i="94"/>
  <c r="K22" i="94"/>
  <c r="L22" i="94" s="1"/>
  <c r="N102" i="93"/>
  <c r="L102" i="93"/>
  <c r="M102" i="93" s="1"/>
  <c r="M21" i="93"/>
  <c r="K21" i="93"/>
  <c r="L21" i="93" s="1"/>
  <c r="N103" i="92"/>
  <c r="L103" i="92"/>
  <c r="M103" i="92" s="1"/>
  <c r="M22" i="92"/>
  <c r="K22" i="92"/>
  <c r="L22" i="92" s="1"/>
  <c r="N103" i="91"/>
  <c r="L103" i="91"/>
  <c r="M103" i="91" s="1"/>
  <c r="M22" i="91"/>
  <c r="K22" i="91"/>
  <c r="L22" i="91" s="1"/>
  <c r="N103" i="90"/>
  <c r="L103" i="90"/>
  <c r="M103" i="90" s="1"/>
  <c r="M22" i="90"/>
  <c r="K22" i="90"/>
  <c r="L22" i="90" s="1"/>
  <c r="N103" i="89"/>
  <c r="L103" i="89"/>
  <c r="M103" i="89" s="1"/>
  <c r="M22" i="89"/>
  <c r="K22" i="89"/>
  <c r="L22" i="89" s="1"/>
  <c r="N103" i="88"/>
  <c r="L103" i="88"/>
  <c r="M103" i="88" s="1"/>
  <c r="M22" i="88"/>
  <c r="K22" i="88"/>
  <c r="L22" i="88" s="1"/>
  <c r="N103" i="87"/>
  <c r="L103" i="87"/>
  <c r="M103" i="87" s="1"/>
  <c r="M22" i="87"/>
  <c r="K22" i="87"/>
  <c r="L22" i="87" s="1"/>
  <c r="N104" i="86"/>
  <c r="L104" i="86"/>
  <c r="M104" i="86" s="1"/>
  <c r="M23" i="86"/>
  <c r="K23" i="86"/>
  <c r="L23" i="86" s="1"/>
  <c r="N104" i="85"/>
  <c r="L104" i="85"/>
  <c r="M104" i="85" s="1"/>
  <c r="M23" i="85"/>
  <c r="K23" i="85"/>
  <c r="L23" i="85" s="1"/>
  <c r="N103" i="84"/>
  <c r="L103" i="84"/>
  <c r="M103" i="84" s="1"/>
  <c r="M23" i="84"/>
  <c r="K23" i="84"/>
  <c r="L23" i="84" s="1"/>
  <c r="N104" i="83"/>
  <c r="L104" i="83"/>
  <c r="M104" i="83" s="1"/>
  <c r="M23" i="83"/>
  <c r="K23" i="83"/>
  <c r="L23" i="83" s="1"/>
  <c r="N104" i="82"/>
  <c r="L104" i="82"/>
  <c r="M104" i="82" s="1"/>
  <c r="M23" i="82"/>
  <c r="K23" i="82"/>
  <c r="L23" i="82" s="1"/>
  <c r="N104" i="81"/>
  <c r="L104" i="81"/>
  <c r="M104" i="81" s="1"/>
  <c r="M23" i="81"/>
  <c r="K23" i="81"/>
  <c r="L23" i="81" s="1"/>
  <c r="N104" i="80"/>
  <c r="L104" i="80"/>
  <c r="M104" i="80" s="1"/>
  <c r="M23" i="80"/>
  <c r="K23" i="80"/>
  <c r="L23" i="80" s="1"/>
  <c r="N105" i="79"/>
  <c r="L105" i="79"/>
  <c r="M105" i="79" s="1"/>
  <c r="M24" i="79"/>
  <c r="K24" i="79"/>
  <c r="L24" i="79" s="1"/>
  <c r="N105" i="78"/>
  <c r="L105" i="78"/>
  <c r="M105" i="78" s="1"/>
  <c r="M24" i="78"/>
  <c r="K24" i="78"/>
  <c r="L24" i="78" s="1"/>
  <c r="N105" i="77"/>
  <c r="L105" i="77"/>
  <c r="M105" i="77" s="1"/>
  <c r="M24" i="77"/>
  <c r="K24" i="77"/>
  <c r="L24" i="77" s="1"/>
  <c r="N105" i="76"/>
  <c r="L105" i="76"/>
  <c r="M105" i="76" s="1"/>
  <c r="M24" i="76"/>
  <c r="K24" i="76"/>
  <c r="L24" i="76" s="1"/>
  <c r="N105" i="75"/>
  <c r="L105" i="75"/>
  <c r="M105" i="75" s="1"/>
  <c r="M24" i="75"/>
  <c r="K24" i="75"/>
  <c r="L24" i="75" s="1"/>
  <c r="N110" i="74"/>
  <c r="L110" i="74"/>
  <c r="M110" i="74" s="1"/>
  <c r="M29" i="74"/>
  <c r="K29" i="74"/>
  <c r="L29" i="74" s="1"/>
  <c r="N110" i="73"/>
  <c r="L110" i="73"/>
  <c r="M110" i="73" s="1"/>
  <c r="M29" i="73"/>
  <c r="K29" i="73"/>
  <c r="L29" i="73" s="1"/>
  <c r="N108" i="72"/>
  <c r="L108" i="72"/>
  <c r="M108" i="72" s="1"/>
  <c r="M27" i="72"/>
  <c r="K27" i="72"/>
  <c r="L27" i="72" s="1"/>
  <c r="N112" i="71"/>
  <c r="L112" i="71"/>
  <c r="M112" i="71" s="1"/>
  <c r="M31" i="71"/>
  <c r="K31" i="71"/>
  <c r="L31" i="71" s="1"/>
  <c r="N113" i="70"/>
  <c r="L113" i="70"/>
  <c r="M113" i="70" s="1"/>
  <c r="M32" i="70"/>
  <c r="K32" i="70"/>
  <c r="L32" i="70" s="1"/>
  <c r="N113" i="69"/>
  <c r="L113" i="69"/>
  <c r="M113" i="69" s="1"/>
  <c r="M32" i="69"/>
  <c r="K32" i="69"/>
  <c r="L32" i="69" s="1"/>
  <c r="N106" i="68"/>
  <c r="L106" i="68"/>
  <c r="M106" i="68" s="1"/>
  <c r="M25" i="68"/>
  <c r="K25" i="68"/>
  <c r="L25" i="68" s="1"/>
  <c r="N106" i="67"/>
  <c r="L106" i="67"/>
  <c r="M106" i="67" s="1"/>
  <c r="M25" i="67"/>
  <c r="K25" i="67"/>
  <c r="L25" i="67" s="1"/>
  <c r="N106" i="66"/>
  <c r="L106" i="66"/>
  <c r="M106" i="66" s="1"/>
  <c r="M25" i="66"/>
  <c r="K25" i="66"/>
  <c r="L25" i="66" s="1"/>
  <c r="N106" i="65"/>
  <c r="L106" i="65"/>
  <c r="M106" i="65" s="1"/>
  <c r="M25" i="65"/>
  <c r="K25" i="65"/>
  <c r="L25" i="65" s="1"/>
  <c r="N107" i="64"/>
  <c r="L107" i="64"/>
  <c r="M107" i="64" s="1"/>
  <c r="M26" i="64"/>
  <c r="K26" i="64"/>
  <c r="L26" i="64" s="1"/>
  <c r="N107" i="60"/>
  <c r="L107" i="60"/>
  <c r="M107" i="60" s="1"/>
  <c r="M26" i="60"/>
  <c r="K26" i="60"/>
  <c r="L26" i="60" s="1"/>
  <c r="N107" i="62"/>
  <c r="L107" i="62"/>
  <c r="M107" i="62" s="1"/>
  <c r="M26" i="62"/>
  <c r="K26" i="62"/>
  <c r="L26" i="62" s="1"/>
  <c r="N107" i="63"/>
  <c r="L107" i="63"/>
  <c r="M107" i="63" s="1"/>
  <c r="M26" i="63"/>
  <c r="K26" i="63"/>
  <c r="L26" i="63" s="1"/>
  <c r="N107" i="61"/>
  <c r="L107" i="61"/>
  <c r="M107" i="61" s="1"/>
  <c r="M26" i="61"/>
  <c r="K26" i="61"/>
  <c r="L26" i="61" s="1"/>
  <c r="N107" i="59"/>
  <c r="L107" i="59"/>
  <c r="M107" i="59" s="1"/>
  <c r="M26" i="59"/>
  <c r="K26" i="59"/>
  <c r="L26" i="59" s="1"/>
  <c r="N108" i="58"/>
  <c r="L108" i="58"/>
  <c r="M108" i="58" s="1"/>
  <c r="M27" i="58"/>
  <c r="K27" i="58"/>
  <c r="L27" i="58" s="1"/>
  <c r="N108" i="57"/>
  <c r="L108" i="57"/>
  <c r="M108" i="57" s="1"/>
  <c r="M27" i="57"/>
  <c r="K27" i="57"/>
  <c r="L27" i="57" s="1"/>
  <c r="N108" i="56"/>
  <c r="L108" i="56"/>
  <c r="M108" i="56" s="1"/>
  <c r="M27" i="56"/>
  <c r="K27" i="56"/>
  <c r="L27" i="56" s="1"/>
  <c r="N108" i="55"/>
  <c r="L108" i="55"/>
  <c r="M108" i="55" s="1"/>
  <c r="M27" i="55"/>
  <c r="K27" i="55"/>
  <c r="L27" i="55" s="1"/>
  <c r="N108" i="54"/>
  <c r="L108" i="54"/>
  <c r="M108" i="54" s="1"/>
  <c r="M27" i="54"/>
  <c r="K27" i="54"/>
  <c r="L27" i="54" s="1"/>
  <c r="N108" i="53"/>
  <c r="L108" i="53"/>
  <c r="M108" i="53" s="1"/>
  <c r="M27" i="53"/>
  <c r="K27" i="53"/>
  <c r="L27" i="53" s="1"/>
  <c r="N108" i="46"/>
  <c r="L108" i="46"/>
  <c r="M108" i="46" s="1"/>
  <c r="M27" i="46"/>
  <c r="K27" i="46"/>
  <c r="L27" i="46" s="1"/>
  <c r="N109" i="45"/>
  <c r="L109" i="45"/>
  <c r="M109" i="45" s="1"/>
  <c r="M28" i="45"/>
  <c r="K28" i="45"/>
  <c r="L28" i="45" s="1"/>
  <c r="N110" i="44"/>
  <c r="L110" i="44"/>
  <c r="M110" i="44" s="1"/>
  <c r="M29" i="44"/>
  <c r="K29" i="44"/>
  <c r="L29" i="44" s="1"/>
  <c r="N110" i="43"/>
  <c r="L110" i="43"/>
  <c r="M110" i="43" s="1"/>
  <c r="M29" i="43"/>
  <c r="K29" i="43"/>
  <c r="L29" i="43" s="1"/>
  <c r="N110" i="42"/>
  <c r="L110" i="42"/>
  <c r="M110" i="42" s="1"/>
  <c r="M29" i="42"/>
  <c r="K29" i="42"/>
  <c r="L29" i="42" s="1"/>
  <c r="N110" i="41"/>
  <c r="L110" i="41"/>
  <c r="M110" i="41" s="1"/>
  <c r="M29" i="41"/>
  <c r="K29" i="41"/>
  <c r="L29" i="41" s="1"/>
  <c r="N110" i="39"/>
  <c r="L110" i="39"/>
  <c r="M110" i="39" s="1"/>
  <c r="M29" i="39"/>
  <c r="K29" i="39"/>
  <c r="L29" i="39" s="1"/>
  <c r="N112" i="34"/>
  <c r="L112" i="34"/>
  <c r="M112" i="34" s="1"/>
  <c r="M31" i="34"/>
  <c r="K31" i="34"/>
  <c r="L31" i="34" s="1"/>
  <c r="N112" i="32"/>
  <c r="L112" i="32"/>
  <c r="M112" i="32" s="1"/>
  <c r="M31" i="32"/>
  <c r="K31" i="32"/>
  <c r="L31" i="32" s="1"/>
  <c r="N112" i="31"/>
  <c r="L112" i="31"/>
  <c r="M112" i="31" s="1"/>
  <c r="M31" i="31"/>
  <c r="K31" i="31"/>
  <c r="L31" i="31" s="1"/>
  <c r="N113" i="30"/>
  <c r="L113" i="30"/>
  <c r="M113" i="30" s="1"/>
  <c r="N113" i="29"/>
  <c r="L113" i="29"/>
  <c r="M113" i="29" s="1"/>
  <c r="N114" i="28"/>
  <c r="L114" i="28"/>
  <c r="M114" i="28" s="1"/>
  <c r="N113" i="27"/>
  <c r="L113" i="27"/>
  <c r="M113" i="27" s="1"/>
  <c r="M32" i="27"/>
  <c r="K32" i="27"/>
  <c r="L32" i="27" s="1"/>
  <c r="N112" i="24"/>
  <c r="L112" i="24"/>
  <c r="M112" i="24" s="1"/>
  <c r="M31" i="24"/>
  <c r="K31" i="24"/>
  <c r="L31" i="24" s="1"/>
  <c r="N112" i="23"/>
  <c r="L112" i="23"/>
  <c r="M112" i="23" s="1"/>
  <c r="N111" i="22"/>
  <c r="L111" i="22"/>
  <c r="M111" i="22" s="1"/>
  <c r="M30" i="22"/>
  <c r="K30" i="22"/>
  <c r="L30" i="22" s="1"/>
  <c r="N111" i="21"/>
  <c r="L111" i="21"/>
  <c r="M111" i="21" s="1"/>
  <c r="M30" i="21"/>
  <c r="K30" i="21"/>
  <c r="L30" i="21" s="1"/>
  <c r="N111" i="20"/>
  <c r="L111" i="20"/>
  <c r="M111" i="20" s="1"/>
  <c r="M30" i="20"/>
  <c r="K30" i="20"/>
  <c r="L30" i="20" s="1"/>
  <c r="N111" i="19"/>
  <c r="L111" i="19"/>
  <c r="M111" i="19" s="1"/>
  <c r="N111" i="18"/>
  <c r="L111" i="18"/>
  <c r="M111" i="18" s="1"/>
  <c r="N111" i="17"/>
  <c r="L111" i="17"/>
  <c r="M111" i="17" s="1"/>
  <c r="N111" i="3"/>
  <c r="L111" i="3"/>
  <c r="M111" i="3" s="1"/>
  <c r="N100" i="99" l="1"/>
  <c r="L100" i="99"/>
  <c r="M100" i="99" s="1"/>
  <c r="M19" i="99"/>
  <c r="K19" i="99"/>
  <c r="L19" i="99" s="1"/>
  <c r="N100" i="98"/>
  <c r="L100" i="98"/>
  <c r="M100" i="98" s="1"/>
  <c r="M19" i="98"/>
  <c r="K19" i="98"/>
  <c r="L19" i="98" s="1"/>
  <c r="N100" i="97"/>
  <c r="L100" i="97"/>
  <c r="M100" i="97" s="1"/>
  <c r="M19" i="97"/>
  <c r="K19" i="97"/>
  <c r="L19" i="97" s="1"/>
  <c r="N101" i="96"/>
  <c r="L101" i="96"/>
  <c r="M101" i="96" s="1"/>
  <c r="M20" i="96"/>
  <c r="K20" i="96"/>
  <c r="L20" i="96" s="1"/>
  <c r="N101" i="95"/>
  <c r="L101" i="95"/>
  <c r="M101" i="95" s="1"/>
  <c r="M20" i="95"/>
  <c r="K20" i="95"/>
  <c r="L20" i="95" s="1"/>
  <c r="N102" i="94"/>
  <c r="L102" i="94"/>
  <c r="M102" i="94" s="1"/>
  <c r="M21" i="94"/>
  <c r="K21" i="94"/>
  <c r="L21" i="94" s="1"/>
  <c r="N101" i="93"/>
  <c r="L101" i="93"/>
  <c r="M101" i="93" s="1"/>
  <c r="M20" i="93"/>
  <c r="K20" i="93"/>
  <c r="L20" i="93" s="1"/>
  <c r="N102" i="92"/>
  <c r="L102" i="92"/>
  <c r="M102" i="92" s="1"/>
  <c r="M21" i="92"/>
  <c r="K21" i="92"/>
  <c r="L21" i="92" s="1"/>
  <c r="N102" i="91"/>
  <c r="L102" i="91"/>
  <c r="M102" i="91" s="1"/>
  <c r="M21" i="91"/>
  <c r="K21" i="91"/>
  <c r="L21" i="91" s="1"/>
  <c r="N102" i="90"/>
  <c r="L102" i="90"/>
  <c r="M102" i="90" s="1"/>
  <c r="M21" i="90"/>
  <c r="K21" i="90"/>
  <c r="L21" i="90" s="1"/>
  <c r="N102" i="89"/>
  <c r="L102" i="89"/>
  <c r="M102" i="89" s="1"/>
  <c r="M21" i="89"/>
  <c r="K21" i="89"/>
  <c r="L21" i="89" s="1"/>
  <c r="N102" i="88"/>
  <c r="L102" i="88"/>
  <c r="M102" i="88" s="1"/>
  <c r="M21" i="88"/>
  <c r="K21" i="88"/>
  <c r="L21" i="88" s="1"/>
  <c r="N102" i="87"/>
  <c r="L102" i="87"/>
  <c r="M102" i="87" s="1"/>
  <c r="M21" i="87"/>
  <c r="K21" i="87"/>
  <c r="L21" i="87" s="1"/>
  <c r="N103" i="86"/>
  <c r="L103" i="86"/>
  <c r="M103" i="86" s="1"/>
  <c r="M22" i="86"/>
  <c r="K22" i="86"/>
  <c r="L22" i="86" s="1"/>
  <c r="N103" i="85"/>
  <c r="L103" i="85"/>
  <c r="M103" i="85" s="1"/>
  <c r="M22" i="85"/>
  <c r="K22" i="85"/>
  <c r="L22" i="85" s="1"/>
  <c r="N102" i="84"/>
  <c r="L102" i="84"/>
  <c r="M102" i="84" s="1"/>
  <c r="M22" i="84"/>
  <c r="K22" i="84"/>
  <c r="L22" i="84" s="1"/>
  <c r="N103" i="83"/>
  <c r="L103" i="83"/>
  <c r="M103" i="83" s="1"/>
  <c r="M22" i="83"/>
  <c r="K22" i="83"/>
  <c r="L22" i="83" s="1"/>
  <c r="N103" i="82"/>
  <c r="L103" i="82"/>
  <c r="M103" i="82" s="1"/>
  <c r="M22" i="82"/>
  <c r="K22" i="82"/>
  <c r="L22" i="82" s="1"/>
  <c r="N103" i="81"/>
  <c r="L103" i="81"/>
  <c r="M103" i="81" s="1"/>
  <c r="M22" i="81"/>
  <c r="K22" i="81"/>
  <c r="L22" i="81" s="1"/>
  <c r="N103" i="80"/>
  <c r="L103" i="80"/>
  <c r="M103" i="80" s="1"/>
  <c r="M22" i="80"/>
  <c r="K22" i="80"/>
  <c r="L22" i="80" s="1"/>
  <c r="N104" i="79"/>
  <c r="L104" i="79"/>
  <c r="M104" i="79" s="1"/>
  <c r="M23" i="79"/>
  <c r="K23" i="79"/>
  <c r="L23" i="79" s="1"/>
  <c r="N104" i="78"/>
  <c r="L104" i="78"/>
  <c r="M104" i="78" s="1"/>
  <c r="M23" i="78"/>
  <c r="K23" i="78"/>
  <c r="L23" i="78" s="1"/>
  <c r="N104" i="77"/>
  <c r="L104" i="77"/>
  <c r="M104" i="77" s="1"/>
  <c r="M23" i="77"/>
  <c r="K23" i="77"/>
  <c r="L23" i="77" s="1"/>
  <c r="N104" i="76"/>
  <c r="L104" i="76"/>
  <c r="M104" i="76" s="1"/>
  <c r="M23" i="76"/>
  <c r="K23" i="76"/>
  <c r="L23" i="76" s="1"/>
  <c r="N104" i="75"/>
  <c r="L104" i="75"/>
  <c r="M104" i="75" s="1"/>
  <c r="M23" i="75"/>
  <c r="K23" i="75"/>
  <c r="L23" i="75" s="1"/>
  <c r="N109" i="74"/>
  <c r="L109" i="74"/>
  <c r="M109" i="74" s="1"/>
  <c r="M28" i="74"/>
  <c r="K28" i="74"/>
  <c r="L28" i="74" s="1"/>
  <c r="N109" i="73"/>
  <c r="L109" i="73"/>
  <c r="M109" i="73" s="1"/>
  <c r="M28" i="73"/>
  <c r="K28" i="73"/>
  <c r="L28" i="73" s="1"/>
  <c r="N107" i="72"/>
  <c r="L107" i="72"/>
  <c r="M107" i="72" s="1"/>
  <c r="M26" i="72"/>
  <c r="K26" i="72"/>
  <c r="L26" i="72" s="1"/>
  <c r="N111" i="71"/>
  <c r="L111" i="71"/>
  <c r="M111" i="71" s="1"/>
  <c r="M30" i="71"/>
  <c r="K30" i="71"/>
  <c r="L30" i="71" s="1"/>
  <c r="N112" i="70"/>
  <c r="L112" i="70"/>
  <c r="M112" i="70" s="1"/>
  <c r="M31" i="70"/>
  <c r="K31" i="70"/>
  <c r="L31" i="70" s="1"/>
  <c r="N112" i="69"/>
  <c r="L112" i="69"/>
  <c r="M112" i="69" s="1"/>
  <c r="M31" i="69"/>
  <c r="K31" i="69"/>
  <c r="L31" i="69" s="1"/>
  <c r="N105" i="68"/>
  <c r="L105" i="68"/>
  <c r="M105" i="68" s="1"/>
  <c r="M24" i="68"/>
  <c r="K24" i="68"/>
  <c r="L24" i="68" s="1"/>
  <c r="N105" i="67"/>
  <c r="L105" i="67"/>
  <c r="M105" i="67" s="1"/>
  <c r="M24" i="67"/>
  <c r="K24" i="67"/>
  <c r="L24" i="67" s="1"/>
  <c r="N105" i="66"/>
  <c r="L105" i="66"/>
  <c r="M105" i="66" s="1"/>
  <c r="M24" i="66"/>
  <c r="K24" i="66"/>
  <c r="L24" i="66" s="1"/>
  <c r="N105" i="65"/>
  <c r="L105" i="65"/>
  <c r="M105" i="65" s="1"/>
  <c r="M24" i="65"/>
  <c r="K24" i="65"/>
  <c r="L24" i="65" s="1"/>
  <c r="N106" i="64"/>
  <c r="L106" i="64"/>
  <c r="M106" i="64" s="1"/>
  <c r="M25" i="64"/>
  <c r="K25" i="64"/>
  <c r="L25" i="64" s="1"/>
  <c r="N106" i="60"/>
  <c r="L106" i="60"/>
  <c r="M106" i="60" s="1"/>
  <c r="M25" i="60"/>
  <c r="K25" i="60"/>
  <c r="L25" i="60" s="1"/>
  <c r="N106" i="62"/>
  <c r="L106" i="62"/>
  <c r="M106" i="62" s="1"/>
  <c r="M25" i="62"/>
  <c r="K25" i="62"/>
  <c r="L25" i="62" s="1"/>
  <c r="N106" i="63"/>
  <c r="L106" i="63"/>
  <c r="M106" i="63" s="1"/>
  <c r="M25" i="63"/>
  <c r="K25" i="63"/>
  <c r="L25" i="63" s="1"/>
  <c r="N106" i="61"/>
  <c r="L106" i="61"/>
  <c r="M106" i="61" s="1"/>
  <c r="M25" i="61"/>
  <c r="K25" i="61"/>
  <c r="L25" i="61" s="1"/>
  <c r="N106" i="59"/>
  <c r="L106" i="59"/>
  <c r="M106" i="59" s="1"/>
  <c r="M25" i="59"/>
  <c r="K25" i="59"/>
  <c r="L25" i="59" s="1"/>
  <c r="N107" i="58"/>
  <c r="L107" i="58"/>
  <c r="M107" i="58" s="1"/>
  <c r="M26" i="58"/>
  <c r="K26" i="58"/>
  <c r="L26" i="58" s="1"/>
  <c r="N107" i="57"/>
  <c r="L107" i="57"/>
  <c r="M107" i="57" s="1"/>
  <c r="M26" i="57"/>
  <c r="K26" i="57"/>
  <c r="L26" i="57" s="1"/>
  <c r="N107" i="56"/>
  <c r="L107" i="56"/>
  <c r="M107" i="56" s="1"/>
  <c r="M26" i="56"/>
  <c r="K26" i="56"/>
  <c r="L26" i="56" s="1"/>
  <c r="N107" i="55"/>
  <c r="L107" i="55"/>
  <c r="M107" i="55" s="1"/>
  <c r="M26" i="55"/>
  <c r="K26" i="55"/>
  <c r="L26" i="55" s="1"/>
  <c r="N107" i="54"/>
  <c r="L107" i="54"/>
  <c r="M107" i="54" s="1"/>
  <c r="M26" i="54"/>
  <c r="K26" i="54"/>
  <c r="L26" i="54" s="1"/>
  <c r="N107" i="53"/>
  <c r="L107" i="53"/>
  <c r="M107" i="53" s="1"/>
  <c r="M26" i="53"/>
  <c r="K26" i="53"/>
  <c r="L26" i="53" s="1"/>
  <c r="N107" i="46"/>
  <c r="L107" i="46"/>
  <c r="M107" i="46" s="1"/>
  <c r="M26" i="46"/>
  <c r="K26" i="46"/>
  <c r="L26" i="46" s="1"/>
  <c r="N108" i="45"/>
  <c r="L108" i="45"/>
  <c r="M108" i="45" s="1"/>
  <c r="M27" i="45"/>
  <c r="K27" i="45"/>
  <c r="L27" i="45" s="1"/>
  <c r="N109" i="44"/>
  <c r="L109" i="44"/>
  <c r="M109" i="44" s="1"/>
  <c r="M28" i="44"/>
  <c r="K28" i="44"/>
  <c r="L28" i="44" s="1"/>
  <c r="N109" i="43"/>
  <c r="L109" i="43"/>
  <c r="M109" i="43" s="1"/>
  <c r="M28" i="43"/>
  <c r="K28" i="43"/>
  <c r="L28" i="43" s="1"/>
  <c r="N109" i="42"/>
  <c r="L109" i="42"/>
  <c r="M109" i="42" s="1"/>
  <c r="M28" i="42"/>
  <c r="K28" i="42"/>
  <c r="L28" i="42" s="1"/>
  <c r="N109" i="41"/>
  <c r="L109" i="41"/>
  <c r="M109" i="41" s="1"/>
  <c r="M28" i="41"/>
  <c r="K28" i="41"/>
  <c r="L28" i="41" s="1"/>
  <c r="N109" i="39"/>
  <c r="L109" i="39"/>
  <c r="M109" i="39" s="1"/>
  <c r="M28" i="39"/>
  <c r="K28" i="39"/>
  <c r="L28" i="39" s="1"/>
  <c r="N111" i="34"/>
  <c r="L111" i="34"/>
  <c r="M111" i="34" s="1"/>
  <c r="M30" i="34"/>
  <c r="K30" i="34"/>
  <c r="L30" i="34" s="1"/>
  <c r="N111" i="32"/>
  <c r="L111" i="32"/>
  <c r="M111" i="32" s="1"/>
  <c r="M30" i="32"/>
  <c r="K30" i="32"/>
  <c r="L30" i="32" s="1"/>
  <c r="N111" i="31"/>
  <c r="L111" i="31"/>
  <c r="M111" i="31" s="1"/>
  <c r="M30" i="31"/>
  <c r="K30" i="31"/>
  <c r="L30" i="31" s="1"/>
  <c r="N112" i="30"/>
  <c r="L112" i="30"/>
  <c r="M112" i="30" s="1"/>
  <c r="M31" i="30"/>
  <c r="K31" i="30"/>
  <c r="L31" i="30" s="1"/>
  <c r="N112" i="29"/>
  <c r="L112" i="29"/>
  <c r="M112" i="29" s="1"/>
  <c r="M31" i="29"/>
  <c r="K31" i="29"/>
  <c r="L31" i="29" s="1"/>
  <c r="N113" i="28"/>
  <c r="L113" i="28"/>
  <c r="M113" i="28" s="1"/>
  <c r="M32" i="28"/>
  <c r="K32" i="28"/>
  <c r="L32" i="28" s="1"/>
  <c r="N112" i="27"/>
  <c r="L112" i="27"/>
  <c r="M112" i="27" s="1"/>
  <c r="M31" i="27"/>
  <c r="K31" i="27"/>
  <c r="L31" i="27" s="1"/>
  <c r="N111" i="24"/>
  <c r="L111" i="24"/>
  <c r="M111" i="24" s="1"/>
  <c r="M30" i="24"/>
  <c r="K30" i="24"/>
  <c r="L30" i="24" s="1"/>
  <c r="N111" i="23"/>
  <c r="L111" i="23"/>
  <c r="M111" i="23" s="1"/>
  <c r="M30" i="23"/>
  <c r="K30" i="23"/>
  <c r="L30" i="23" s="1"/>
  <c r="N110" i="22"/>
  <c r="L110" i="22"/>
  <c r="M110" i="22" s="1"/>
  <c r="M29" i="22"/>
  <c r="K29" i="22"/>
  <c r="L29" i="22" s="1"/>
  <c r="N110" i="21"/>
  <c r="L110" i="21"/>
  <c r="M110" i="21" s="1"/>
  <c r="M29" i="21"/>
  <c r="K29" i="21"/>
  <c r="L29" i="21" s="1"/>
  <c r="N110" i="20"/>
  <c r="L110" i="20"/>
  <c r="M110" i="20" s="1"/>
  <c r="M29" i="20"/>
  <c r="K29" i="20"/>
  <c r="L29" i="20" s="1"/>
  <c r="N110" i="19"/>
  <c r="L110" i="19"/>
  <c r="M110" i="19" s="1"/>
  <c r="M29" i="19"/>
  <c r="K29" i="19"/>
  <c r="L29" i="19" s="1"/>
  <c r="N110" i="18"/>
  <c r="L110" i="18"/>
  <c r="M110" i="18" s="1"/>
  <c r="M29" i="18"/>
  <c r="K29" i="18"/>
  <c r="L29" i="18" s="1"/>
  <c r="N110" i="17"/>
  <c r="L110" i="17"/>
  <c r="M110" i="17" s="1"/>
  <c r="M29" i="17"/>
  <c r="K29" i="17"/>
  <c r="L29" i="17" s="1"/>
  <c r="N110" i="3"/>
  <c r="L110" i="3"/>
  <c r="M110" i="3" s="1"/>
  <c r="M29" i="3"/>
  <c r="K29" i="3"/>
  <c r="L29" i="3" s="1"/>
  <c r="T14" i="36" l="1"/>
  <c r="N101" i="94" l="1"/>
  <c r="L101" i="94"/>
  <c r="M101" i="94" s="1"/>
  <c r="M20" i="94"/>
  <c r="K20" i="94"/>
  <c r="L20" i="94" s="1"/>
  <c r="N102" i="86"/>
  <c r="L102" i="86"/>
  <c r="M102" i="86" s="1"/>
  <c r="M21" i="86" l="1"/>
  <c r="K21" i="86"/>
  <c r="L21" i="86" s="1"/>
  <c r="N99" i="97"/>
  <c r="L99" i="97"/>
  <c r="M99" i="97" s="1"/>
  <c r="N100" i="93"/>
  <c r="L100" i="93"/>
  <c r="M100" i="93" s="1"/>
  <c r="N101" i="92"/>
  <c r="L101" i="92"/>
  <c r="M101" i="92" s="1"/>
  <c r="N101" i="91"/>
  <c r="L101" i="91"/>
  <c r="M101" i="91" s="1"/>
  <c r="N101" i="90"/>
  <c r="L101" i="90"/>
  <c r="M101" i="90" s="1"/>
  <c r="N101" i="89"/>
  <c r="L101" i="89"/>
  <c r="M101" i="89" s="1"/>
  <c r="N101" i="88"/>
  <c r="L101" i="88"/>
  <c r="M101" i="88" s="1"/>
  <c r="N101" i="87"/>
  <c r="L101" i="87"/>
  <c r="M101" i="87" s="1"/>
  <c r="N101" i="86"/>
  <c r="L101" i="86"/>
  <c r="M101" i="86" s="1"/>
  <c r="N102" i="83"/>
  <c r="L102" i="83"/>
  <c r="M102" i="83" s="1"/>
  <c r="N102" i="82"/>
  <c r="L102" i="82"/>
  <c r="M102" i="82" s="1"/>
  <c r="N102" i="81"/>
  <c r="L102" i="81"/>
  <c r="M102" i="81" s="1"/>
  <c r="N102" i="80"/>
  <c r="L102" i="80"/>
  <c r="M102" i="80" s="1"/>
  <c r="N103" i="79"/>
  <c r="L103" i="79"/>
  <c r="M103" i="79" s="1"/>
  <c r="N103" i="78"/>
  <c r="L103" i="78"/>
  <c r="M103" i="78" s="1"/>
  <c r="N103" i="77"/>
  <c r="L103" i="77"/>
  <c r="M103" i="77" s="1"/>
  <c r="N103" i="76"/>
  <c r="L103" i="76"/>
  <c r="M103" i="76" s="1"/>
  <c r="N103" i="75"/>
  <c r="L103" i="75"/>
  <c r="M103" i="75" s="1"/>
  <c r="N108" i="73"/>
  <c r="L108" i="73"/>
  <c r="M108" i="73" s="1"/>
  <c r="N106" i="72"/>
  <c r="L106" i="72"/>
  <c r="M106" i="72" s="1"/>
  <c r="N110" i="71"/>
  <c r="L110" i="71"/>
  <c r="M110" i="71" s="1"/>
  <c r="N111" i="70"/>
  <c r="L111" i="70"/>
  <c r="M111" i="70" s="1"/>
  <c r="N111" i="69"/>
  <c r="L111" i="69"/>
  <c r="M111" i="69" s="1"/>
  <c r="N104" i="68"/>
  <c r="L104" i="68"/>
  <c r="M104" i="68" s="1"/>
  <c r="N104" i="67"/>
  <c r="L104" i="67"/>
  <c r="M104" i="67" s="1"/>
  <c r="N104" i="66"/>
  <c r="L104" i="66"/>
  <c r="M104" i="66" s="1"/>
  <c r="N104" i="65"/>
  <c r="L104" i="65"/>
  <c r="M104" i="65" s="1"/>
  <c r="N105" i="64"/>
  <c r="L105" i="64"/>
  <c r="M105" i="64" s="1"/>
  <c r="N105" i="60"/>
  <c r="L105" i="60"/>
  <c r="M105" i="60" s="1"/>
  <c r="N105" i="62"/>
  <c r="L105" i="62"/>
  <c r="M105" i="62" s="1"/>
  <c r="N105" i="63"/>
  <c r="L105" i="63"/>
  <c r="M105" i="63" s="1"/>
  <c r="N105" i="61"/>
  <c r="L105" i="61"/>
  <c r="M105" i="61" s="1"/>
  <c r="N101" i="84"/>
  <c r="L101" i="84"/>
  <c r="M101" i="84" s="1"/>
  <c r="N102" i="85"/>
  <c r="L102" i="85"/>
  <c r="M102" i="85" s="1"/>
  <c r="N105" i="59"/>
  <c r="L105" i="59"/>
  <c r="M105" i="59" s="1"/>
  <c r="N106" i="58" l="1"/>
  <c r="L106" i="58"/>
  <c r="M106" i="58" s="1"/>
  <c r="N106" i="57"/>
  <c r="L106" i="57"/>
  <c r="M106" i="57" s="1"/>
  <c r="N106" i="56"/>
  <c r="L106" i="56"/>
  <c r="M106" i="56" s="1"/>
  <c r="N106" i="55"/>
  <c r="L106" i="55"/>
  <c r="M106" i="55" s="1"/>
  <c r="N106" i="54"/>
  <c r="L106" i="54"/>
  <c r="M106" i="54" s="1"/>
  <c r="N106" i="53"/>
  <c r="L106" i="53"/>
  <c r="M106" i="53" s="1"/>
  <c r="N106" i="46"/>
  <c r="L106" i="46"/>
  <c r="M106" i="46" s="1"/>
  <c r="N107" i="45"/>
  <c r="L107" i="45"/>
  <c r="M107" i="45" s="1"/>
  <c r="N108" i="44"/>
  <c r="L108" i="44"/>
  <c r="M108" i="44" s="1"/>
  <c r="N108" i="43"/>
  <c r="L108" i="43"/>
  <c r="M108" i="43" s="1"/>
  <c r="N108" i="42"/>
  <c r="L108" i="42"/>
  <c r="M108" i="42" s="1"/>
  <c r="N108" i="41"/>
  <c r="L108" i="41"/>
  <c r="M108" i="41" s="1"/>
  <c r="N108" i="39"/>
  <c r="L108" i="39"/>
  <c r="M108" i="39" s="1"/>
  <c r="N110" i="34"/>
  <c r="L110" i="34"/>
  <c r="M110" i="34" s="1"/>
  <c r="N110" i="32"/>
  <c r="L110" i="32"/>
  <c r="M110" i="32" s="1"/>
  <c r="N110" i="31"/>
  <c r="L110" i="31"/>
  <c r="M110" i="31" s="1"/>
  <c r="N111" i="30"/>
  <c r="L111" i="30"/>
  <c r="M111" i="30" s="1"/>
  <c r="N111" i="29"/>
  <c r="L111" i="29"/>
  <c r="M111" i="29" s="1"/>
  <c r="N112" i="28"/>
  <c r="L112" i="28"/>
  <c r="M112" i="28" s="1"/>
  <c r="N111" i="27"/>
  <c r="L111" i="27"/>
  <c r="M111" i="27" s="1"/>
  <c r="N110" i="24"/>
  <c r="L110" i="24"/>
  <c r="M110" i="24" s="1"/>
  <c r="N110" i="23"/>
  <c r="L110" i="23"/>
  <c r="M110" i="23" s="1"/>
  <c r="N109" i="22"/>
  <c r="L109" i="22"/>
  <c r="M109" i="22" s="1"/>
  <c r="N109" i="21"/>
  <c r="L109" i="21"/>
  <c r="M109" i="21" s="1"/>
  <c r="N109" i="20" l="1"/>
  <c r="L109" i="20"/>
  <c r="M109" i="20" s="1"/>
  <c r="N109" i="19"/>
  <c r="L109" i="19"/>
  <c r="M109" i="19" s="1"/>
  <c r="N109" i="18"/>
  <c r="L109" i="18"/>
  <c r="M109" i="18" s="1"/>
  <c r="N109" i="17"/>
  <c r="L109" i="17"/>
  <c r="M109" i="17" s="1"/>
  <c r="N109" i="3"/>
  <c r="L109" i="3"/>
  <c r="M109" i="3" s="1"/>
  <c r="N108" i="74"/>
  <c r="L108" i="74"/>
  <c r="M108" i="74" s="1"/>
  <c r="N107" i="74"/>
  <c r="L107" i="74"/>
  <c r="M107" i="74" s="1"/>
  <c r="M27" i="74"/>
  <c r="K27" i="74"/>
  <c r="L27" i="74" s="1"/>
  <c r="M18" i="99" l="1"/>
  <c r="K18" i="99"/>
  <c r="L18" i="99" s="1"/>
  <c r="M17" i="99"/>
  <c r="K17" i="99"/>
  <c r="L17" i="99" s="1"/>
  <c r="M18" i="98"/>
  <c r="K18" i="98"/>
  <c r="L18" i="98" s="1"/>
  <c r="M17" i="98"/>
  <c r="K17" i="98"/>
  <c r="L17" i="98" s="1"/>
  <c r="M18" i="97"/>
  <c r="K18" i="97"/>
  <c r="L18" i="97" s="1"/>
  <c r="M17" i="97"/>
  <c r="K17" i="97"/>
  <c r="L17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/>
  <c r="K22" i="76"/>
  <c r="L22" i="76" s="1"/>
  <c r="M22" i="75"/>
  <c r="K22" i="75"/>
  <c r="L22" i="75" s="1"/>
  <c r="M26" i="74"/>
  <c r="K26" i="74"/>
  <c r="L26" i="74" s="1"/>
  <c r="M27" i="73"/>
  <c r="K27" i="73"/>
  <c r="L27" i="73" s="1"/>
  <c r="M25" i="72"/>
  <c r="K25" i="72"/>
  <c r="L25" i="72" s="1"/>
  <c r="M29" i="71"/>
  <c r="K29" i="71"/>
  <c r="L29" i="71" s="1"/>
  <c r="M30" i="70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6"/>
  <c r="K23" i="66"/>
  <c r="L23" i="66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3"/>
  <c r="K24" i="63"/>
  <c r="L24" i="63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M25" i="55"/>
  <c r="K25" i="55"/>
  <c r="L25" i="55" s="1"/>
  <c r="M25" i="54"/>
  <c r="K25" i="54"/>
  <c r="L25" i="54" s="1"/>
  <c r="M25" i="53"/>
  <c r="K25" i="53"/>
  <c r="L25" i="53" s="1"/>
  <c r="M25" i="46"/>
  <c r="K25" i="46"/>
  <c r="L25" i="46" s="1"/>
  <c r="M26" i="45"/>
  <c r="K26" i="45"/>
  <c r="L26" i="45" s="1"/>
  <c r="M27" i="44"/>
  <c r="K27" i="44"/>
  <c r="L27" i="44" s="1"/>
  <c r="M27" i="43"/>
  <c r="K27" i="43"/>
  <c r="L27" i="43" s="1"/>
  <c r="M27" i="42"/>
  <c r="K27" i="42"/>
  <c r="L27" i="42" s="1"/>
  <c r="M27" i="4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K29" i="31"/>
  <c r="L29" i="31" s="1"/>
  <c r="M30" i="30"/>
  <c r="K30" i="30"/>
  <c r="L30" i="30" s="1"/>
  <c r="M30" i="29"/>
  <c r="K30" i="29"/>
  <c r="L30" i="29" s="1"/>
  <c r="M31" i="28"/>
  <c r="K31" i="28"/>
  <c r="L31" i="28" s="1"/>
  <c r="M30" i="27"/>
  <c r="K30" i="27"/>
  <c r="L30" i="27" s="1"/>
  <c r="M29" i="24"/>
  <c r="K29" i="24"/>
  <c r="L29" i="24" s="1"/>
  <c r="M29" i="23"/>
  <c r="K29" i="23"/>
  <c r="L29" i="23" s="1"/>
  <c r="M28" i="22"/>
  <c r="K28" i="22"/>
  <c r="L28" i="22" s="1"/>
  <c r="M28" i="21"/>
  <c r="K28" i="21"/>
  <c r="L28" i="21" s="1"/>
  <c r="M28" i="20"/>
  <c r="K28" i="20"/>
  <c r="L28" i="20" s="1"/>
  <c r="M28" i="19"/>
  <c r="K28" i="19"/>
  <c r="L28" i="19" s="1"/>
  <c r="M28" i="18" l="1"/>
  <c r="K28" i="18"/>
  <c r="L28" i="18" s="1"/>
  <c r="M28" i="17"/>
  <c r="K28" i="17"/>
  <c r="L28" i="17" s="1"/>
  <c r="M28" i="3"/>
  <c r="K28" i="3"/>
  <c r="L28" i="3" s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O100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2" i="99"/>
  <c r="L22" i="99"/>
  <c r="N21" i="99"/>
  <c r="L21" i="99"/>
  <c r="N20" i="99"/>
  <c r="N19" i="99"/>
  <c r="N18" i="99"/>
  <c r="N17" i="99"/>
  <c r="I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3" i="99" l="1"/>
  <c r="O43" i="99"/>
  <c r="O49" i="99"/>
  <c r="O26" i="99"/>
  <c r="O28" i="99"/>
  <c r="O31" i="99"/>
  <c r="O22" i="99"/>
  <c r="O30" i="99"/>
  <c r="O32" i="99"/>
  <c r="O34" i="99"/>
  <c r="O38" i="99"/>
  <c r="O44" i="99"/>
  <c r="O46" i="99"/>
  <c r="O48" i="99"/>
  <c r="O19" i="99"/>
  <c r="O53" i="99"/>
  <c r="O55" i="99"/>
  <c r="O57" i="99"/>
  <c r="O61" i="99"/>
  <c r="O65" i="99"/>
  <c r="O69" i="99"/>
  <c r="O71" i="99"/>
  <c r="P106" i="99"/>
  <c r="P108" i="99"/>
  <c r="P112" i="99"/>
  <c r="P116" i="99"/>
  <c r="P104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03" i="99"/>
  <c r="P110" i="99"/>
  <c r="P117" i="99"/>
  <c r="P121" i="99"/>
  <c r="P123" i="99"/>
  <c r="P125" i="99"/>
  <c r="P127" i="99"/>
  <c r="P129" i="99"/>
  <c r="P105" i="99"/>
  <c r="P107" i="99"/>
  <c r="P114" i="99"/>
  <c r="P102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 s="1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J92" i="99" s="1"/>
  <c r="M87" i="99" s="1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L100" i="84"/>
  <c r="M100" i="84" s="1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L102" i="75"/>
  <c r="M102" i="75" s="1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L110" i="30"/>
  <c r="M110" i="30" s="1"/>
  <c r="N110" i="29"/>
  <c r="O110" i="29" s="1"/>
  <c r="L110" i="29"/>
  <c r="M110" i="29" s="1"/>
  <c r="N111" i="28"/>
  <c r="O111" i="28" s="1"/>
  <c r="L111" i="28"/>
  <c r="M111" i="28" s="1"/>
  <c r="N110" i="27"/>
  <c r="O110" i="27" s="1"/>
  <c r="L110" i="27"/>
  <c r="M110" i="27" s="1"/>
  <c r="N109" i="24"/>
  <c r="O109" i="24" s="1"/>
  <c r="L109" i="24"/>
  <c r="M109" i="24" s="1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P108" i="19" l="1"/>
  <c r="P103" i="65"/>
  <c r="P100" i="84"/>
  <c r="P109" i="71"/>
  <c r="P101" i="82"/>
  <c r="P110" i="30"/>
  <c r="P102" i="75"/>
  <c r="P109" i="23"/>
  <c r="P110" i="29"/>
  <c r="P109" i="34"/>
  <c r="P110" i="27"/>
  <c r="P109" i="31"/>
  <c r="P103" i="68"/>
  <c r="P109" i="24"/>
  <c r="P108" i="17"/>
  <c r="P108" i="22"/>
  <c r="P111" i="28"/>
  <c r="P109" i="32"/>
  <c r="P103" i="66"/>
  <c r="P110" i="69"/>
  <c r="L86" i="99"/>
  <c r="P108" i="18"/>
  <c r="N87" i="99"/>
  <c r="O87" i="99" s="1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C127" i="99" l="1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1" i="98"/>
  <c r="O100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2" i="98"/>
  <c r="L22" i="98"/>
  <c r="N21" i="98"/>
  <c r="L21" i="98"/>
  <c r="N20" i="98"/>
  <c r="N19" i="98"/>
  <c r="N18" i="98"/>
  <c r="N17" i="98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1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2" i="97"/>
  <c r="L22" i="97"/>
  <c r="N21" i="97"/>
  <c r="L21" i="97"/>
  <c r="N20" i="97"/>
  <c r="N19" i="97"/>
  <c r="N17" i="97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O71" i="98" l="1"/>
  <c r="J93" i="36"/>
  <c r="P10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22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18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2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M8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N87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B18" i="97"/>
  <c r="P102" i="97"/>
  <c r="P101" i="97"/>
  <c r="P100" i="97"/>
  <c r="P120" i="97"/>
  <c r="P124" i="97"/>
  <c r="P128" i="97"/>
  <c r="P121" i="97"/>
  <c r="P125" i="97"/>
  <c r="P129" i="97"/>
  <c r="O87" i="98" l="1"/>
  <c r="B19" i="98"/>
  <c r="N18" i="97"/>
  <c r="O18" i="97" s="1"/>
  <c r="O87" i="97"/>
  <c r="I18" i="98" l="1"/>
  <c r="B19" i="97"/>
  <c r="I18" i="97"/>
  <c r="E36" i="1" l="1"/>
  <c r="E35" i="1"/>
  <c r="C36" i="1"/>
  <c r="C35" i="1"/>
  <c r="I100" i="36"/>
  <c r="C36" i="2" l="1"/>
  <c r="C35" i="2"/>
  <c r="E36" i="2" l="1"/>
  <c r="E35" i="2"/>
  <c r="M17" i="96" l="1"/>
  <c r="N17" i="96" s="1"/>
  <c r="K17" i="96"/>
  <c r="L17" i="96" s="1"/>
  <c r="M17" i="95"/>
  <c r="N17" i="95" s="1"/>
  <c r="K17" i="95"/>
  <c r="L17" i="95" s="1"/>
  <c r="M17" i="94"/>
  <c r="N17" i="94" s="1"/>
  <c r="K17" i="94"/>
  <c r="L17" i="94" s="1"/>
  <c r="M17" i="93"/>
  <c r="N17" i="93" s="1"/>
  <c r="K17" i="93"/>
  <c r="L17" i="93" s="1"/>
  <c r="N99" i="92"/>
  <c r="O99" i="92" s="1"/>
  <c r="L99" i="92"/>
  <c r="M99" i="92" s="1"/>
  <c r="M18" i="92"/>
  <c r="N18" i="92" s="1"/>
  <c r="K18" i="92"/>
  <c r="L18" i="92" s="1"/>
  <c r="N99" i="91"/>
  <c r="O99" i="91" s="1"/>
  <c r="L99" i="91"/>
  <c r="M99" i="91" s="1"/>
  <c r="M18" i="91"/>
  <c r="N18" i="91" s="1"/>
  <c r="K18" i="91"/>
  <c r="L18" i="91" s="1"/>
  <c r="N99" i="90"/>
  <c r="O99" i="90" s="1"/>
  <c r="L99" i="90"/>
  <c r="M99" i="90" s="1"/>
  <c r="M18" i="90"/>
  <c r="N18" i="90" s="1"/>
  <c r="K18" i="90"/>
  <c r="L18" i="90" s="1"/>
  <c r="N99" i="89"/>
  <c r="O99" i="89" s="1"/>
  <c r="L99" i="89"/>
  <c r="M99" i="89" s="1"/>
  <c r="M18" i="89"/>
  <c r="N18" i="89" s="1"/>
  <c r="K18" i="89"/>
  <c r="L18" i="89" s="1"/>
  <c r="N99" i="88"/>
  <c r="O99" i="88" s="1"/>
  <c r="L99" i="88"/>
  <c r="M99" i="88" s="1"/>
  <c r="M18" i="88"/>
  <c r="N18" i="88" s="1"/>
  <c r="K18" i="88"/>
  <c r="L18" i="88" s="1"/>
  <c r="N99" i="87"/>
  <c r="O99" i="87" s="1"/>
  <c r="L99" i="87"/>
  <c r="M99" i="87" s="1"/>
  <c r="M18" i="87"/>
  <c r="N18" i="87" s="1"/>
  <c r="K18" i="87"/>
  <c r="L18" i="87" s="1"/>
  <c r="N99" i="86"/>
  <c r="O99" i="86" s="1"/>
  <c r="L99" i="86"/>
  <c r="M99" i="86" s="1"/>
  <c r="M18" i="86"/>
  <c r="N18" i="86" s="1"/>
  <c r="K18" i="86"/>
  <c r="L18" i="86" s="1"/>
  <c r="N100" i="85"/>
  <c r="O100" i="85" s="1"/>
  <c r="L100" i="85"/>
  <c r="M100" i="85" s="1"/>
  <c r="M19" i="85"/>
  <c r="N19" i="85" s="1"/>
  <c r="K19" i="85"/>
  <c r="L19" i="85" s="1"/>
  <c r="N99" i="84"/>
  <c r="O99" i="84" s="1"/>
  <c r="L99" i="84"/>
  <c r="M99" i="84" s="1"/>
  <c r="M19" i="84"/>
  <c r="N19" i="84" s="1"/>
  <c r="K19" i="84"/>
  <c r="L19" i="84" s="1"/>
  <c r="N100" i="83"/>
  <c r="O100" i="83" s="1"/>
  <c r="L100" i="83"/>
  <c r="M100" i="83" s="1"/>
  <c r="M19" i="83"/>
  <c r="N19" i="83" s="1"/>
  <c r="K19" i="83"/>
  <c r="L19" i="83" s="1"/>
  <c r="N100" i="82"/>
  <c r="O100" i="82" s="1"/>
  <c r="L100" i="82"/>
  <c r="M100" i="82" s="1"/>
  <c r="M19" i="82"/>
  <c r="N19" i="82" s="1"/>
  <c r="K19" i="82"/>
  <c r="L19" i="82" s="1"/>
  <c r="N100" i="81"/>
  <c r="O100" i="81" s="1"/>
  <c r="L100" i="81"/>
  <c r="M100" i="81" s="1"/>
  <c r="M19" i="81"/>
  <c r="N19" i="81" s="1"/>
  <c r="K19" i="81"/>
  <c r="L19" i="81" s="1"/>
  <c r="N100" i="80"/>
  <c r="O100" i="80" s="1"/>
  <c r="L100" i="80"/>
  <c r="M100" i="80" s="1"/>
  <c r="M19" i="80"/>
  <c r="N19" i="80" s="1"/>
  <c r="K19" i="80"/>
  <c r="L19" i="80" s="1"/>
  <c r="N101" i="79"/>
  <c r="O101" i="79" s="1"/>
  <c r="L101" i="79"/>
  <c r="M101" i="79" s="1"/>
  <c r="M20" i="79"/>
  <c r="N20" i="79" s="1"/>
  <c r="K20" i="79"/>
  <c r="L20" i="79" s="1"/>
  <c r="N101" i="78"/>
  <c r="O101" i="78" s="1"/>
  <c r="L101" i="78"/>
  <c r="M101" i="78" s="1"/>
  <c r="M20" i="78"/>
  <c r="N20" i="78" s="1"/>
  <c r="K20" i="78"/>
  <c r="L20" i="78" s="1"/>
  <c r="N101" i="77"/>
  <c r="O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 s="1"/>
  <c r="L101" i="76"/>
  <c r="M101" i="76" s="1"/>
  <c r="N101" i="75"/>
  <c r="O101" i="75" s="1"/>
  <c r="L101" i="75"/>
  <c r="M101" i="75" s="1"/>
  <c r="M20" i="75"/>
  <c r="N20" i="75" s="1"/>
  <c r="K20" i="75"/>
  <c r="L20" i="75" s="1"/>
  <c r="N105" i="74"/>
  <c r="O105" i="74" s="1"/>
  <c r="L105" i="74"/>
  <c r="M105" i="74" s="1"/>
  <c r="M24" i="74"/>
  <c r="N24" i="74" s="1"/>
  <c r="K24" i="74"/>
  <c r="L24" i="74" s="1"/>
  <c r="N106" i="73"/>
  <c r="O106" i="73" s="1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L108" i="71"/>
  <c r="M108" i="71" s="1"/>
  <c r="M27" i="71"/>
  <c r="N27" i="71" s="1"/>
  <c r="K27" i="71"/>
  <c r="L27" i="71" s="1"/>
  <c r="N109" i="70"/>
  <c r="O109" i="70" s="1"/>
  <c r="L109" i="70"/>
  <c r="M109" i="70" s="1"/>
  <c r="M28" i="70"/>
  <c r="N28" i="70" s="1"/>
  <c r="K28" i="70"/>
  <c r="L28" i="70" s="1"/>
  <c r="N109" i="69"/>
  <c r="O109" i="69" s="1"/>
  <c r="L109" i="69"/>
  <c r="M109" i="69" s="1"/>
  <c r="M28" i="69"/>
  <c r="N28" i="69" s="1"/>
  <c r="K28" i="69"/>
  <c r="L28" i="69" s="1"/>
  <c r="N102" i="68"/>
  <c r="O102" i="68" s="1"/>
  <c r="L102" i="68"/>
  <c r="M102" i="68" s="1"/>
  <c r="M21" i="68"/>
  <c r="N21" i="68" s="1"/>
  <c r="K21" i="68"/>
  <c r="L21" i="68" s="1"/>
  <c r="N102" i="67"/>
  <c r="O102" i="67" s="1"/>
  <c r="L102" i="67"/>
  <c r="M102" i="67" s="1"/>
  <c r="M21" i="67"/>
  <c r="N21" i="67" s="1"/>
  <c r="K21" i="67"/>
  <c r="L21" i="67" s="1"/>
  <c r="N102" i="66"/>
  <c r="O102" i="66" s="1"/>
  <c r="L102" i="66"/>
  <c r="M102" i="66" s="1"/>
  <c r="M21" i="66"/>
  <c r="N21" i="66" s="1"/>
  <c r="K21" i="66"/>
  <c r="L21" i="66" s="1"/>
  <c r="N102" i="65"/>
  <c r="O102" i="65" s="1"/>
  <c r="L102" i="65"/>
  <c r="M102" i="65" s="1"/>
  <c r="M21" i="65"/>
  <c r="N21" i="65" s="1"/>
  <c r="K21" i="65"/>
  <c r="L21" i="65" s="1"/>
  <c r="N103" i="64"/>
  <c r="O103" i="64" s="1"/>
  <c r="L103" i="64"/>
  <c r="M103" i="64" s="1"/>
  <c r="M22" i="64"/>
  <c r="N22" i="64" s="1"/>
  <c r="K22" i="64"/>
  <c r="L22" i="64" s="1"/>
  <c r="N103" i="60"/>
  <c r="O103" i="60" s="1"/>
  <c r="L103" i="60"/>
  <c r="M103" i="60" s="1"/>
  <c r="M22" i="60"/>
  <c r="N22" i="60" s="1"/>
  <c r="K22" i="60"/>
  <c r="L22" i="60" s="1"/>
  <c r="N103" i="62"/>
  <c r="O103" i="62" s="1"/>
  <c r="L103" i="62"/>
  <c r="M103" i="62" s="1"/>
  <c r="M22" i="62"/>
  <c r="N22" i="62" s="1"/>
  <c r="K22" i="62"/>
  <c r="L22" i="62" s="1"/>
  <c r="N103" i="63"/>
  <c r="O103" i="63" s="1"/>
  <c r="L103" i="63"/>
  <c r="M103" i="63" s="1"/>
  <c r="M22" i="63"/>
  <c r="N22" i="63" s="1"/>
  <c r="K22" i="63"/>
  <c r="L22" i="63" s="1"/>
  <c r="N103" i="61"/>
  <c r="O103" i="61" s="1"/>
  <c r="L103" i="61"/>
  <c r="M103" i="61" s="1"/>
  <c r="M22" i="61"/>
  <c r="N22" i="61" s="1"/>
  <c r="K22" i="61"/>
  <c r="L22" i="61" s="1"/>
  <c r="N103" i="59"/>
  <c r="O103" i="59" s="1"/>
  <c r="L103" i="59"/>
  <c r="M103" i="59" s="1"/>
  <c r="M22" i="59"/>
  <c r="N22" i="59" s="1"/>
  <c r="K22" i="59"/>
  <c r="L22" i="59" s="1"/>
  <c r="N104" i="58"/>
  <c r="O104" i="58" s="1"/>
  <c r="L104" i="58"/>
  <c r="M104" i="58" s="1"/>
  <c r="M23" i="58"/>
  <c r="N23" i="58" s="1"/>
  <c r="K23" i="58"/>
  <c r="L23" i="58" s="1"/>
  <c r="N104" i="57"/>
  <c r="O104" i="57" s="1"/>
  <c r="L104" i="57"/>
  <c r="M104" i="57" s="1"/>
  <c r="M23" i="57"/>
  <c r="N23" i="57" s="1"/>
  <c r="K23" i="57"/>
  <c r="L23" i="57" s="1"/>
  <c r="N104" i="56"/>
  <c r="O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L104" i="53"/>
  <c r="M104" i="53" s="1"/>
  <c r="M23" i="53"/>
  <c r="N23" i="53" s="1"/>
  <c r="K23" i="53"/>
  <c r="L23" i="53" s="1"/>
  <c r="N104" i="46"/>
  <c r="O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M24" i="45"/>
  <c r="N24" i="45" s="1"/>
  <c r="K24" i="45"/>
  <c r="L24" i="45" s="1"/>
  <c r="N106" i="44"/>
  <c r="O106" i="44" s="1"/>
  <c r="L106" i="44"/>
  <c r="M106" i="44" s="1"/>
  <c r="M25" i="44"/>
  <c r="N25" i="44" s="1"/>
  <c r="K25" i="44"/>
  <c r="L25" i="44" s="1"/>
  <c r="N106" i="43"/>
  <c r="O106" i="43" s="1"/>
  <c r="L106" i="43"/>
  <c r="M106" i="43" s="1"/>
  <c r="M25" i="43"/>
  <c r="N25" i="43" s="1"/>
  <c r="K25" i="43"/>
  <c r="L25" i="43" s="1"/>
  <c r="N106" i="42"/>
  <c r="O106" i="42" s="1"/>
  <c r="L106" i="42"/>
  <c r="M106" i="42" s="1"/>
  <c r="M25" i="42"/>
  <c r="N25" i="42" s="1"/>
  <c r="K25" i="42"/>
  <c r="L25" i="42" s="1"/>
  <c r="N106" i="41"/>
  <c r="O106" i="41" s="1"/>
  <c r="L106" i="41"/>
  <c r="M106" i="41" s="1"/>
  <c r="M25" i="41"/>
  <c r="N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 s="1"/>
  <c r="L108" i="34"/>
  <c r="M108" i="34" s="1"/>
  <c r="M27" i="34"/>
  <c r="N27" i="34" s="1"/>
  <c r="K27" i="34"/>
  <c r="L27" i="34" s="1"/>
  <c r="N108" i="32"/>
  <c r="O108" i="32" s="1"/>
  <c r="L108" i="32"/>
  <c r="M108" i="32" s="1"/>
  <c r="M27" i="32"/>
  <c r="N27" i="32" s="1"/>
  <c r="K27" i="32"/>
  <c r="L27" i="32" s="1"/>
  <c r="N108" i="31"/>
  <c r="O108" i="31" s="1"/>
  <c r="L108" i="31"/>
  <c r="M108" i="31" s="1"/>
  <c r="M27" i="31"/>
  <c r="N27" i="31" s="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 s="1"/>
  <c r="L109" i="29"/>
  <c r="M109" i="29" s="1"/>
  <c r="M28" i="29"/>
  <c r="N28" i="29" s="1"/>
  <c r="K28" i="29"/>
  <c r="L28" i="29" s="1"/>
  <c r="N110" i="28"/>
  <c r="O110" i="28" s="1"/>
  <c r="L110" i="28"/>
  <c r="M110" i="28" s="1"/>
  <c r="M29" i="28"/>
  <c r="N29" i="28" s="1"/>
  <c r="K29" i="28"/>
  <c r="L29" i="28" s="1"/>
  <c r="N109" i="27"/>
  <c r="O109" i="27" s="1"/>
  <c r="L109" i="27"/>
  <c r="M109" i="27" s="1"/>
  <c r="M28" i="27"/>
  <c r="N28" i="27" s="1"/>
  <c r="K28" i="27"/>
  <c r="L28" i="27" s="1"/>
  <c r="N108" i="24"/>
  <c r="O108" i="24" s="1"/>
  <c r="L108" i="24"/>
  <c r="M108" i="24" s="1"/>
  <c r="M27" i="24"/>
  <c r="N27" i="24" s="1"/>
  <c r="K27" i="24"/>
  <c r="L27" i="24" s="1"/>
  <c r="N108" i="23"/>
  <c r="O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M26" i="20"/>
  <c r="N26" i="20" s="1"/>
  <c r="K26" i="20"/>
  <c r="L26" i="20" s="1"/>
  <c r="N107" i="19"/>
  <c r="O107" i="19" s="1"/>
  <c r="L107" i="19"/>
  <c r="M107" i="19" s="1"/>
  <c r="M26" i="19"/>
  <c r="N26" i="19" s="1"/>
  <c r="K26" i="19"/>
  <c r="L26" i="19" s="1"/>
  <c r="N107" i="18"/>
  <c r="O107" i="18" s="1"/>
  <c r="L107" i="18"/>
  <c r="M107" i="18" s="1"/>
  <c r="M26" i="18"/>
  <c r="N26" i="18" s="1"/>
  <c r="K26" i="18"/>
  <c r="L26" i="18" s="1"/>
  <c r="N107" i="17"/>
  <c r="O107" i="17" s="1"/>
  <c r="L107" i="17"/>
  <c r="M107" i="17" s="1"/>
  <c r="M26" i="17"/>
  <c r="N26" i="17" s="1"/>
  <c r="K26" i="17"/>
  <c r="L26" i="17" s="1"/>
  <c r="N107" i="3"/>
  <c r="O107" i="3" s="1"/>
  <c r="L107" i="3"/>
  <c r="M107" i="3" s="1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2" i="96"/>
  <c r="O101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3" i="96"/>
  <c r="L23" i="96"/>
  <c r="N22" i="96"/>
  <c r="L22" i="96"/>
  <c r="N21" i="96"/>
  <c r="N20" i="96"/>
  <c r="N19" i="96"/>
  <c r="N18" i="96"/>
  <c r="O18" i="96" s="1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2" i="95"/>
  <c r="O101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2" i="95"/>
  <c r="L22" i="95"/>
  <c r="N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3" i="94"/>
  <c r="O102" i="94"/>
  <c r="O101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4" i="94"/>
  <c r="L24" i="94"/>
  <c r="N23" i="94"/>
  <c r="L23" i="94"/>
  <c r="N22" i="94"/>
  <c r="N21" i="94"/>
  <c r="N20" i="94"/>
  <c r="N19" i="94"/>
  <c r="N18" i="94"/>
  <c r="O18" i="94" s="1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2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3" i="93"/>
  <c r="L23" i="93"/>
  <c r="N22" i="93"/>
  <c r="L22" i="93"/>
  <c r="N21" i="93"/>
  <c r="N20" i="93"/>
  <c r="N19" i="93"/>
  <c r="N18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C45" i="93" s="1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K11" i="93"/>
  <c r="I11" i="93"/>
  <c r="D8" i="93"/>
  <c r="D90" i="93" s="1"/>
  <c r="P1" i="93"/>
  <c r="P83" i="93" s="1"/>
  <c r="M17" i="92"/>
  <c r="N17" i="92" s="1"/>
  <c r="K17" i="92"/>
  <c r="L17" i="92" s="1"/>
  <c r="M17" i="91"/>
  <c r="N17" i="91" s="1"/>
  <c r="K17" i="91"/>
  <c r="L17" i="91" s="1"/>
  <c r="M17" i="90"/>
  <c r="N17" i="90" s="1"/>
  <c r="K17" i="90"/>
  <c r="L17" i="90" s="1"/>
  <c r="M17" i="89"/>
  <c r="N17" i="89" s="1"/>
  <c r="K17" i="89"/>
  <c r="L17" i="89" s="1"/>
  <c r="M17" i="88"/>
  <c r="N17" i="88" s="1"/>
  <c r="K17" i="88"/>
  <c r="L17" i="88" s="1"/>
  <c r="M17" i="87"/>
  <c r="N17" i="87" s="1"/>
  <c r="K17" i="87"/>
  <c r="L17" i="87" s="1"/>
  <c r="M17" i="86"/>
  <c r="N17" i="86" s="1"/>
  <c r="K17" i="86"/>
  <c r="L17" i="86" s="1"/>
  <c r="N99" i="85"/>
  <c r="O99" i="85" s="1"/>
  <c r="L99" i="85"/>
  <c r="M99" i="85" s="1"/>
  <c r="M18" i="85"/>
  <c r="N18" i="85" s="1"/>
  <c r="K18" i="85"/>
  <c r="L18" i="85" s="1"/>
  <c r="M18" i="84"/>
  <c r="N18" i="84" s="1"/>
  <c r="K18" i="84"/>
  <c r="L18" i="84" s="1"/>
  <c r="K18" i="83"/>
  <c r="L18" i="83" s="1"/>
  <c r="M18" i="83"/>
  <c r="N18" i="83" s="1"/>
  <c r="N99" i="83"/>
  <c r="O99" i="83" s="1"/>
  <c r="L99" i="83"/>
  <c r="M99" i="83" s="1"/>
  <c r="N99" i="82"/>
  <c r="O99" i="82" s="1"/>
  <c r="L99" i="82"/>
  <c r="M99" i="82" s="1"/>
  <c r="M18" i="82"/>
  <c r="N18" i="82" s="1"/>
  <c r="K18" i="82"/>
  <c r="L18" i="82" s="1"/>
  <c r="N99" i="81"/>
  <c r="O99" i="81" s="1"/>
  <c r="N99" i="80"/>
  <c r="O99" i="80" s="1"/>
  <c r="L99" i="80"/>
  <c r="M99" i="80" s="1"/>
  <c r="L99" i="81"/>
  <c r="M99" i="81" s="1"/>
  <c r="M18" i="81"/>
  <c r="N18" i="81" s="1"/>
  <c r="K18" i="81"/>
  <c r="L18" i="81" s="1"/>
  <c r="M18" i="80"/>
  <c r="N18" i="80" s="1"/>
  <c r="K18" i="80"/>
  <c r="L18" i="80" s="1"/>
  <c r="N100" i="79"/>
  <c r="O100" i="79" s="1"/>
  <c r="L100" i="79"/>
  <c r="M100" i="79" s="1"/>
  <c r="M19" i="79"/>
  <c r="N19" i="79" s="1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 s="1"/>
  <c r="M19" i="77"/>
  <c r="N19" i="77" s="1"/>
  <c r="K19" i="77"/>
  <c r="L19" i="77" s="1"/>
  <c r="N100" i="76"/>
  <c r="O100" i="76" s="1"/>
  <c r="L100" i="76"/>
  <c r="M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L105" i="73"/>
  <c r="M105" i="73" s="1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 s="1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N101" i="68"/>
  <c r="O101" i="68" s="1"/>
  <c r="L101" i="68"/>
  <c r="M101" i="68" s="1"/>
  <c r="M20" i="68"/>
  <c r="N20" i="68" s="1"/>
  <c r="K20" i="68"/>
  <c r="L20" i="68" s="1"/>
  <c r="N101" i="67"/>
  <c r="O101" i="67" s="1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L102" i="64"/>
  <c r="M102" i="64" s="1"/>
  <c r="M21" i="64"/>
  <c r="N21" i="64" s="1"/>
  <c r="K21" i="64"/>
  <c r="L21" i="64" s="1"/>
  <c r="N102" i="60"/>
  <c r="O102" i="60" s="1"/>
  <c r="L102" i="60"/>
  <c r="M102" i="60" s="1"/>
  <c r="M21" i="60"/>
  <c r="N21" i="60" s="1"/>
  <c r="K21" i="60"/>
  <c r="L21" i="60" s="1"/>
  <c r="N102" i="62"/>
  <c r="O102" i="62" s="1"/>
  <c r="L102" i="62"/>
  <c r="M102" i="62" s="1"/>
  <c r="M21" i="62"/>
  <c r="N21" i="62" s="1"/>
  <c r="K21" i="62"/>
  <c r="L21" i="62" s="1"/>
  <c r="N102" i="63"/>
  <c r="O102" i="63" s="1"/>
  <c r="L102" i="63"/>
  <c r="M102" i="63" s="1"/>
  <c r="M21" i="63"/>
  <c r="N21" i="63" s="1"/>
  <c r="K21" i="63"/>
  <c r="L21" i="63" s="1"/>
  <c r="N102" i="61"/>
  <c r="O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L103" i="58"/>
  <c r="M103" i="58" s="1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 s="1"/>
  <c r="L103" i="56"/>
  <c r="M103" i="56" s="1"/>
  <c r="M22" i="56"/>
  <c r="N22" i="56" s="1"/>
  <c r="K22" i="56"/>
  <c r="L22" i="56" s="1"/>
  <c r="N103" i="55"/>
  <c r="O103" i="55" s="1"/>
  <c r="L103" i="55"/>
  <c r="M103" i="55" s="1"/>
  <c r="M22" i="55"/>
  <c r="N22" i="55" s="1"/>
  <c r="K22" i="55"/>
  <c r="L22" i="55" s="1"/>
  <c r="N103" i="54"/>
  <c r="O103" i="54" s="1"/>
  <c r="L103" i="54"/>
  <c r="M103" i="54" s="1"/>
  <c r="M22" i="54"/>
  <c r="N22" i="54" s="1"/>
  <c r="K22" i="54"/>
  <c r="L22" i="54" s="1"/>
  <c r="N103" i="53"/>
  <c r="O103" i="53" s="1"/>
  <c r="L103" i="53"/>
  <c r="M103" i="53" s="1"/>
  <c r="M22" i="53"/>
  <c r="N22" i="53" s="1"/>
  <c r="K22" i="53"/>
  <c r="L22" i="53" s="1"/>
  <c r="N103" i="46"/>
  <c r="O103" i="46" s="1"/>
  <c r="L103" i="46"/>
  <c r="M103" i="46" s="1"/>
  <c r="M22" i="46"/>
  <c r="N22" i="46" s="1"/>
  <c r="K22" i="46"/>
  <c r="L22" i="46" s="1"/>
  <c r="N104" i="45"/>
  <c r="O104" i="45" s="1"/>
  <c r="L104" i="45"/>
  <c r="M104" i="45" s="1"/>
  <c r="M23" i="45"/>
  <c r="N23" i="45" s="1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L105" i="43"/>
  <c r="M105" i="43" s="1"/>
  <c r="M24" i="43"/>
  <c r="N24" i="43" s="1"/>
  <c r="K24" i="43"/>
  <c r="L24" i="43" s="1"/>
  <c r="N105" i="42"/>
  <c r="O105" i="42" s="1"/>
  <c r="L105" i="42"/>
  <c r="M105" i="42" s="1"/>
  <c r="M24" i="42"/>
  <c r="N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K24" i="39"/>
  <c r="L24" i="39" s="1"/>
  <c r="N107" i="34"/>
  <c r="O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 s="1"/>
  <c r="L107" i="31"/>
  <c r="M107" i="31" s="1"/>
  <c r="M26" i="31"/>
  <c r="N26" i="31" s="1"/>
  <c r="K26" i="31"/>
  <c r="L26" i="31" s="1"/>
  <c r="N108" i="30"/>
  <c r="O108" i="30" s="1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 s="1"/>
  <c r="L108" i="29"/>
  <c r="M108" i="29" s="1"/>
  <c r="M27" i="29"/>
  <c r="N27" i="29" s="1"/>
  <c r="K27" i="29"/>
  <c r="L27" i="29" s="1"/>
  <c r="N109" i="28"/>
  <c r="O109" i="28" s="1"/>
  <c r="L109" i="28"/>
  <c r="M109" i="28" s="1"/>
  <c r="M28" i="28"/>
  <c r="N28" i="28" s="1"/>
  <c r="K28" i="28"/>
  <c r="L28" i="28" s="1"/>
  <c r="N108" i="27"/>
  <c r="O108" i="27" s="1"/>
  <c r="L108" i="27"/>
  <c r="M108" i="27" s="1"/>
  <c r="M27" i="27"/>
  <c r="N27" i="27" s="1"/>
  <c r="K27" i="27"/>
  <c r="L27" i="27" s="1"/>
  <c r="N107" i="24"/>
  <c r="O107" i="24" s="1"/>
  <c r="L107" i="24"/>
  <c r="M107" i="24" s="1"/>
  <c r="M26" i="24"/>
  <c r="N26" i="24" s="1"/>
  <c r="K26" i="24"/>
  <c r="L26" i="24" s="1"/>
  <c r="N107" i="23"/>
  <c r="O107" i="23" s="1"/>
  <c r="L107" i="23"/>
  <c r="M107" i="23" s="1"/>
  <c r="M26" i="23"/>
  <c r="N26" i="23" s="1"/>
  <c r="K26" i="23"/>
  <c r="L26" i="23" s="1"/>
  <c r="N106" i="22"/>
  <c r="O106" i="22" s="1"/>
  <c r="L106" i="22"/>
  <c r="M106" i="22" s="1"/>
  <c r="M25" i="22"/>
  <c r="N25" i="22" s="1"/>
  <c r="K25" i="22"/>
  <c r="L25" i="22" s="1"/>
  <c r="N106" i="21"/>
  <c r="O106" i="21" s="1"/>
  <c r="L106" i="21"/>
  <c r="M106" i="21" s="1"/>
  <c r="M25" i="21"/>
  <c r="N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 s="1"/>
  <c r="M25" i="19"/>
  <c r="N25" i="19" s="1"/>
  <c r="K25" i="19"/>
  <c r="L25" i="19" s="1"/>
  <c r="N106" i="18"/>
  <c r="O106" i="18" s="1"/>
  <c r="L106" i="18"/>
  <c r="M106" i="18" s="1"/>
  <c r="M25" i="18"/>
  <c r="N25" i="18" s="1"/>
  <c r="K25" i="18"/>
  <c r="L25" i="18" s="1"/>
  <c r="N106" i="17"/>
  <c r="O106" i="17" s="1"/>
  <c r="L106" i="17"/>
  <c r="M106" i="17" s="1"/>
  <c r="M25" i="17"/>
  <c r="N25" i="17" s="1"/>
  <c r="K25" i="17"/>
  <c r="L25" i="17" s="1"/>
  <c r="N106" i="3"/>
  <c r="O106" i="3" s="1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N17" i="85" s="1"/>
  <c r="K17" i="85"/>
  <c r="L17" i="85" s="1"/>
  <c r="C17" i="85"/>
  <c r="C18" i="85" s="1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C17" i="89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C17" i="90"/>
  <c r="C18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C17" i="92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E17" i="13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3" i="92"/>
  <c r="O102" i="92"/>
  <c r="O101" i="92"/>
  <c r="O100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4" i="92"/>
  <c r="L24" i="92"/>
  <c r="N23" i="92"/>
  <c r="L23" i="92"/>
  <c r="N22" i="92"/>
  <c r="N21" i="92"/>
  <c r="N20" i="92"/>
  <c r="N19" i="92"/>
  <c r="O19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3" i="91"/>
  <c r="O102" i="91"/>
  <c r="O101" i="91"/>
  <c r="O100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4" i="91"/>
  <c r="L24" i="91"/>
  <c r="N23" i="91"/>
  <c r="L23" i="91"/>
  <c r="N22" i="91"/>
  <c r="N21" i="91"/>
  <c r="N20" i="91"/>
  <c r="N19" i="91"/>
  <c r="O19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3" i="90"/>
  <c r="O102" i="90"/>
  <c r="O101" i="90"/>
  <c r="O100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4" i="90"/>
  <c r="L24" i="90"/>
  <c r="N23" i="90"/>
  <c r="L23" i="90"/>
  <c r="N22" i="90"/>
  <c r="N21" i="90"/>
  <c r="N20" i="90"/>
  <c r="N19" i="90"/>
  <c r="O19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3" i="89"/>
  <c r="O102" i="89"/>
  <c r="O101" i="89"/>
  <c r="O100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3" i="89"/>
  <c r="L23" i="89"/>
  <c r="N22" i="89"/>
  <c r="N21" i="89"/>
  <c r="N20" i="89"/>
  <c r="N19" i="89"/>
  <c r="O19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3" i="88"/>
  <c r="O102" i="88"/>
  <c r="O101" i="88"/>
  <c r="O100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4" i="88"/>
  <c r="L24" i="88"/>
  <c r="N23" i="88"/>
  <c r="L23" i="88"/>
  <c r="N22" i="88"/>
  <c r="N21" i="88"/>
  <c r="N20" i="88"/>
  <c r="N19" i="88"/>
  <c r="O19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3" i="87"/>
  <c r="O102" i="87"/>
  <c r="O101" i="87"/>
  <c r="O100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4" i="87"/>
  <c r="L24" i="87"/>
  <c r="N23" i="87"/>
  <c r="L23" i="87"/>
  <c r="N22" i="87"/>
  <c r="N21" i="87"/>
  <c r="N20" i="87"/>
  <c r="N19" i="87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4" i="86"/>
  <c r="O103" i="86"/>
  <c r="O102" i="86"/>
  <c r="O101" i="86"/>
  <c r="O100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5" i="86"/>
  <c r="L25" i="86"/>
  <c r="N24" i="86"/>
  <c r="L24" i="86"/>
  <c r="N23" i="86"/>
  <c r="N22" i="86"/>
  <c r="N21" i="86"/>
  <c r="N20" i="86"/>
  <c r="O20" i="86" s="1"/>
  <c r="N19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4" i="85"/>
  <c r="O103" i="85"/>
  <c r="O102" i="85"/>
  <c r="O101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N24" i="85"/>
  <c r="L24" i="85"/>
  <c r="N23" i="85"/>
  <c r="N22" i="85"/>
  <c r="N21" i="85"/>
  <c r="N20" i="85"/>
  <c r="O20" i="85" s="1"/>
  <c r="K11" i="85"/>
  <c r="I11" i="85"/>
  <c r="D8" i="85"/>
  <c r="D90" i="85" s="1"/>
  <c r="C99" i="86"/>
  <c r="C100" i="86" s="1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M17" i="84"/>
  <c r="N17" i="84" s="1"/>
  <c r="K17" i="84"/>
  <c r="L17" i="84" s="1"/>
  <c r="M17" i="83"/>
  <c r="N17" i="83" s="1"/>
  <c r="K17" i="83"/>
  <c r="L17" i="83" s="1"/>
  <c r="M17" i="82"/>
  <c r="N17" i="82" s="1"/>
  <c r="K17" i="82"/>
  <c r="L17" i="82" s="1"/>
  <c r="M17" i="81"/>
  <c r="N17" i="81" s="1"/>
  <c r="K17" i="81"/>
  <c r="L17" i="81" s="1"/>
  <c r="M17" i="80"/>
  <c r="N17" i="80" s="1"/>
  <c r="K17" i="80"/>
  <c r="L17" i="80" s="1"/>
  <c r="N99" i="79"/>
  <c r="O99" i="79" s="1"/>
  <c r="L99" i="79"/>
  <c r="M99" i="79" s="1"/>
  <c r="M18" i="79"/>
  <c r="N18" i="79" s="1"/>
  <c r="K18" i="79"/>
  <c r="L18" i="79" s="1"/>
  <c r="N99" i="78"/>
  <c r="O99" i="78" s="1"/>
  <c r="L99" i="78"/>
  <c r="M99" i="78" s="1"/>
  <c r="M18" i="78"/>
  <c r="N18" i="78" s="1"/>
  <c r="K18" i="78"/>
  <c r="L18" i="78" s="1"/>
  <c r="N99" i="77"/>
  <c r="O99" i="77" s="1"/>
  <c r="L99" i="77"/>
  <c r="M99" i="77" s="1"/>
  <c r="M18" i="77"/>
  <c r="N18" i="77" s="1"/>
  <c r="K18" i="77"/>
  <c r="L18" i="77" s="1"/>
  <c r="N99" i="76"/>
  <c r="O99" i="76" s="1"/>
  <c r="L99" i="76"/>
  <c r="M99" i="76" s="1"/>
  <c r="M18" i="76"/>
  <c r="N18" i="76" s="1"/>
  <c r="K18" i="76"/>
  <c r="L18" i="76" s="1"/>
  <c r="N99" i="75"/>
  <c r="O99" i="75" s="1"/>
  <c r="L99" i="75"/>
  <c r="M99" i="75" s="1"/>
  <c r="M18" i="75"/>
  <c r="N18" i="75" s="1"/>
  <c r="K18" i="75"/>
  <c r="L18" i="75" s="1"/>
  <c r="N103" i="74"/>
  <c r="O103" i="74" s="1"/>
  <c r="L103" i="74"/>
  <c r="M103" i="74" s="1"/>
  <c r="N104" i="73"/>
  <c r="O104" i="73" s="1"/>
  <c r="L104" i="73"/>
  <c r="M104" i="73" s="1"/>
  <c r="M23" i="73"/>
  <c r="N23" i="73" s="1"/>
  <c r="K23" i="73"/>
  <c r="L23" i="73" s="1"/>
  <c r="N102" i="72"/>
  <c r="O102" i="72" s="1"/>
  <c r="L102" i="72"/>
  <c r="M102" i="72" s="1"/>
  <c r="M21" i="72"/>
  <c r="N21" i="72" s="1"/>
  <c r="K21" i="72"/>
  <c r="L21" i="72" s="1"/>
  <c r="N106" i="71"/>
  <c r="O106" i="71" s="1"/>
  <c r="L106" i="71"/>
  <c r="M106" i="71" s="1"/>
  <c r="M25" i="71"/>
  <c r="N25" i="71" s="1"/>
  <c r="K25" i="71"/>
  <c r="L25" i="71" s="1"/>
  <c r="N107" i="69"/>
  <c r="O107" i="69" s="1"/>
  <c r="L107" i="69"/>
  <c r="M107" i="69" s="1"/>
  <c r="N107" i="70"/>
  <c r="O107" i="70" s="1"/>
  <c r="L107" i="70"/>
  <c r="M107" i="70" s="1"/>
  <c r="M26" i="70"/>
  <c r="N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 s="1"/>
  <c r="L100" i="68"/>
  <c r="M100" i="68" s="1"/>
  <c r="N100" i="67"/>
  <c r="O100" i="67" s="1"/>
  <c r="L100" i="67"/>
  <c r="M100" i="67" s="1"/>
  <c r="M19" i="67"/>
  <c r="N19" i="67" s="1"/>
  <c r="K19" i="67"/>
  <c r="L19" i="67" s="1"/>
  <c r="N100" i="66"/>
  <c r="O100" i="66" s="1"/>
  <c r="L100" i="66"/>
  <c r="M100" i="66" s="1"/>
  <c r="M19" i="66"/>
  <c r="N19" i="66" s="1"/>
  <c r="K19" i="66"/>
  <c r="L19" i="66" s="1"/>
  <c r="N100" i="65"/>
  <c r="O100" i="65" s="1"/>
  <c r="L100" i="65"/>
  <c r="M100" i="65" s="1"/>
  <c r="M19" i="65"/>
  <c r="N19" i="65" s="1"/>
  <c r="K19" i="65"/>
  <c r="L19" i="65" s="1"/>
  <c r="N101" i="64"/>
  <c r="O101" i="64" s="1"/>
  <c r="L101" i="64"/>
  <c r="M101" i="64" s="1"/>
  <c r="M20" i="64"/>
  <c r="N20" i="64" s="1"/>
  <c r="K20" i="64"/>
  <c r="L20" i="64" s="1"/>
  <c r="N101" i="60"/>
  <c r="O101" i="60" s="1"/>
  <c r="L101" i="60"/>
  <c r="M101" i="60" s="1"/>
  <c r="M20" i="60"/>
  <c r="N20" i="60" s="1"/>
  <c r="K20" i="60"/>
  <c r="L20" i="60" s="1"/>
  <c r="N101" i="62"/>
  <c r="O101" i="62" s="1"/>
  <c r="L101" i="62"/>
  <c r="M101" i="62" s="1"/>
  <c r="M20" i="62"/>
  <c r="N20" i="62" s="1"/>
  <c r="K20" i="62"/>
  <c r="L20" i="62" s="1"/>
  <c r="N101" i="63"/>
  <c r="O101" i="63" s="1"/>
  <c r="L101" i="63"/>
  <c r="M101" i="63" s="1"/>
  <c r="M20" i="63"/>
  <c r="N20" i="63" s="1"/>
  <c r="K20" i="63"/>
  <c r="L20" i="63" s="1"/>
  <c r="N101" i="59"/>
  <c r="O101" i="59" s="1"/>
  <c r="L101" i="59"/>
  <c r="M101" i="59" s="1"/>
  <c r="M20" i="59"/>
  <c r="N20" i="59" s="1"/>
  <c r="K20" i="59"/>
  <c r="L20" i="59" s="1"/>
  <c r="M21" i="58"/>
  <c r="N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 s="1"/>
  <c r="L102" i="56"/>
  <c r="M102" i="56" s="1"/>
  <c r="M21" i="56"/>
  <c r="N21" i="56" s="1"/>
  <c r="K21" i="56"/>
  <c r="L21" i="56" s="1"/>
  <c r="N102" i="55"/>
  <c r="O102" i="55" s="1"/>
  <c r="L102" i="55"/>
  <c r="M102" i="55" s="1"/>
  <c r="M21" i="55"/>
  <c r="N21" i="55" s="1"/>
  <c r="K21" i="55"/>
  <c r="L21" i="55" s="1"/>
  <c r="N102" i="54"/>
  <c r="O102" i="54" s="1"/>
  <c r="L102" i="54"/>
  <c r="M102" i="54" s="1"/>
  <c r="M21" i="54"/>
  <c r="N21" i="54" s="1"/>
  <c r="K21" i="54"/>
  <c r="L21" i="54" s="1"/>
  <c r="N102" i="53"/>
  <c r="O102" i="53" s="1"/>
  <c r="L102" i="53"/>
  <c r="M102" i="53" s="1"/>
  <c r="M21" i="53"/>
  <c r="N21" i="53" s="1"/>
  <c r="K21" i="53"/>
  <c r="L21" i="53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4" i="44"/>
  <c r="O104" i="44" s="1"/>
  <c r="L104" i="44"/>
  <c r="M104" i="44" s="1"/>
  <c r="M23" i="44"/>
  <c r="N23" i="44" s="1"/>
  <c r="K23" i="44"/>
  <c r="L23" i="44" s="1"/>
  <c r="N104" i="43"/>
  <c r="O104" i="43" s="1"/>
  <c r="L104" i="43"/>
  <c r="M104" i="43" s="1"/>
  <c r="M23" i="43"/>
  <c r="N23" i="43" s="1"/>
  <c r="K23" i="43"/>
  <c r="L23" i="43" s="1"/>
  <c r="N104" i="42"/>
  <c r="O104" i="42" s="1"/>
  <c r="L104" i="42"/>
  <c r="M104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 s="1"/>
  <c r="L104" i="39"/>
  <c r="M104" i="39" s="1"/>
  <c r="M23" i="39"/>
  <c r="N23" i="39" s="1"/>
  <c r="K23" i="39"/>
  <c r="L23" i="39" s="1"/>
  <c r="N106" i="34"/>
  <c r="O106" i="34" s="1"/>
  <c r="L106" i="34"/>
  <c r="M106" i="34" s="1"/>
  <c r="M25" i="34"/>
  <c r="N25" i="34" s="1"/>
  <c r="K25" i="34"/>
  <c r="L25" i="34" s="1"/>
  <c r="N106" i="32"/>
  <c r="O106" i="32" s="1"/>
  <c r="L106" i="32"/>
  <c r="M106" i="32" s="1"/>
  <c r="M25" i="32"/>
  <c r="N25" i="32" s="1"/>
  <c r="K25" i="32"/>
  <c r="L25" i="32" s="1"/>
  <c r="N106" i="31"/>
  <c r="O106" i="31" s="1"/>
  <c r="L106" i="31"/>
  <c r="M106" i="31" s="1"/>
  <c r="M25" i="31"/>
  <c r="N25" i="31" s="1"/>
  <c r="K25" i="31"/>
  <c r="L25" i="31" s="1"/>
  <c r="N107" i="30"/>
  <c r="O107" i="30" s="1"/>
  <c r="L107" i="30"/>
  <c r="M107" i="30" s="1"/>
  <c r="M26" i="30"/>
  <c r="N26" i="30" s="1"/>
  <c r="K26" i="30"/>
  <c r="L26" i="30" s="1"/>
  <c r="N107" i="29"/>
  <c r="O107" i="29" s="1"/>
  <c r="L107" i="29"/>
  <c r="M107" i="29" s="1"/>
  <c r="M26" i="29"/>
  <c r="N26" i="29" s="1"/>
  <c r="K26" i="29"/>
  <c r="L26" i="29" s="1"/>
  <c r="N108" i="28"/>
  <c r="O108" i="28" s="1"/>
  <c r="L108" i="28"/>
  <c r="M108" i="28" s="1"/>
  <c r="M27" i="28"/>
  <c r="N27" i="28" s="1"/>
  <c r="K27" i="28"/>
  <c r="L27" i="28" s="1"/>
  <c r="N107" i="27"/>
  <c r="O107" i="27" s="1"/>
  <c r="L107" i="27"/>
  <c r="M107" i="27" s="1"/>
  <c r="M26" i="27"/>
  <c r="N26" i="27" s="1"/>
  <c r="K26" i="27"/>
  <c r="L26" i="27" s="1"/>
  <c r="N106" i="24"/>
  <c r="O106" i="24" s="1"/>
  <c r="L106" i="24"/>
  <c r="M106" i="24" s="1"/>
  <c r="M25" i="24"/>
  <c r="N25" i="24" s="1"/>
  <c r="K25" i="24"/>
  <c r="L25" i="24" s="1"/>
  <c r="N106" i="23"/>
  <c r="O106" i="23" s="1"/>
  <c r="L106" i="23"/>
  <c r="M106" i="23" s="1"/>
  <c r="M25" i="23"/>
  <c r="N25" i="23" s="1"/>
  <c r="K25" i="23"/>
  <c r="L25" i="23" s="1"/>
  <c r="M24" i="22"/>
  <c r="N24" i="22" s="1"/>
  <c r="K24" i="22"/>
  <c r="L24" i="22" s="1"/>
  <c r="N105" i="22"/>
  <c r="O105" i="22" s="1"/>
  <c r="L105" i="22"/>
  <c r="M105" i="22" s="1"/>
  <c r="N105" i="21"/>
  <c r="O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 s="1"/>
  <c r="L105" i="18"/>
  <c r="M105" i="18" s="1"/>
  <c r="M24" i="18"/>
  <c r="N24" i="18" s="1"/>
  <c r="K24" i="18"/>
  <c r="L24" i="18" s="1"/>
  <c r="N105" i="17"/>
  <c r="O105" i="17" s="1"/>
  <c r="L105" i="17"/>
  <c r="M105" i="17" s="1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 s="1"/>
  <c r="D90" i="72" s="1"/>
  <c r="D90" i="73" s="1"/>
  <c r="D88" i="74" s="1"/>
  <c r="P1" i="83"/>
  <c r="P83" i="83" s="1"/>
  <c r="P1" i="82"/>
  <c r="P83" i="82" s="1"/>
  <c r="P1" i="81"/>
  <c r="P83" i="81" s="1"/>
  <c r="P1" i="80"/>
  <c r="P83" i="80" s="1"/>
  <c r="D10" i="18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3" i="84"/>
  <c r="O102" i="84"/>
  <c r="O101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5" i="84"/>
  <c r="L25" i="84"/>
  <c r="N24" i="84"/>
  <c r="L24" i="84"/>
  <c r="N23" i="84"/>
  <c r="N22" i="84"/>
  <c r="N21" i="84"/>
  <c r="N20" i="84"/>
  <c r="O20" i="84" s="1"/>
  <c r="C18" i="84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4" i="83"/>
  <c r="O103" i="83"/>
  <c r="O102" i="83"/>
  <c r="O101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4" i="83"/>
  <c r="L24" i="83"/>
  <c r="N23" i="83"/>
  <c r="N22" i="83"/>
  <c r="N21" i="83"/>
  <c r="N20" i="83"/>
  <c r="O20" i="83" s="1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4" i="82"/>
  <c r="O103" i="82"/>
  <c r="O102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5" i="82"/>
  <c r="L25" i="82"/>
  <c r="N24" i="82"/>
  <c r="L24" i="82"/>
  <c r="N23" i="82"/>
  <c r="N22" i="82"/>
  <c r="N21" i="82"/>
  <c r="N20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4" i="81"/>
  <c r="O103" i="81"/>
  <c r="O102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L25" i="81"/>
  <c r="N24" i="81"/>
  <c r="L24" i="81"/>
  <c r="N23" i="81"/>
  <c r="N22" i="81"/>
  <c r="N21" i="81"/>
  <c r="N20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4" i="80"/>
  <c r="O103" i="80"/>
  <c r="O102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4" i="80"/>
  <c r="L24" i="80"/>
  <c r="N23" i="80"/>
  <c r="N22" i="80"/>
  <c r="N21" i="80"/>
  <c r="N20" i="80"/>
  <c r="O20" i="80" s="1"/>
  <c r="C17" i="80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C99" i="73" s="1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M22" i="73"/>
  <c r="N22" i="73" s="1"/>
  <c r="K22" i="73"/>
  <c r="L22" i="73" s="1"/>
  <c r="D94" i="72"/>
  <c r="D93" i="72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M20" i="72"/>
  <c r="N20" i="72" s="1"/>
  <c r="K20" i="72"/>
  <c r="L20" i="72" s="1"/>
  <c r="D94" i="71"/>
  <c r="D93" i="7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M24" i="71"/>
  <c r="N24" i="71" s="1"/>
  <c r="K24" i="71"/>
  <c r="L24" i="71" s="1"/>
  <c r="D94" i="70"/>
  <c r="D93" i="70"/>
  <c r="C99" i="70" s="1"/>
  <c r="C100" i="70" s="1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M25" i="70"/>
  <c r="N25" i="70" s="1"/>
  <c r="K25" i="70"/>
  <c r="L25" i="70" s="1"/>
  <c r="M17" i="75"/>
  <c r="N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 s="1"/>
  <c r="M18" i="68"/>
  <c r="N18" i="68" s="1"/>
  <c r="K18" i="68"/>
  <c r="L18" i="68" s="1"/>
  <c r="B19" i="67"/>
  <c r="M18" i="67"/>
  <c r="N18" i="67" s="1"/>
  <c r="K18" i="67"/>
  <c r="L18" i="67" s="1"/>
  <c r="N99" i="66"/>
  <c r="O99" i="66" s="1"/>
  <c r="L99" i="66"/>
  <c r="M99" i="66" s="1"/>
  <c r="M18" i="66"/>
  <c r="N18" i="66" s="1"/>
  <c r="K18" i="66"/>
  <c r="L18" i="66" s="1"/>
  <c r="N99" i="65"/>
  <c r="O99" i="65" s="1"/>
  <c r="L99" i="65"/>
  <c r="M99" i="65" s="1"/>
  <c r="M18" i="65"/>
  <c r="N18" i="65" s="1"/>
  <c r="K18" i="65"/>
  <c r="L18" i="65" s="1"/>
  <c r="N100" i="64"/>
  <c r="O100" i="64" s="1"/>
  <c r="L100" i="64"/>
  <c r="M100" i="64" s="1"/>
  <c r="M19" i="64"/>
  <c r="N19" i="64" s="1"/>
  <c r="K19" i="64"/>
  <c r="L19" i="64" s="1"/>
  <c r="M19" i="60"/>
  <c r="N19" i="60" s="1"/>
  <c r="K19" i="60"/>
  <c r="L19" i="60" s="1"/>
  <c r="N100" i="60"/>
  <c r="O100" i="60" s="1"/>
  <c r="L100" i="60"/>
  <c r="M100" i="60" s="1"/>
  <c r="N100" i="62"/>
  <c r="O100" i="62" s="1"/>
  <c r="L100" i="62"/>
  <c r="M100" i="62" s="1"/>
  <c r="M19" i="62"/>
  <c r="N19" i="62" s="1"/>
  <c r="K19" i="62"/>
  <c r="L19" i="62" s="1"/>
  <c r="N100" i="63"/>
  <c r="O100" i="63" s="1"/>
  <c r="L100" i="63"/>
  <c r="M100" i="63" s="1"/>
  <c r="M19" i="63"/>
  <c r="N19" i="63" s="1"/>
  <c r="K19" i="63"/>
  <c r="L19" i="63" s="1"/>
  <c r="N101" i="61"/>
  <c r="O101" i="61" s="1"/>
  <c r="L101" i="61"/>
  <c r="M101" i="61" s="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 s="1"/>
  <c r="L100" i="59"/>
  <c r="M100" i="59" s="1"/>
  <c r="M19" i="59"/>
  <c r="N19" i="59" s="1"/>
  <c r="K19" i="59"/>
  <c r="L19" i="59" s="1"/>
  <c r="N101" i="58"/>
  <c r="O101" i="58" s="1"/>
  <c r="L101" i="58"/>
  <c r="M101" i="58" s="1"/>
  <c r="M20" i="58"/>
  <c r="N20" i="58" s="1"/>
  <c r="K20" i="58"/>
  <c r="L20" i="58" s="1"/>
  <c r="N101" i="57"/>
  <c r="O101" i="57" s="1"/>
  <c r="L101" i="57"/>
  <c r="M101" i="57" s="1"/>
  <c r="M20" i="57"/>
  <c r="N20" i="57" s="1"/>
  <c r="K20" i="57"/>
  <c r="L20" i="57" s="1"/>
  <c r="N101" i="56"/>
  <c r="O101" i="56" s="1"/>
  <c r="L101" i="56"/>
  <c r="M101" i="56" s="1"/>
  <c r="M20" i="56"/>
  <c r="N20" i="56" s="1"/>
  <c r="K20" i="56"/>
  <c r="L20" i="56" s="1"/>
  <c r="N101" i="55"/>
  <c r="O101" i="55" s="1"/>
  <c r="L101" i="55"/>
  <c r="M101" i="55" s="1"/>
  <c r="M20" i="55"/>
  <c r="N20" i="55" s="1"/>
  <c r="K20" i="55"/>
  <c r="L20" i="55" s="1"/>
  <c r="N101" i="54"/>
  <c r="O101" i="54" s="1"/>
  <c r="L101" i="54"/>
  <c r="M101" i="54" s="1"/>
  <c r="M20" i="54"/>
  <c r="N20" i="54" s="1"/>
  <c r="K20" i="54"/>
  <c r="L20" i="54" s="1"/>
  <c r="N101" i="53"/>
  <c r="O101" i="53" s="1"/>
  <c r="L101" i="53"/>
  <c r="M101" i="53" s="1"/>
  <c r="M20" i="53"/>
  <c r="N20" i="53" s="1"/>
  <c r="K20" i="53"/>
  <c r="L20" i="53" s="1"/>
  <c r="N101" i="46"/>
  <c r="O101" i="46" s="1"/>
  <c r="L101" i="46"/>
  <c r="M101" i="46" s="1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N103" i="44"/>
  <c r="O103" i="44" s="1"/>
  <c r="L103" i="44"/>
  <c r="M103" i="44" s="1"/>
  <c r="M22" i="44"/>
  <c r="N22" i="44" s="1"/>
  <c r="K22" i="44"/>
  <c r="L22" i="44" s="1"/>
  <c r="N103" i="43"/>
  <c r="O103" i="43" s="1"/>
  <c r="L103" i="43"/>
  <c r="M103" i="43" s="1"/>
  <c r="M22" i="43"/>
  <c r="N22" i="43" s="1"/>
  <c r="K22" i="43"/>
  <c r="L22" i="43" s="1"/>
  <c r="N103" i="42"/>
  <c r="O103" i="42" s="1"/>
  <c r="L103" i="42"/>
  <c r="M103" i="42" s="1"/>
  <c r="M22" i="42"/>
  <c r="N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M22" i="39"/>
  <c r="N22" i="39" s="1"/>
  <c r="K22" i="39"/>
  <c r="L22" i="39" s="1"/>
  <c r="N105" i="34"/>
  <c r="O105" i="34" s="1"/>
  <c r="L105" i="34"/>
  <c r="M105" i="34" s="1"/>
  <c r="M24" i="34"/>
  <c r="N24" i="34" s="1"/>
  <c r="K24" i="34"/>
  <c r="L24" i="34" s="1"/>
  <c r="N105" i="32"/>
  <c r="O105" i="32" s="1"/>
  <c r="L105" i="32"/>
  <c r="M105" i="32" s="1"/>
  <c r="M24" i="32"/>
  <c r="N24" i="32" s="1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L107" i="28"/>
  <c r="M107" i="28" s="1"/>
  <c r="M26" i="28"/>
  <c r="N26" i="28" s="1"/>
  <c r="K26" i="28"/>
  <c r="L26" i="28" s="1"/>
  <c r="N106" i="27"/>
  <c r="O106" i="27" s="1"/>
  <c r="L106" i="27"/>
  <c r="M106" i="27" s="1"/>
  <c r="M25" i="27"/>
  <c r="N25" i="27" s="1"/>
  <c r="K25" i="27"/>
  <c r="L25" i="27" s="1"/>
  <c r="N105" i="24"/>
  <c r="O105" i="24" s="1"/>
  <c r="L105" i="24"/>
  <c r="M105" i="24" s="1"/>
  <c r="M24" i="24"/>
  <c r="N24" i="24" s="1"/>
  <c r="K24" i="24"/>
  <c r="L24" i="24" s="1"/>
  <c r="N105" i="23"/>
  <c r="O105" i="23" s="1"/>
  <c r="L105" i="23"/>
  <c r="M105" i="23" s="1"/>
  <c r="M24" i="23"/>
  <c r="N24" i="23" s="1"/>
  <c r="K24" i="23"/>
  <c r="L24" i="23" s="1"/>
  <c r="N104" i="22"/>
  <c r="O104" i="22" s="1"/>
  <c r="L104" i="22"/>
  <c r="M104" i="22" s="1"/>
  <c r="M23" i="22"/>
  <c r="N23" i="22" s="1"/>
  <c r="K23" i="22"/>
  <c r="L23" i="22" s="1"/>
  <c r="N104" i="21"/>
  <c r="O104" i="21" s="1"/>
  <c r="L104" i="21"/>
  <c r="M104" i="21" s="1"/>
  <c r="M23" i="21"/>
  <c r="N23" i="21" s="1"/>
  <c r="K23" i="21"/>
  <c r="L23" i="21" s="1"/>
  <c r="N104" i="20"/>
  <c r="O104" i="20" s="1"/>
  <c r="L104" i="20"/>
  <c r="M104" i="20" s="1"/>
  <c r="M23" i="20"/>
  <c r="N23" i="20" s="1"/>
  <c r="K23" i="20"/>
  <c r="L23" i="20" s="1"/>
  <c r="N104" i="19"/>
  <c r="O104" i="19" s="1"/>
  <c r="L104" i="19"/>
  <c r="M104" i="19" s="1"/>
  <c r="M23" i="19"/>
  <c r="N23" i="19" s="1"/>
  <c r="K23" i="19"/>
  <c r="L23" i="19" s="1"/>
  <c r="N104" i="18"/>
  <c r="O104" i="18" s="1"/>
  <c r="L104" i="18"/>
  <c r="M104" i="18" s="1"/>
  <c r="M23" i="18"/>
  <c r="N23" i="18" s="1"/>
  <c r="K23" i="18"/>
  <c r="L23" i="18" s="1"/>
  <c r="N104" i="17"/>
  <c r="O104" i="17" s="1"/>
  <c r="L104" i="17"/>
  <c r="M104" i="17" s="1"/>
  <c r="M23" i="17"/>
  <c r="N23" i="17" s="1"/>
  <c r="K23" i="17"/>
  <c r="L23" i="17" s="1"/>
  <c r="N104" i="3"/>
  <c r="O104" i="3" s="1"/>
  <c r="L104" i="3"/>
  <c r="M104" i="3" s="1"/>
  <c r="M23" i="3"/>
  <c r="N23" i="3" s="1"/>
  <c r="K23" i="3"/>
  <c r="L23" i="3" s="1"/>
  <c r="O105" i="69"/>
  <c r="M105" i="69"/>
  <c r="O104" i="69"/>
  <c r="M104" i="69"/>
  <c r="O103" i="69"/>
  <c r="M103" i="69"/>
  <c r="O102" i="69"/>
  <c r="M102" i="69"/>
  <c r="O101" i="69"/>
  <c r="M101" i="69"/>
  <c r="O100" i="69"/>
  <c r="M100" i="69"/>
  <c r="O99" i="69"/>
  <c r="M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 s="1"/>
  <c r="K21" i="69"/>
  <c r="L21" i="69" s="1"/>
  <c r="M20" i="69"/>
  <c r="N20" i="69" s="1"/>
  <c r="K20" i="69"/>
  <c r="L20" i="69" s="1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5" i="79"/>
  <c r="O104" i="79"/>
  <c r="O103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7" i="79"/>
  <c r="L27" i="79"/>
  <c r="N26" i="79"/>
  <c r="L26" i="79"/>
  <c r="N25" i="79"/>
  <c r="L25" i="79"/>
  <c r="N24" i="79"/>
  <c r="N23" i="79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 s="1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5" i="78"/>
  <c r="O104" i="78"/>
  <c r="O103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5" i="78"/>
  <c r="L25" i="78"/>
  <c r="N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5" i="77"/>
  <c r="O104" i="77"/>
  <c r="O103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6" i="77"/>
  <c r="L26" i="77"/>
  <c r="N25" i="77"/>
  <c r="L25" i="77"/>
  <c r="N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1" i="77"/>
  <c r="I11" i="77"/>
  <c r="D8" i="77"/>
  <c r="D90" i="77" s="1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5" i="76"/>
  <c r="O104" i="76"/>
  <c r="O103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6" i="76"/>
  <c r="L26" i="76"/>
  <c r="N25" i="76"/>
  <c r="L25" i="76"/>
  <c r="N24" i="76"/>
  <c r="N23" i="76"/>
  <c r="N22" i="76"/>
  <c r="N21" i="76"/>
  <c r="O21" i="76" s="1"/>
  <c r="C17" i="76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5" i="75"/>
  <c r="O104" i="75"/>
  <c r="O103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5" i="75"/>
  <c r="L25" i="75"/>
  <c r="N24" i="75"/>
  <c r="N23" i="75"/>
  <c r="N22" i="75"/>
  <c r="N21" i="75"/>
  <c r="C17" i="75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10" i="74"/>
  <c r="O109" i="74"/>
  <c r="O108" i="74"/>
  <c r="O107" i="74"/>
  <c r="O102" i="74"/>
  <c r="M102" i="74"/>
  <c r="O101" i="74"/>
  <c r="M101" i="74"/>
  <c r="O100" i="74"/>
  <c r="M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1" i="74"/>
  <c r="L31" i="74"/>
  <c r="N30" i="74"/>
  <c r="L30" i="74"/>
  <c r="N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10" i="73"/>
  <c r="O109" i="73"/>
  <c r="O108" i="73"/>
  <c r="O103" i="73"/>
  <c r="M103" i="73"/>
  <c r="O102" i="73"/>
  <c r="M102" i="73"/>
  <c r="O101" i="73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1" i="73"/>
  <c r="L31" i="73"/>
  <c r="N30" i="73"/>
  <c r="L30" i="73"/>
  <c r="N29" i="73"/>
  <c r="N28" i="73"/>
  <c r="O28" i="73" s="1"/>
  <c r="N27" i="73"/>
  <c r="N26" i="73"/>
  <c r="C17" i="73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8" i="72"/>
  <c r="O107" i="72"/>
  <c r="O106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9" i="72"/>
  <c r="L29" i="72"/>
  <c r="N28" i="72"/>
  <c r="L28" i="72"/>
  <c r="N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M17" i="72"/>
  <c r="N17" i="72" s="1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2" i="71"/>
  <c r="O111" i="71"/>
  <c r="O110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3" i="71"/>
  <c r="L33" i="71"/>
  <c r="N32" i="71"/>
  <c r="L32" i="71"/>
  <c r="N31" i="71"/>
  <c r="N30" i="71"/>
  <c r="N29" i="7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3" i="70"/>
  <c r="O112" i="70"/>
  <c r="O111" i="70"/>
  <c r="O106" i="70"/>
  <c r="M106" i="70"/>
  <c r="O105" i="70"/>
  <c r="M105" i="70"/>
  <c r="O104" i="70"/>
  <c r="M104" i="70"/>
  <c r="O103" i="70"/>
  <c r="M103" i="70"/>
  <c r="O102" i="70"/>
  <c r="M102" i="70"/>
  <c r="O101" i="70"/>
  <c r="M101" i="70"/>
  <c r="O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4" i="70"/>
  <c r="L34" i="70"/>
  <c r="N33" i="70"/>
  <c r="L33" i="70"/>
  <c r="N32" i="70"/>
  <c r="N31" i="70"/>
  <c r="N30" i="70"/>
  <c r="O30" i="70" s="1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3" i="69"/>
  <c r="O112" i="69"/>
  <c r="O111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4" i="69"/>
  <c r="L34" i="69"/>
  <c r="N33" i="69"/>
  <c r="L33" i="69"/>
  <c r="N32" i="69"/>
  <c r="N31" i="69"/>
  <c r="N30" i="69"/>
  <c r="N29" i="69"/>
  <c r="O29" i="69" s="1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1" i="69"/>
  <c r="I11" i="69"/>
  <c r="P1" i="69"/>
  <c r="P83" i="69" s="1"/>
  <c r="M17" i="68"/>
  <c r="N17" i="68" s="1"/>
  <c r="K17" i="68"/>
  <c r="L17" i="68" s="1"/>
  <c r="M17" i="67"/>
  <c r="N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L99" i="64"/>
  <c r="M99" i="64" s="1"/>
  <c r="M18" i="64"/>
  <c r="N18" i="64" s="1"/>
  <c r="K18" i="64"/>
  <c r="L18" i="64" s="1"/>
  <c r="M17" i="64"/>
  <c r="N17" i="64" s="1"/>
  <c r="K17" i="64"/>
  <c r="L17" i="64" s="1"/>
  <c r="N99" i="60"/>
  <c r="O99" i="60" s="1"/>
  <c r="L99" i="60"/>
  <c r="M99" i="60" s="1"/>
  <c r="M18" i="60"/>
  <c r="N18" i="60" s="1"/>
  <c r="K18" i="60"/>
  <c r="L18" i="60" s="1"/>
  <c r="N99" i="62"/>
  <c r="O99" i="62" s="1"/>
  <c r="L99" i="62"/>
  <c r="M99" i="62" s="1"/>
  <c r="M18" i="62"/>
  <c r="N18" i="62" s="1"/>
  <c r="K18" i="62"/>
  <c r="L18" i="62" s="1"/>
  <c r="N99" i="63"/>
  <c r="O99" i="63" s="1"/>
  <c r="L99" i="63"/>
  <c r="M99" i="63" s="1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N99" i="59"/>
  <c r="O99" i="59" s="1"/>
  <c r="L99" i="59"/>
  <c r="M99" i="59" s="1"/>
  <c r="M18" i="59"/>
  <c r="N18" i="59" s="1"/>
  <c r="K18" i="59"/>
  <c r="L18" i="59" s="1"/>
  <c r="N100" i="58"/>
  <c r="O100" i="58" s="1"/>
  <c r="L100" i="58"/>
  <c r="M100" i="58" s="1"/>
  <c r="M19" i="58"/>
  <c r="N19" i="58" s="1"/>
  <c r="K19" i="58"/>
  <c r="L19" i="58" s="1"/>
  <c r="N100" i="57"/>
  <c r="O100" i="57" s="1"/>
  <c r="L100" i="57"/>
  <c r="M100" i="57" s="1"/>
  <c r="M19" i="57"/>
  <c r="N19" i="57" s="1"/>
  <c r="K19" i="57"/>
  <c r="L19" i="57" s="1"/>
  <c r="N100" i="56"/>
  <c r="O100" i="56" s="1"/>
  <c r="L100" i="56"/>
  <c r="M100" i="56" s="1"/>
  <c r="M19" i="56"/>
  <c r="N19" i="56" s="1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 s="1"/>
  <c r="L100" i="54"/>
  <c r="M100" i="54" s="1"/>
  <c r="M19" i="54"/>
  <c r="N19" i="54" s="1"/>
  <c r="K19" i="54"/>
  <c r="L19" i="54" s="1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 s="1"/>
  <c r="M20" i="45"/>
  <c r="N20" i="45" s="1"/>
  <c r="K20" i="45"/>
  <c r="L20" i="45" s="1"/>
  <c r="N102" i="44"/>
  <c r="O102" i="44" s="1"/>
  <c r="L102" i="44"/>
  <c r="M102" i="44" s="1"/>
  <c r="M21" i="44"/>
  <c r="N21" i="44" s="1"/>
  <c r="K21" i="44"/>
  <c r="L21" i="44" s="1"/>
  <c r="N102" i="43"/>
  <c r="O102" i="43" s="1"/>
  <c r="L102" i="43"/>
  <c r="M102" i="43" s="1"/>
  <c r="M21" i="43"/>
  <c r="N21" i="43" s="1"/>
  <c r="K21" i="43"/>
  <c r="L21" i="43" s="1"/>
  <c r="N102" i="42"/>
  <c r="O102" i="42" s="1"/>
  <c r="L102" i="42"/>
  <c r="M102" i="42" s="1"/>
  <c r="M21" i="42"/>
  <c r="N21" i="42" s="1"/>
  <c r="K21" i="42"/>
  <c r="L21" i="42" s="1"/>
  <c r="N102" i="41"/>
  <c r="O102" i="41" s="1"/>
  <c r="L102" i="41"/>
  <c r="M102" i="41" s="1"/>
  <c r="M21" i="41"/>
  <c r="N21" i="41" s="1"/>
  <c r="K21" i="41"/>
  <c r="L21" i="41" s="1"/>
  <c r="B102" i="39"/>
  <c r="B103" i="39"/>
  <c r="M21" i="39"/>
  <c r="N21" i="39" s="1"/>
  <c r="K21" i="39"/>
  <c r="L21" i="39" s="1"/>
  <c r="D104" i="34"/>
  <c r="B104" i="34" s="1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 s="1"/>
  <c r="L105" i="30"/>
  <c r="M105" i="30" s="1"/>
  <c r="M24" i="30"/>
  <c r="N24" i="30" s="1"/>
  <c r="K24" i="30"/>
  <c r="L24" i="30" s="1"/>
  <c r="N105" i="29"/>
  <c r="O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 s="1"/>
  <c r="L105" i="27"/>
  <c r="M105" i="27" s="1"/>
  <c r="M24" i="27"/>
  <c r="N24" i="27" s="1"/>
  <c r="K24" i="27"/>
  <c r="L24" i="27" s="1"/>
  <c r="N104" i="24"/>
  <c r="O104" i="24" s="1"/>
  <c r="L104" i="24"/>
  <c r="M104" i="24" s="1"/>
  <c r="M23" i="24"/>
  <c r="N23" i="24" s="1"/>
  <c r="K23" i="24"/>
  <c r="L23" i="24" s="1"/>
  <c r="N104" i="23"/>
  <c r="O104" i="23" s="1"/>
  <c r="L104" i="23"/>
  <c r="M104" i="23" s="1"/>
  <c r="M23" i="23"/>
  <c r="N23" i="23" s="1"/>
  <c r="K23" i="23"/>
  <c r="L23" i="23" s="1"/>
  <c r="N103" i="22"/>
  <c r="O103" i="22" s="1"/>
  <c r="L103" i="22"/>
  <c r="M103" i="22" s="1"/>
  <c r="M22" i="22"/>
  <c r="N22" i="22" s="1"/>
  <c r="K22" i="22"/>
  <c r="L22" i="22" s="1"/>
  <c r="N103" i="21"/>
  <c r="O103" i="21" s="1"/>
  <c r="L103" i="21"/>
  <c r="M103" i="21" s="1"/>
  <c r="M22" i="21"/>
  <c r="N22" i="21" s="1"/>
  <c r="K22" i="21"/>
  <c r="L22" i="21" s="1"/>
  <c r="N103" i="20"/>
  <c r="O103" i="20" s="1"/>
  <c r="L103" i="20"/>
  <c r="M103" i="20" s="1"/>
  <c r="M22" i="20"/>
  <c r="N22" i="20" s="1"/>
  <c r="K22" i="20"/>
  <c r="L22" i="20" s="1"/>
  <c r="N103" i="19"/>
  <c r="O103" i="19" s="1"/>
  <c r="L103" i="19"/>
  <c r="M103" i="19" s="1"/>
  <c r="M22" i="19"/>
  <c r="N22" i="19" s="1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 s="1"/>
  <c r="L103" i="17"/>
  <c r="M103" i="17" s="1"/>
  <c r="M22" i="17"/>
  <c r="N22" i="17" s="1"/>
  <c r="K22" i="17"/>
  <c r="L22" i="17" s="1"/>
  <c r="N103" i="3"/>
  <c r="O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7" i="68"/>
  <c r="L27" i="68"/>
  <c r="N26" i="68"/>
  <c r="L26" i="68"/>
  <c r="N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6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6" i="67"/>
  <c r="L26" i="67"/>
  <c r="N25" i="67"/>
  <c r="N24" i="67"/>
  <c r="N23" i="67"/>
  <c r="N22" i="67"/>
  <c r="O22" i="67" s="1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6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7" i="66"/>
  <c r="L27" i="66"/>
  <c r="N26" i="66"/>
  <c r="L26" i="66"/>
  <c r="N25" i="66"/>
  <c r="N24" i="66"/>
  <c r="N23" i="66"/>
  <c r="N22" i="66"/>
  <c r="C17" i="66"/>
  <c r="C18" i="66" s="1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6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7" i="65"/>
  <c r="L27" i="65"/>
  <c r="N26" i="65"/>
  <c r="L26" i="65"/>
  <c r="N25" i="65"/>
  <c r="N24" i="65"/>
  <c r="N23" i="65"/>
  <c r="N22" i="65"/>
  <c r="O22" i="65" s="1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7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8" i="64"/>
  <c r="L28" i="64"/>
  <c r="N27" i="64"/>
  <c r="L27" i="64"/>
  <c r="N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C99" i="61" s="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D94" i="59"/>
  <c r="D93" i="59"/>
  <c r="C99" i="59" s="1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M22" i="34"/>
  <c r="N22" i="34" s="1"/>
  <c r="K22" i="34"/>
  <c r="L22" i="34" s="1"/>
  <c r="M21" i="22"/>
  <c r="N21" i="22" s="1"/>
  <c r="K21" i="22"/>
  <c r="L21" i="22" s="1"/>
  <c r="M22" i="23"/>
  <c r="N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K23" i="29"/>
  <c r="L23" i="29" s="1"/>
  <c r="M23" i="30"/>
  <c r="N23" i="30" s="1"/>
  <c r="K23" i="30"/>
  <c r="L23" i="30" s="1"/>
  <c r="M22" i="31"/>
  <c r="N22" i="31" s="1"/>
  <c r="K22" i="31"/>
  <c r="L22" i="31" s="1"/>
  <c r="M22" i="32"/>
  <c r="N22" i="32" s="1"/>
  <c r="K22" i="32"/>
  <c r="L22" i="32" s="1"/>
  <c r="M20" i="39"/>
  <c r="N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K18" i="55"/>
  <c r="L18" i="55" s="1"/>
  <c r="M18" i="56"/>
  <c r="N18" i="56" s="1"/>
  <c r="K18" i="56"/>
  <c r="L18" i="56" s="1"/>
  <c r="M18" i="57"/>
  <c r="N18" i="57" s="1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 s="1"/>
  <c r="K17" i="61"/>
  <c r="L17" i="61" s="1"/>
  <c r="M17" i="63"/>
  <c r="N17" i="63" s="1"/>
  <c r="K17" i="63"/>
  <c r="L17" i="63" s="1"/>
  <c r="M17" i="62"/>
  <c r="N17" i="62" s="1"/>
  <c r="K17" i="62"/>
  <c r="L17" i="62" s="1"/>
  <c r="M17" i="60"/>
  <c r="N17" i="60" s="1"/>
  <c r="K17" i="60"/>
  <c r="L17" i="60" s="1"/>
  <c r="N99" i="58"/>
  <c r="O99" i="58" s="1"/>
  <c r="L99" i="58"/>
  <c r="M99" i="58" s="1"/>
  <c r="N99" i="57"/>
  <c r="O99" i="57" s="1"/>
  <c r="L99" i="57"/>
  <c r="M99" i="57" s="1"/>
  <c r="N99" i="56"/>
  <c r="O99" i="56" s="1"/>
  <c r="L99" i="56"/>
  <c r="M99" i="56" s="1"/>
  <c r="N99" i="55"/>
  <c r="O99" i="55" s="1"/>
  <c r="L99" i="55"/>
  <c r="M99" i="55" s="1"/>
  <c r="N99" i="54"/>
  <c r="O99" i="54" s="1"/>
  <c r="L99" i="54"/>
  <c r="M99" i="54" s="1"/>
  <c r="N99" i="53"/>
  <c r="O99" i="53" s="1"/>
  <c r="L99" i="53"/>
  <c r="M99" i="53" s="1"/>
  <c r="N99" i="46"/>
  <c r="O99" i="46" s="1"/>
  <c r="L99" i="46"/>
  <c r="M99" i="46" s="1"/>
  <c r="N100" i="45"/>
  <c r="O100" i="45" s="1"/>
  <c r="L100" i="45"/>
  <c r="M100" i="45" s="1"/>
  <c r="N101" i="44"/>
  <c r="O101" i="44" s="1"/>
  <c r="L101" i="44"/>
  <c r="M101" i="44" s="1"/>
  <c r="N101" i="43"/>
  <c r="O101" i="43" s="1"/>
  <c r="L101" i="43"/>
  <c r="M101" i="43" s="1"/>
  <c r="N101" i="42"/>
  <c r="O101" i="42" s="1"/>
  <c r="L101" i="42"/>
  <c r="M101" i="42" s="1"/>
  <c r="N101" i="41"/>
  <c r="O101" i="41" s="1"/>
  <c r="L101" i="41"/>
  <c r="M101" i="41" s="1"/>
  <c r="N101" i="39"/>
  <c r="O101" i="39" s="1"/>
  <c r="L101" i="39"/>
  <c r="M101" i="39" s="1"/>
  <c r="N103" i="35"/>
  <c r="O103" i="35" s="1"/>
  <c r="L103" i="35"/>
  <c r="M103" i="35" s="1"/>
  <c r="N103" i="34"/>
  <c r="O103" i="34" s="1"/>
  <c r="L103" i="34"/>
  <c r="M103" i="34" s="1"/>
  <c r="N103" i="32"/>
  <c r="O103" i="32" s="1"/>
  <c r="L103" i="32"/>
  <c r="M103" i="32" s="1"/>
  <c r="N103" i="31"/>
  <c r="O103" i="31" s="1"/>
  <c r="L103" i="31"/>
  <c r="M103" i="31" s="1"/>
  <c r="N104" i="30"/>
  <c r="O104" i="30" s="1"/>
  <c r="L104" i="30"/>
  <c r="M104" i="30" s="1"/>
  <c r="N104" i="29"/>
  <c r="O104" i="29" s="1"/>
  <c r="L104" i="29"/>
  <c r="M104" i="29" s="1"/>
  <c r="N105" i="28"/>
  <c r="O105" i="28" s="1"/>
  <c r="L105" i="28"/>
  <c r="M105" i="28" s="1"/>
  <c r="N104" i="27"/>
  <c r="O104" i="27" s="1"/>
  <c r="L104" i="27"/>
  <c r="M104" i="27" s="1"/>
  <c r="N103" i="24"/>
  <c r="O103" i="24" s="1"/>
  <c r="L103" i="24"/>
  <c r="M103" i="24" s="1"/>
  <c r="N103" i="23"/>
  <c r="O103" i="23" s="1"/>
  <c r="L103" i="23"/>
  <c r="M103" i="23" s="1"/>
  <c r="N102" i="22"/>
  <c r="O102" i="22" s="1"/>
  <c r="L102" i="22"/>
  <c r="M102" i="22" s="1"/>
  <c r="N102" i="21"/>
  <c r="O102" i="21" s="1"/>
  <c r="L102" i="21"/>
  <c r="M102" i="21" s="1"/>
  <c r="M21" i="21"/>
  <c r="N21" i="21" s="1"/>
  <c r="K21" i="21"/>
  <c r="L21" i="21" s="1"/>
  <c r="M21" i="20"/>
  <c r="N21" i="20" s="1"/>
  <c r="K21" i="20"/>
  <c r="L21" i="20" s="1"/>
  <c r="N102" i="20"/>
  <c r="O102" i="20" s="1"/>
  <c r="L102" i="20"/>
  <c r="M102" i="20" s="1"/>
  <c r="N102" i="19"/>
  <c r="O102" i="19" s="1"/>
  <c r="L102" i="19"/>
  <c r="M102" i="19" s="1"/>
  <c r="M21" i="19"/>
  <c r="N21" i="19" s="1"/>
  <c r="K21" i="19"/>
  <c r="L21" i="19" s="1"/>
  <c r="N102" i="18"/>
  <c r="O102" i="18" s="1"/>
  <c r="L102" i="18"/>
  <c r="M102" i="18" s="1"/>
  <c r="M21" i="18"/>
  <c r="N21" i="18" s="1"/>
  <c r="K21" i="18"/>
  <c r="L21" i="18" s="1"/>
  <c r="N102" i="17"/>
  <c r="O102" i="17" s="1"/>
  <c r="L102" i="17"/>
  <c r="M102" i="17" s="1"/>
  <c r="M21" i="17"/>
  <c r="N21" i="17" s="1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O101" i="21" s="1"/>
  <c r="L101" i="21"/>
  <c r="M101" i="21" s="1"/>
  <c r="I18" i="21"/>
  <c r="I19" i="21"/>
  <c r="M20" i="21"/>
  <c r="N20" i="21" s="1"/>
  <c r="K20" i="21"/>
  <c r="L20" i="21" s="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7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8" i="63"/>
  <c r="L28" i="63"/>
  <c r="N27" i="63"/>
  <c r="L27" i="63"/>
  <c r="N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1" i="63"/>
  <c r="I11" i="63"/>
  <c r="D8" i="63"/>
  <c r="D90" i="63" s="1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7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8" i="62"/>
  <c r="L28" i="62"/>
  <c r="N27" i="62"/>
  <c r="L27" i="62"/>
  <c r="N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7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8" i="61"/>
  <c r="L28" i="61"/>
  <c r="N27" i="61"/>
  <c r="L27" i="61"/>
  <c r="N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7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8" i="60"/>
  <c r="L28" i="60"/>
  <c r="N27" i="60"/>
  <c r="L27" i="60"/>
  <c r="N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7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8" i="59"/>
  <c r="L28" i="59"/>
  <c r="N27" i="59"/>
  <c r="L27" i="59"/>
  <c r="N26" i="59"/>
  <c r="N25" i="59"/>
  <c r="N24" i="59"/>
  <c r="N23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 s="1"/>
  <c r="M17" i="58"/>
  <c r="N17" i="58" s="1"/>
  <c r="K17" i="58"/>
  <c r="L17" i="58" s="1"/>
  <c r="M17" i="57"/>
  <c r="N17" i="57" s="1"/>
  <c r="K17" i="57"/>
  <c r="L17" i="57" s="1"/>
  <c r="M17" i="56"/>
  <c r="N17" i="56" s="1"/>
  <c r="K17" i="56"/>
  <c r="L17" i="56" s="1"/>
  <c r="M17" i="55"/>
  <c r="N17" i="55" s="1"/>
  <c r="K17" i="55"/>
  <c r="L17" i="55" s="1"/>
  <c r="M17" i="54"/>
  <c r="N17" i="54" s="1"/>
  <c r="K17" i="54"/>
  <c r="L17" i="54" s="1"/>
  <c r="M17" i="53"/>
  <c r="N17" i="53" s="1"/>
  <c r="K17" i="53"/>
  <c r="L17" i="53" s="1"/>
  <c r="M17" i="46"/>
  <c r="N17" i="46" s="1"/>
  <c r="K17" i="46"/>
  <c r="L17" i="46" s="1"/>
  <c r="N99" i="45"/>
  <c r="O99" i="45" s="1"/>
  <c r="L99" i="45"/>
  <c r="M99" i="45" s="1"/>
  <c r="M18" i="45"/>
  <c r="N18" i="45" s="1"/>
  <c r="K18" i="45"/>
  <c r="L18" i="45" s="1"/>
  <c r="N100" i="44"/>
  <c r="O100" i="44" s="1"/>
  <c r="L100" i="44"/>
  <c r="M100" i="44" s="1"/>
  <c r="M19" i="44"/>
  <c r="N19" i="44" s="1"/>
  <c r="K19" i="44"/>
  <c r="L19" i="44" s="1"/>
  <c r="N100" i="43"/>
  <c r="O100" i="43" s="1"/>
  <c r="L100" i="43"/>
  <c r="M100" i="43" s="1"/>
  <c r="M19" i="43"/>
  <c r="N19" i="43" s="1"/>
  <c r="K19" i="43"/>
  <c r="L19" i="43" s="1"/>
  <c r="N100" i="42"/>
  <c r="O100" i="42" s="1"/>
  <c r="L100" i="42"/>
  <c r="M100" i="42" s="1"/>
  <c r="M19" i="42"/>
  <c r="N19" i="42" s="1"/>
  <c r="K19" i="42"/>
  <c r="L19" i="42" s="1"/>
  <c r="N100" i="41"/>
  <c r="O100" i="41" s="1"/>
  <c r="L100" i="41"/>
  <c r="M100" i="41" s="1"/>
  <c r="M19" i="41"/>
  <c r="N19" i="41" s="1"/>
  <c r="K19" i="41"/>
  <c r="L19" i="41" s="1"/>
  <c r="N100" i="39"/>
  <c r="O100" i="39" s="1"/>
  <c r="L100" i="39"/>
  <c r="M100" i="39" s="1"/>
  <c r="M19" i="39"/>
  <c r="N19" i="39" s="1"/>
  <c r="K19" i="39"/>
  <c r="L19" i="39" s="1"/>
  <c r="N102" i="34"/>
  <c r="O102" i="34" s="1"/>
  <c r="L102" i="34"/>
  <c r="M102" i="34" s="1"/>
  <c r="M21" i="34"/>
  <c r="N21" i="34" s="1"/>
  <c r="K21" i="34"/>
  <c r="L21" i="34" s="1"/>
  <c r="N102" i="32"/>
  <c r="O102" i="32" s="1"/>
  <c r="L102" i="32"/>
  <c r="M102" i="32" s="1"/>
  <c r="M21" i="32"/>
  <c r="N21" i="32" s="1"/>
  <c r="K21" i="32"/>
  <c r="L21" i="32" s="1"/>
  <c r="N102" i="31"/>
  <c r="O102" i="31" s="1"/>
  <c r="L102" i="31"/>
  <c r="M102" i="31" s="1"/>
  <c r="M21" i="31"/>
  <c r="N21" i="31" s="1"/>
  <c r="K21" i="31"/>
  <c r="L21" i="31" s="1"/>
  <c r="N103" i="30"/>
  <c r="O103" i="30" s="1"/>
  <c r="L103" i="30"/>
  <c r="M103" i="30" s="1"/>
  <c r="M22" i="30"/>
  <c r="N22" i="30" s="1"/>
  <c r="K22" i="30"/>
  <c r="L22" i="30" s="1"/>
  <c r="N103" i="29"/>
  <c r="O103" i="29" s="1"/>
  <c r="L103" i="29"/>
  <c r="M103" i="29" s="1"/>
  <c r="M22" i="29"/>
  <c r="N22" i="29" s="1"/>
  <c r="K22" i="29"/>
  <c r="L22" i="29" s="1"/>
  <c r="N104" i="28"/>
  <c r="O104" i="28" s="1"/>
  <c r="L104" i="28"/>
  <c r="M104" i="28" s="1"/>
  <c r="M23" i="28"/>
  <c r="N23" i="28" s="1"/>
  <c r="K23" i="28"/>
  <c r="L23" i="28" s="1"/>
  <c r="N103" i="27"/>
  <c r="O103" i="27" s="1"/>
  <c r="L103" i="27"/>
  <c r="M103" i="27" s="1"/>
  <c r="M22" i="27"/>
  <c r="N22" i="27" s="1"/>
  <c r="K22" i="27"/>
  <c r="L22" i="27" s="1"/>
  <c r="N102" i="24"/>
  <c r="O102" i="24" s="1"/>
  <c r="L102" i="24"/>
  <c r="M102" i="24" s="1"/>
  <c r="M21" i="24"/>
  <c r="N21" i="24" s="1"/>
  <c r="K21" i="24"/>
  <c r="L21" i="24" s="1"/>
  <c r="N102" i="23"/>
  <c r="O102" i="23" s="1"/>
  <c r="L102" i="23"/>
  <c r="M102" i="23" s="1"/>
  <c r="M21" i="23"/>
  <c r="N21" i="23" s="1"/>
  <c r="K21" i="23"/>
  <c r="L21" i="23" s="1"/>
  <c r="N101" i="22"/>
  <c r="O101" i="22" s="1"/>
  <c r="L101" i="22"/>
  <c r="M101" i="22" s="1"/>
  <c r="M20" i="22"/>
  <c r="N20" i="22" s="1"/>
  <c r="K20" i="22"/>
  <c r="L20" i="22" s="1"/>
  <c r="N101" i="20"/>
  <c r="O101" i="20" s="1"/>
  <c r="L101" i="20"/>
  <c r="M101" i="20" s="1"/>
  <c r="M20" i="20"/>
  <c r="N20" i="20" s="1"/>
  <c r="K20" i="20"/>
  <c r="L20" i="20" s="1"/>
  <c r="N101" i="19"/>
  <c r="O101" i="19" s="1"/>
  <c r="L101" i="19"/>
  <c r="M101" i="19" s="1"/>
  <c r="M20" i="19"/>
  <c r="N20" i="19" s="1"/>
  <c r="K20" i="19"/>
  <c r="L20" i="19" s="1"/>
  <c r="N101" i="18"/>
  <c r="O101" i="18" s="1"/>
  <c r="L101" i="18"/>
  <c r="M101" i="18" s="1"/>
  <c r="M20" i="18"/>
  <c r="N20" i="18" s="1"/>
  <c r="K20" i="18"/>
  <c r="L20" i="18" s="1"/>
  <c r="N101" i="17"/>
  <c r="O101" i="17" s="1"/>
  <c r="L101" i="17"/>
  <c r="M101" i="17" s="1"/>
  <c r="M20" i="17"/>
  <c r="N20" i="17" s="1"/>
  <c r="K20" i="17"/>
  <c r="L20" i="17" s="1"/>
  <c r="N101" i="3"/>
  <c r="O101" i="3" s="1"/>
  <c r="L101" i="3"/>
  <c r="M101" i="3" s="1"/>
  <c r="M20" i="3"/>
  <c r="N20" i="3" s="1"/>
  <c r="K20" i="3"/>
  <c r="L20" i="3" s="1"/>
  <c r="J96" i="35"/>
  <c r="E101" i="35" s="1"/>
  <c r="F101" i="35" s="1"/>
  <c r="E102" i="35" s="1"/>
  <c r="F102" i="35" s="1"/>
  <c r="L19" i="1"/>
  <c r="I10" i="78" s="1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F81" i="2"/>
  <c r="F90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36"/>
  <c r="F87" i="1"/>
  <c r="F86" i="1"/>
  <c r="F90" i="1"/>
  <c r="C17" i="17"/>
  <c r="C18" i="17" s="1"/>
  <c r="C19" i="17" s="1"/>
  <c r="C20" i="17" s="1"/>
  <c r="C21" i="17" s="1"/>
  <c r="K19" i="17"/>
  <c r="L19" i="17" s="1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K19" i="18"/>
  <c r="L19" i="18" s="1"/>
  <c r="P20" i="36"/>
  <c r="C17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K19" i="19"/>
  <c r="L19" i="19" s="1"/>
  <c r="P21" i="36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K19" i="20"/>
  <c r="L19" i="20" s="1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K19" i="21"/>
  <c r="L19" i="21" s="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K19" i="22"/>
  <c r="L19" i="22" s="1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L20" i="23" s="1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K20" i="24"/>
  <c r="L20" i="24" s="1"/>
  <c r="P26" i="36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21" i="27"/>
  <c r="L21" i="27" s="1"/>
  <c r="P29" i="36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L22" i="28" s="1"/>
  <c r="P30" i="36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L21" i="29" s="1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L21" i="30" s="1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L20" i="31" s="1"/>
  <c r="P33" i="36"/>
  <c r="C17" i="32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L20" i="32" s="1"/>
  <c r="P34" i="36"/>
  <c r="C17" i="33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L20" i="34" s="1"/>
  <c r="P36" i="36"/>
  <c r="P37" i="36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L18" i="41" s="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P40" i="36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L18" i="44" s="1"/>
  <c r="P42" i="36"/>
  <c r="C17" i="45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 s="1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I12" i="74" s="1"/>
  <c r="I13" i="74" s="1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C17" i="53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46" i="53" s="1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N24" i="58"/>
  <c r="N25" i="58"/>
  <c r="N26" i="58"/>
  <c r="N27" i="58"/>
  <c r="L28" i="58"/>
  <c r="N28" i="58"/>
  <c r="L29" i="58"/>
  <c r="N29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O105" i="58"/>
  <c r="O106" i="58"/>
  <c r="O107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24" i="57"/>
  <c r="N25" i="57"/>
  <c r="N26" i="57"/>
  <c r="N27" i="57"/>
  <c r="L28" i="57"/>
  <c r="N28" i="57"/>
  <c r="L29" i="57"/>
  <c r="N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O105" i="57"/>
  <c r="O106" i="57"/>
  <c r="O107" i="57"/>
  <c r="O108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N24" i="56"/>
  <c r="N25" i="56"/>
  <c r="N26" i="56"/>
  <c r="N27" i="56"/>
  <c r="L28" i="56"/>
  <c r="N28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O105" i="56"/>
  <c r="O106" i="56"/>
  <c r="O107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D90" i="55" s="1"/>
  <c r="K11" i="55"/>
  <c r="N24" i="55"/>
  <c r="N25" i="55"/>
  <c r="N26" i="55"/>
  <c r="N27" i="55"/>
  <c r="L28" i="55"/>
  <c r="N28" i="55"/>
  <c r="L29" i="55"/>
  <c r="N29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O105" i="55"/>
  <c r="O106" i="55"/>
  <c r="O107" i="55"/>
  <c r="O108" i="55"/>
  <c r="M109" i="55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 s="1"/>
  <c r="K11" i="54"/>
  <c r="N24" i="54"/>
  <c r="N25" i="54"/>
  <c r="N26" i="54"/>
  <c r="N27" i="54"/>
  <c r="L28" i="54"/>
  <c r="N28" i="54"/>
  <c r="L29" i="54"/>
  <c r="N29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O105" i="54"/>
  <c r="O106" i="54"/>
  <c r="O107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24" i="53"/>
  <c r="N25" i="53"/>
  <c r="N26" i="53"/>
  <c r="N27" i="53"/>
  <c r="L28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O105" i="53"/>
  <c r="O106" i="53"/>
  <c r="O107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M99" i="44" s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39"/>
  <c r="O99" i="39" s="1"/>
  <c r="L99" i="39"/>
  <c r="M99" i="39" s="1"/>
  <c r="N101" i="34"/>
  <c r="O101" i="34" s="1"/>
  <c r="L101" i="34"/>
  <c r="M101" i="34" s="1"/>
  <c r="N101" i="32"/>
  <c r="O101" i="32" s="1"/>
  <c r="L101" i="32"/>
  <c r="M101" i="32" s="1"/>
  <c r="N101" i="31"/>
  <c r="O101" i="31" s="1"/>
  <c r="L101" i="31"/>
  <c r="M101" i="31" s="1"/>
  <c r="N102" i="30"/>
  <c r="O102" i="30" s="1"/>
  <c r="L102" i="30"/>
  <c r="M102" i="30" s="1"/>
  <c r="N102" i="29"/>
  <c r="O102" i="29" s="1"/>
  <c r="L102" i="29"/>
  <c r="M102" i="29" s="1"/>
  <c r="N103" i="28"/>
  <c r="O103" i="28" s="1"/>
  <c r="L103" i="28"/>
  <c r="M103" i="28" s="1"/>
  <c r="N102" i="27"/>
  <c r="O102" i="27" s="1"/>
  <c r="L102" i="27"/>
  <c r="M102" i="27" s="1"/>
  <c r="N101" i="24"/>
  <c r="O101" i="24" s="1"/>
  <c r="L101" i="24"/>
  <c r="M101" i="24" s="1"/>
  <c r="N101" i="23"/>
  <c r="O101" i="23" s="1"/>
  <c r="L101" i="23"/>
  <c r="M101" i="23" s="1"/>
  <c r="N100" i="22"/>
  <c r="O100" i="22" s="1"/>
  <c r="L100" i="22"/>
  <c r="M100" i="22" s="1"/>
  <c r="N100" i="21"/>
  <c r="O100" i="21" s="1"/>
  <c r="L100" i="21"/>
  <c r="M100" i="21" s="1"/>
  <c r="N100" i="20"/>
  <c r="O100" i="20" s="1"/>
  <c r="L100" i="20"/>
  <c r="M100" i="20" s="1"/>
  <c r="N100" i="19"/>
  <c r="O100" i="19" s="1"/>
  <c r="L100" i="19"/>
  <c r="M100" i="19" s="1"/>
  <c r="N100" i="18"/>
  <c r="O100" i="18" s="1"/>
  <c r="L100" i="18"/>
  <c r="M100" i="18" s="1"/>
  <c r="N100" i="17"/>
  <c r="O100" i="17" s="1"/>
  <c r="L100" i="17"/>
  <c r="M100" i="17" s="1"/>
  <c r="N100" i="3"/>
  <c r="O100" i="3" s="1"/>
  <c r="L100" i="3"/>
  <c r="M100" i="3" s="1"/>
  <c r="M17" i="45"/>
  <c r="N17" i="45" s="1"/>
  <c r="P1" i="46"/>
  <c r="P83" i="46" s="1"/>
  <c r="O3" i="46"/>
  <c r="D8" i="46"/>
  <c r="D90" i="46" s="1"/>
  <c r="K11" i="46"/>
  <c r="N24" i="46"/>
  <c r="O24" i="46" s="1"/>
  <c r="N25" i="46"/>
  <c r="N26" i="46"/>
  <c r="N27" i="46"/>
  <c r="L28" i="46"/>
  <c r="N28" i="46"/>
  <c r="L29" i="46"/>
  <c r="N29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O105" i="46"/>
  <c r="O106" i="46"/>
  <c r="O107" i="46"/>
  <c r="O108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N18" i="43" s="1"/>
  <c r="M18" i="42"/>
  <c r="N18" i="42" s="1"/>
  <c r="M18" i="41"/>
  <c r="N18" i="41" s="1"/>
  <c r="M18" i="39"/>
  <c r="N18" i="39" s="1"/>
  <c r="M20" i="35"/>
  <c r="N20" i="35" s="1"/>
  <c r="K20" i="35"/>
  <c r="L20" i="35" s="1"/>
  <c r="M20" i="34"/>
  <c r="N20" i="34" s="1"/>
  <c r="M20" i="32"/>
  <c r="N20" i="32" s="1"/>
  <c r="M20" i="31"/>
  <c r="N20" i="31" s="1"/>
  <c r="M21" i="30"/>
  <c r="N21" i="30" s="1"/>
  <c r="M21" i="29"/>
  <c r="N21" i="29" s="1"/>
  <c r="M22" i="28"/>
  <c r="N22" i="28" s="1"/>
  <c r="M21" i="27"/>
  <c r="N21" i="27" s="1"/>
  <c r="M20" i="24"/>
  <c r="N20" i="24" s="1"/>
  <c r="M20" i="23"/>
  <c r="N20" i="23" s="1"/>
  <c r="M19" i="22"/>
  <c r="N19" i="22" s="1"/>
  <c r="M19" i="21"/>
  <c r="N19" i="21" s="1"/>
  <c r="M19" i="20"/>
  <c r="N19" i="20" s="1"/>
  <c r="M19" i="19"/>
  <c r="N19" i="19" s="1"/>
  <c r="M19" i="18"/>
  <c r="N19" i="18" s="1"/>
  <c r="M19" i="17"/>
  <c r="N19" i="17" s="1"/>
  <c r="M19" i="3"/>
  <c r="N19" i="3" s="1"/>
  <c r="K18" i="3"/>
  <c r="L18" i="3" s="1"/>
  <c r="K18" i="17"/>
  <c r="L18" i="17" s="1"/>
  <c r="K18" i="18"/>
  <c r="L18" i="18" s="1"/>
  <c r="K18" i="19"/>
  <c r="L18" i="19" s="1"/>
  <c r="K18" i="20"/>
  <c r="L18" i="20" s="1"/>
  <c r="K18" i="21"/>
  <c r="L18" i="21" s="1"/>
  <c r="K18" i="22"/>
  <c r="L18" i="22" s="1"/>
  <c r="K19" i="23"/>
  <c r="L19" i="23" s="1"/>
  <c r="K19" i="24"/>
  <c r="L19" i="24" s="1"/>
  <c r="K20" i="27"/>
  <c r="L20" i="27" s="1"/>
  <c r="K21" i="28"/>
  <c r="L21" i="28" s="1"/>
  <c r="K20" i="29"/>
  <c r="L20" i="29" s="1"/>
  <c r="K20" i="30"/>
  <c r="L20" i="30" s="1"/>
  <c r="K19" i="31"/>
  <c r="L19" i="31" s="1"/>
  <c r="K19" i="32"/>
  <c r="L19" i="32" s="1"/>
  <c r="K19" i="34"/>
  <c r="L19" i="34" s="1"/>
  <c r="K17" i="39"/>
  <c r="L17" i="39" s="1"/>
  <c r="K17" i="41"/>
  <c r="L17" i="41" s="1"/>
  <c r="K17" i="42"/>
  <c r="L17" i="42" s="1"/>
  <c r="K17" i="43"/>
  <c r="L17" i="43" s="1"/>
  <c r="K17" i="44"/>
  <c r="L17" i="44" s="1"/>
  <c r="W43" i="36"/>
  <c r="D17" i="25"/>
  <c r="I14" i="25"/>
  <c r="E17" i="25" s="1"/>
  <c r="D17" i="26"/>
  <c r="I14" i="26"/>
  <c r="E17" i="26" s="1"/>
  <c r="D17" i="33"/>
  <c r="I14" i="33"/>
  <c r="E17" i="33" s="1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1" i="45"/>
  <c r="P83" i="45" s="1"/>
  <c r="O3" i="45"/>
  <c r="D8" i="45"/>
  <c r="D90" i="45" s="1"/>
  <c r="K11" i="45"/>
  <c r="B18" i="45"/>
  <c r="N25" i="45"/>
  <c r="O25" i="45" s="1"/>
  <c r="N26" i="45"/>
  <c r="N27" i="45"/>
  <c r="N28" i="45"/>
  <c r="L29" i="45"/>
  <c r="N29" i="45"/>
  <c r="L30" i="45"/>
  <c r="N30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O106" i="45"/>
  <c r="O107" i="45"/>
  <c r="O108" i="45"/>
  <c r="O109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M17" i="42"/>
  <c r="N17" i="42" s="1"/>
  <c r="M17" i="41"/>
  <c r="N17" i="41" s="1"/>
  <c r="M17" i="39"/>
  <c r="N17" i="39" s="1"/>
  <c r="N100" i="35"/>
  <c r="O100" i="35" s="1"/>
  <c r="L100" i="35"/>
  <c r="M100" i="35" s="1"/>
  <c r="M19" i="35"/>
  <c r="N19" i="35" s="1"/>
  <c r="N100" i="34"/>
  <c r="O100" i="34" s="1"/>
  <c r="L100" i="34"/>
  <c r="M100" i="34" s="1"/>
  <c r="M19" i="34"/>
  <c r="N19" i="34" s="1"/>
  <c r="N100" i="32"/>
  <c r="O100" i="32" s="1"/>
  <c r="L100" i="32"/>
  <c r="M100" i="32" s="1"/>
  <c r="M19" i="32"/>
  <c r="N19" i="32" s="1"/>
  <c r="N100" i="31"/>
  <c r="O100" i="31" s="1"/>
  <c r="L100" i="31"/>
  <c r="M100" i="31" s="1"/>
  <c r="M19" i="31"/>
  <c r="N19" i="31" s="1"/>
  <c r="N101" i="30"/>
  <c r="O101" i="30" s="1"/>
  <c r="L101" i="30"/>
  <c r="M101" i="30" s="1"/>
  <c r="M20" i="30"/>
  <c r="N20" i="30" s="1"/>
  <c r="N101" i="29"/>
  <c r="O101" i="29" s="1"/>
  <c r="L101" i="29"/>
  <c r="M101" i="29" s="1"/>
  <c r="M20" i="29"/>
  <c r="N20" i="29" s="1"/>
  <c r="N102" i="28"/>
  <c r="O102" i="28" s="1"/>
  <c r="L102" i="28"/>
  <c r="M102" i="28" s="1"/>
  <c r="M21" i="28"/>
  <c r="N21" i="28" s="1"/>
  <c r="N101" i="27"/>
  <c r="O101" i="27" s="1"/>
  <c r="L101" i="27"/>
  <c r="M101" i="27" s="1"/>
  <c r="M20" i="27"/>
  <c r="N20" i="27" s="1"/>
  <c r="N100" i="24"/>
  <c r="O100" i="24" s="1"/>
  <c r="L100" i="24"/>
  <c r="M100" i="24" s="1"/>
  <c r="M19" i="24"/>
  <c r="N19" i="24" s="1"/>
  <c r="N100" i="23"/>
  <c r="O100" i="23" s="1"/>
  <c r="L100" i="23"/>
  <c r="M100" i="23" s="1"/>
  <c r="M19" i="23"/>
  <c r="N19" i="23" s="1"/>
  <c r="N99" i="22"/>
  <c r="O99" i="22" s="1"/>
  <c r="L99" i="22"/>
  <c r="M99" i="22" s="1"/>
  <c r="M18" i="22"/>
  <c r="N18" i="22" s="1"/>
  <c r="N99" i="21"/>
  <c r="O99" i="21" s="1"/>
  <c r="L99" i="21"/>
  <c r="M99" i="21" s="1"/>
  <c r="M18" i="21"/>
  <c r="N18" i="21" s="1"/>
  <c r="N99" i="20"/>
  <c r="O99" i="20" s="1"/>
  <c r="L99" i="20"/>
  <c r="M99" i="20" s="1"/>
  <c r="M18" i="20"/>
  <c r="N18" i="20" s="1"/>
  <c r="N99" i="19"/>
  <c r="O99" i="19" s="1"/>
  <c r="L99" i="19"/>
  <c r="M99" i="19" s="1"/>
  <c r="M18" i="19"/>
  <c r="N18" i="19" s="1"/>
  <c r="N99" i="18"/>
  <c r="O99" i="18" s="1"/>
  <c r="L99" i="18"/>
  <c r="M99" i="18" s="1"/>
  <c r="M18" i="18"/>
  <c r="N18" i="18" s="1"/>
  <c r="N99" i="17"/>
  <c r="O99" i="17" s="1"/>
  <c r="L99" i="17"/>
  <c r="M99" i="17" s="1"/>
  <c r="M18" i="17"/>
  <c r="N18" i="17" s="1"/>
  <c r="N99" i="3"/>
  <c r="O99" i="3" s="1"/>
  <c r="L99" i="3"/>
  <c r="M99" i="3" s="1"/>
  <c r="M18" i="3"/>
  <c r="N18" i="3" s="1"/>
  <c r="I17" i="3"/>
  <c r="I14" i="13"/>
  <c r="W100" i="29"/>
  <c r="W99" i="29"/>
  <c r="F99" i="27"/>
  <c r="L17" i="25"/>
  <c r="D18" i="28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0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9"/>
  <c r="D90" i="19" s="1"/>
  <c r="D8" i="20"/>
  <c r="D90" i="20" s="1"/>
  <c r="D8" i="21"/>
  <c r="D90" i="21" s="1"/>
  <c r="D8" i="22"/>
  <c r="D90" i="22" s="1"/>
  <c r="D8" i="23"/>
  <c r="D90" i="23" s="1"/>
  <c r="D8" i="24"/>
  <c r="D90" i="24" s="1"/>
  <c r="D8" i="25"/>
  <c r="D90" i="25" s="1"/>
  <c r="D8" i="26"/>
  <c r="D90" i="26" s="1"/>
  <c r="D8" i="27"/>
  <c r="D90" i="27" s="1"/>
  <c r="D8" i="28"/>
  <c r="D90" i="28" s="1"/>
  <c r="D8" i="29"/>
  <c r="D90" i="29" s="1"/>
  <c r="D8" i="30"/>
  <c r="D90" i="30" s="1"/>
  <c r="D8" i="31"/>
  <c r="D90" i="31" s="1"/>
  <c r="D8" i="32"/>
  <c r="D90" i="32" s="1"/>
  <c r="D8" i="33"/>
  <c r="D90" i="33" s="1"/>
  <c r="D8" i="34"/>
  <c r="D90" i="34" s="1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35"/>
  <c r="W42" i="36"/>
  <c r="W41" i="36"/>
  <c r="W40" i="36"/>
  <c r="W39" i="36"/>
  <c r="W38" i="36"/>
  <c r="P1" i="44"/>
  <c r="P83" i="44" s="1"/>
  <c r="O3" i="44"/>
  <c r="K11" i="44"/>
  <c r="N26" i="44"/>
  <c r="O26" i="44" s="1"/>
  <c r="N27" i="44"/>
  <c r="N28" i="44"/>
  <c r="O28" i="44" s="1"/>
  <c r="N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O107" i="44"/>
  <c r="O108" i="44"/>
  <c r="O109" i="44"/>
  <c r="O110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26" i="43"/>
  <c r="N27" i="43"/>
  <c r="N28" i="43"/>
  <c r="N29" i="43"/>
  <c r="L30" i="43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O107" i="43"/>
  <c r="O108" i="43"/>
  <c r="O109" i="43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N26" i="42"/>
  <c r="O26" i="42" s="1"/>
  <c r="N27" i="42"/>
  <c r="N28" i="42"/>
  <c r="N29" i="42"/>
  <c r="L30" i="42"/>
  <c r="N30" i="42"/>
  <c r="L31" i="42"/>
  <c r="N31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O107" i="42"/>
  <c r="O108" i="42"/>
  <c r="O109" i="42"/>
  <c r="O110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26" i="41"/>
  <c r="N27" i="41"/>
  <c r="N28" i="41"/>
  <c r="N29" i="41"/>
  <c r="L30" i="41"/>
  <c r="N30" i="41"/>
  <c r="L31" i="41"/>
  <c r="N31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O107" i="41"/>
  <c r="O108" i="41"/>
  <c r="O109" i="41"/>
  <c r="O110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N26" i="39"/>
  <c r="O26" i="39" s="1"/>
  <c r="N27" i="39"/>
  <c r="N28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O107" i="39"/>
  <c r="O108" i="39"/>
  <c r="O109" i="39"/>
  <c r="O110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P12" i="36"/>
  <c r="G12" i="36"/>
  <c r="A9" i="36" s="1"/>
  <c r="N93" i="36"/>
  <c r="O93" i="36"/>
  <c r="D89" i="35"/>
  <c r="P1" i="35"/>
  <c r="P83" i="35" s="1"/>
  <c r="O3" i="35"/>
  <c r="K11" i="35"/>
  <c r="I17" i="35"/>
  <c r="L17" i="35"/>
  <c r="N17" i="35"/>
  <c r="I18" i="35"/>
  <c r="L18" i="35"/>
  <c r="N18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J100" i="35"/>
  <c r="M101" i="35"/>
  <c r="O101" i="35"/>
  <c r="M102" i="35"/>
  <c r="O102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N17" i="24" s="1"/>
  <c r="M19" i="28"/>
  <c r="N19" i="28" s="1"/>
  <c r="M17" i="23"/>
  <c r="N17" i="23" s="1"/>
  <c r="N99" i="28"/>
  <c r="O99" i="28" s="1"/>
  <c r="L99" i="28"/>
  <c r="M99" i="28" s="1"/>
  <c r="M17" i="26"/>
  <c r="N99" i="26" s="1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I18" i="34"/>
  <c r="L18" i="34"/>
  <c r="N18" i="34"/>
  <c r="N28" i="34"/>
  <c r="N29" i="34"/>
  <c r="N30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J101" i="34"/>
  <c r="O110" i="34"/>
  <c r="O111" i="34"/>
  <c r="O112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I18" i="32"/>
  <c r="L18" i="32"/>
  <c r="N18" i="32"/>
  <c r="N28" i="32"/>
  <c r="N29" i="32"/>
  <c r="N30" i="32"/>
  <c r="N31" i="32"/>
  <c r="L32" i="32"/>
  <c r="N32" i="32"/>
  <c r="L33" i="32"/>
  <c r="N33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J100" i="32"/>
  <c r="J101" i="32"/>
  <c r="O110" i="32"/>
  <c r="O111" i="32"/>
  <c r="O112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I18" i="31"/>
  <c r="L18" i="31"/>
  <c r="N18" i="31"/>
  <c r="N28" i="31"/>
  <c r="O28" i="31" s="1"/>
  <c r="N29" i="31"/>
  <c r="N30" i="31"/>
  <c r="N31" i="31"/>
  <c r="L32" i="31"/>
  <c r="N32" i="31"/>
  <c r="L33" i="31"/>
  <c r="N33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J100" i="31"/>
  <c r="J101" i="31"/>
  <c r="O110" i="31"/>
  <c r="O111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I19" i="30"/>
  <c r="L19" i="30"/>
  <c r="N19" i="30"/>
  <c r="N29" i="30"/>
  <c r="O29" i="30" s="1"/>
  <c r="N30" i="30"/>
  <c r="N31" i="30"/>
  <c r="L33" i="30"/>
  <c r="N33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J100" i="30"/>
  <c r="M100" i="30"/>
  <c r="O100" i="30"/>
  <c r="J101" i="30"/>
  <c r="J102" i="30"/>
  <c r="O111" i="30"/>
  <c r="O112" i="30"/>
  <c r="O113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O29" i="29"/>
  <c r="N30" i="29"/>
  <c r="N31" i="29"/>
  <c r="L33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J102" i="29"/>
  <c r="O111" i="29"/>
  <c r="O112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I20" i="28"/>
  <c r="L20" i="28"/>
  <c r="N20" i="28"/>
  <c r="N30" i="28"/>
  <c r="N31" i="28"/>
  <c r="N32" i="28"/>
  <c r="L34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J100" i="28"/>
  <c r="J101" i="28"/>
  <c r="J102" i="28"/>
  <c r="J103" i="28"/>
  <c r="O112" i="28"/>
  <c r="O113" i="28"/>
  <c r="O114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I18" i="27"/>
  <c r="L18" i="27"/>
  <c r="N18" i="27"/>
  <c r="I19" i="27"/>
  <c r="L19" i="27"/>
  <c r="N19" i="27"/>
  <c r="N29" i="27"/>
  <c r="N30" i="27"/>
  <c r="N31" i="27"/>
  <c r="N32" i="27"/>
  <c r="L33" i="27"/>
  <c r="N33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J100" i="27"/>
  <c r="M100" i="27"/>
  <c r="O100" i="27"/>
  <c r="J101" i="27"/>
  <c r="J102" i="27"/>
  <c r="O111" i="27"/>
  <c r="O112" i="27"/>
  <c r="O113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I18" i="24"/>
  <c r="L18" i="24"/>
  <c r="N18" i="24"/>
  <c r="N28" i="24"/>
  <c r="O28" i="24" s="1"/>
  <c r="N29" i="24"/>
  <c r="N30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J101" i="24"/>
  <c r="O110" i="24"/>
  <c r="O111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I18" i="23"/>
  <c r="L18" i="23"/>
  <c r="N18" i="23"/>
  <c r="N28" i="23"/>
  <c r="O28" i="23" s="1"/>
  <c r="N29" i="23"/>
  <c r="N30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J100" i="23"/>
  <c r="J101" i="23"/>
  <c r="O110" i="23"/>
  <c r="O111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N27" i="22"/>
  <c r="O27" i="22" s="1"/>
  <c r="N28" i="22"/>
  <c r="N29" i="22"/>
  <c r="N30" i="22"/>
  <c r="L31" i="22"/>
  <c r="N31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J100" i="22"/>
  <c r="O109" i="22"/>
  <c r="O110" i="22"/>
  <c r="O111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N27" i="21"/>
  <c r="N28" i="21"/>
  <c r="N29" i="21"/>
  <c r="N30" i="21"/>
  <c r="L31" i="21"/>
  <c r="N31" i="21"/>
  <c r="L32" i="21"/>
  <c r="N32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J100" i="21"/>
  <c r="O109" i="21"/>
  <c r="O110" i="21"/>
  <c r="O111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N27" i="20"/>
  <c r="N28" i="20"/>
  <c r="N29" i="20"/>
  <c r="N30" i="20"/>
  <c r="L31" i="20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J100" i="20"/>
  <c r="O109" i="20"/>
  <c r="O110" i="20"/>
  <c r="O111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N27" i="19"/>
  <c r="N28" i="19"/>
  <c r="N29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J100" i="19"/>
  <c r="O109" i="19"/>
  <c r="O110" i="19"/>
  <c r="O111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27" i="18"/>
  <c r="N28" i="18"/>
  <c r="N29" i="18"/>
  <c r="L31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J100" i="18"/>
  <c r="O109" i="18"/>
  <c r="O110" i="18"/>
  <c r="O111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N27" i="17"/>
  <c r="N28" i="17"/>
  <c r="O28" i="17" s="1"/>
  <c r="N29" i="17"/>
  <c r="L31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J100" i="17"/>
  <c r="O109" i="17"/>
  <c r="O110" i="17"/>
  <c r="O111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5" i="1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N27" i="3"/>
  <c r="N28" i="3"/>
  <c r="O28" i="3" s="1"/>
  <c r="N29" i="3"/>
  <c r="L31" i="3"/>
  <c r="N31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O111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B23" i="27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B18" i="56"/>
  <c r="B18" i="46"/>
  <c r="B20" i="42"/>
  <c r="B20" i="39"/>
  <c r="B103" i="32"/>
  <c r="B22" i="32"/>
  <c r="B24" i="28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B101" i="43"/>
  <c r="B101" i="44"/>
  <c r="B103" i="31"/>
  <c r="C99" i="63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B22" i="17"/>
  <c r="B103" i="3"/>
  <c r="B20" i="45"/>
  <c r="B19" i="55"/>
  <c r="B18" i="60"/>
  <c r="B104" i="32"/>
  <c r="B103" i="20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B22" i="44"/>
  <c r="B25" i="30"/>
  <c r="B106" i="29"/>
  <c r="B24" i="24"/>
  <c r="B24" i="23"/>
  <c r="B104" i="22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K17" i="74"/>
  <c r="L17" i="74" s="1"/>
  <c r="K17" i="73"/>
  <c r="L17" i="73" s="1"/>
  <c r="K17" i="71"/>
  <c r="L17" i="71" s="1"/>
  <c r="M17" i="71"/>
  <c r="N17" i="71" s="1"/>
  <c r="B101" i="46"/>
  <c r="B104" i="21"/>
  <c r="M17" i="74"/>
  <c r="N17" i="74" s="1"/>
  <c r="K18" i="74"/>
  <c r="L18" i="74" s="1"/>
  <c r="M17" i="73"/>
  <c r="N17" i="73" s="1"/>
  <c r="K18" i="73"/>
  <c r="L18" i="73" s="1"/>
  <c r="K17" i="72"/>
  <c r="L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 s="1"/>
  <c r="M18" i="72"/>
  <c r="N18" i="72" s="1"/>
  <c r="K19" i="71"/>
  <c r="L19" i="71" s="1"/>
  <c r="M17" i="70"/>
  <c r="N17" i="70" s="1"/>
  <c r="K18" i="70"/>
  <c r="L18" i="70" s="1"/>
  <c r="B100" i="69"/>
  <c r="K19" i="74"/>
  <c r="L19" i="74" s="1"/>
  <c r="K19" i="73"/>
  <c r="L19" i="73" s="1"/>
  <c r="K19" i="72"/>
  <c r="L19" i="72" s="1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M19" i="72"/>
  <c r="N19" i="72" s="1"/>
  <c r="K20" i="71"/>
  <c r="L20" i="71" s="1"/>
  <c r="K19" i="70"/>
  <c r="L19" i="70" s="1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M20" i="73"/>
  <c r="N20" i="73" s="1"/>
  <c r="K21" i="71"/>
  <c r="L21" i="71" s="1"/>
  <c r="M20" i="70"/>
  <c r="N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B22" i="73"/>
  <c r="B22" i="71"/>
  <c r="B22" i="70"/>
  <c r="B22" i="69"/>
  <c r="K23" i="71"/>
  <c r="L23" i="71" s="1"/>
  <c r="M23" i="70"/>
  <c r="N23" i="70" s="1"/>
  <c r="B104" i="69"/>
  <c r="M23" i="71"/>
  <c r="N23" i="71" s="1"/>
  <c r="K24" i="70"/>
  <c r="L24" i="70" s="1"/>
  <c r="B23" i="71"/>
  <c r="B23" i="70"/>
  <c r="B23" i="69"/>
  <c r="M24" i="70"/>
  <c r="N24" i="70" s="1"/>
  <c r="B105" i="69"/>
  <c r="B24" i="71"/>
  <c r="B24" i="70"/>
  <c r="B24" i="69"/>
  <c r="B106" i="69"/>
  <c r="B25" i="70"/>
  <c r="B25" i="69"/>
  <c r="L102" i="39"/>
  <c r="M102" i="39" s="1"/>
  <c r="N102" i="39"/>
  <c r="O102" i="39" s="1"/>
  <c r="J102" i="39"/>
  <c r="B104" i="44"/>
  <c r="B100" i="75"/>
  <c r="B101" i="56"/>
  <c r="B103" i="44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B18" i="76"/>
  <c r="B100" i="74"/>
  <c r="B26" i="70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B105" i="19"/>
  <c r="B21" i="58"/>
  <c r="B107" i="69"/>
  <c r="B100" i="67"/>
  <c r="J99" i="67"/>
  <c r="N99" i="67"/>
  <c r="O99" i="67" s="1"/>
  <c r="L99" i="67"/>
  <c r="M99" i="67" s="1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 s="1"/>
  <c r="J107" i="27"/>
  <c r="J106" i="23"/>
  <c r="J106" i="24"/>
  <c r="J101" i="59"/>
  <c r="J102" i="54"/>
  <c r="J107" i="69"/>
  <c r="J102" i="46"/>
  <c r="J105" i="17"/>
  <c r="N102" i="58"/>
  <c r="O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B21" i="64"/>
  <c r="B102" i="63"/>
  <c r="B22" i="56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B25" i="22"/>
  <c r="B18" i="85"/>
  <c r="I13" i="36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B18" i="92"/>
  <c r="B18" i="91"/>
  <c r="B18" i="88"/>
  <c r="B19" i="82"/>
  <c r="B19" i="80"/>
  <c r="B20" i="77"/>
  <c r="B105" i="74"/>
  <c r="B102" i="66"/>
  <c r="B21" i="66"/>
  <c r="B21" i="65"/>
  <c r="B103" i="64"/>
  <c r="B103" i="61"/>
  <c r="B104" i="58"/>
  <c r="B23" i="58"/>
  <c r="B23" i="57"/>
  <c r="B23" i="55"/>
  <c r="B23" i="46"/>
  <c r="B24" i="45"/>
  <c r="B106" i="39"/>
  <c r="B27" i="31"/>
  <c r="B29" i="28"/>
  <c r="B27" i="24"/>
  <c r="B26" i="20"/>
  <c r="B26" i="18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H3" i="36"/>
  <c r="E13" i="36"/>
  <c r="B106" i="43"/>
  <c r="B104" i="54"/>
  <c r="B100" i="85"/>
  <c r="B106" i="41"/>
  <c r="E93" i="36"/>
  <c r="C99" i="96"/>
  <c r="B101" i="85"/>
  <c r="B109" i="30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B18" i="90"/>
  <c r="B19" i="84"/>
  <c r="B108" i="17"/>
  <c r="B104" i="62"/>
  <c r="J106" i="42"/>
  <c r="B100" i="90"/>
  <c r="B105" i="57"/>
  <c r="J103" i="59"/>
  <c r="B100" i="86"/>
  <c r="J92" i="92"/>
  <c r="J92" i="18"/>
  <c r="J92" i="91"/>
  <c r="J92" i="72"/>
  <c r="J92" i="73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B18" i="93"/>
  <c r="B101" i="83"/>
  <c r="B20" i="83"/>
  <c r="B101" i="82"/>
  <c r="B20" i="82"/>
  <c r="B102" i="79"/>
  <c r="B21" i="75"/>
  <c r="B106" i="74"/>
  <c r="B105" i="72"/>
  <c r="B22" i="68"/>
  <c r="B103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B27" i="21"/>
  <c r="B27" i="20"/>
  <c r="B108" i="19"/>
  <c r="B23" i="66"/>
  <c r="B18" i="96"/>
  <c r="B18" i="95"/>
  <c r="B19" i="90"/>
  <c r="B20" i="88"/>
  <c r="B19" i="88"/>
  <c r="B20" i="90"/>
  <c r="D100" i="36"/>
  <c r="N100" i="36"/>
  <c r="C100" i="36"/>
  <c r="O100" i="36"/>
  <c r="F100" i="36"/>
  <c r="E100" i="36"/>
  <c r="P99" i="89" l="1"/>
  <c r="O21" i="74"/>
  <c r="O20" i="63"/>
  <c r="O18" i="80"/>
  <c r="P104" i="39"/>
  <c r="P107" i="22"/>
  <c r="P100" i="85"/>
  <c r="P99" i="86"/>
  <c r="P99" i="88"/>
  <c r="P99" i="91"/>
  <c r="O23" i="69"/>
  <c r="O17" i="78"/>
  <c r="P105" i="3"/>
  <c r="P107" i="29"/>
  <c r="P106" i="31"/>
  <c r="P106" i="34"/>
  <c r="P104" i="42"/>
  <c r="P102" i="46"/>
  <c r="P102" i="54"/>
  <c r="O20" i="59"/>
  <c r="O20" i="60"/>
  <c r="O19" i="67"/>
  <c r="O26" i="69"/>
  <c r="O17" i="96"/>
  <c r="P99" i="62"/>
  <c r="O20" i="66"/>
  <c r="O19" i="31"/>
  <c r="O26" i="31"/>
  <c r="O24" i="44"/>
  <c r="O22" i="55"/>
  <c r="O22" i="57"/>
  <c r="O21" i="60"/>
  <c r="P99" i="85"/>
  <c r="P99" i="90"/>
  <c r="P100" i="73"/>
  <c r="P102" i="73"/>
  <c r="P106" i="3"/>
  <c r="P108" i="29"/>
  <c r="O21" i="59"/>
  <c r="O21" i="63"/>
  <c r="O20" i="67"/>
  <c r="O19" i="76"/>
  <c r="O19" i="79"/>
  <c r="O17" i="87"/>
  <c r="O58" i="71"/>
  <c r="O17" i="72"/>
  <c r="O22" i="30"/>
  <c r="O21" i="31"/>
  <c r="P102" i="41"/>
  <c r="P100" i="58"/>
  <c r="P99" i="61"/>
  <c r="M87" i="73"/>
  <c r="O17" i="91"/>
  <c r="O24" i="31"/>
  <c r="O18" i="66"/>
  <c r="O17" i="85"/>
  <c r="O25" i="3"/>
  <c r="O25" i="18"/>
  <c r="O25" i="21"/>
  <c r="P107" i="34"/>
  <c r="P105" i="39"/>
  <c r="P105" i="44"/>
  <c r="P104" i="45"/>
  <c r="P103" i="46"/>
  <c r="P103" i="53"/>
  <c r="P103" i="57"/>
  <c r="P102" i="59"/>
  <c r="P102" i="63"/>
  <c r="P101" i="65"/>
  <c r="P101" i="67"/>
  <c r="P108" i="69"/>
  <c r="P107" i="71"/>
  <c r="P105" i="73"/>
  <c r="P100" i="75"/>
  <c r="P100" i="77"/>
  <c r="P100" i="78"/>
  <c r="P100" i="79"/>
  <c r="O18" i="83"/>
  <c r="P99" i="92"/>
  <c r="O17" i="89"/>
  <c r="D8" i="18"/>
  <c r="D90" i="18" s="1"/>
  <c r="P100" i="71"/>
  <c r="O23" i="3"/>
  <c r="O23" i="21"/>
  <c r="O25" i="27"/>
  <c r="O25" i="29"/>
  <c r="O24" i="34"/>
  <c r="O22" i="41"/>
  <c r="O22" i="44"/>
  <c r="O21" i="45"/>
  <c r="O20" i="54"/>
  <c r="O20" i="55"/>
  <c r="O20" i="61"/>
  <c r="O19" i="64"/>
  <c r="O33" i="90"/>
  <c r="O47" i="90"/>
  <c r="O65" i="90"/>
  <c r="P104" i="32"/>
  <c r="P106" i="69"/>
  <c r="P99" i="70"/>
  <c r="P101" i="70"/>
  <c r="P105" i="70"/>
  <c r="P100" i="72"/>
  <c r="O22" i="21"/>
  <c r="O24" i="27"/>
  <c r="O24" i="29"/>
  <c r="P99" i="71"/>
  <c r="P101" i="71"/>
  <c r="P103" i="71"/>
  <c r="P105" i="71"/>
  <c r="P99" i="72"/>
  <c r="P101" i="72"/>
  <c r="P99" i="74"/>
  <c r="P101" i="74"/>
  <c r="P104" i="17"/>
  <c r="P105" i="32"/>
  <c r="P103" i="41"/>
  <c r="P103" i="43"/>
  <c r="P102" i="45"/>
  <c r="P101" i="53"/>
  <c r="P101" i="58"/>
  <c r="P101" i="61"/>
  <c r="P100" i="64"/>
  <c r="P99" i="66"/>
  <c r="I10" i="28"/>
  <c r="D94" i="28" s="1"/>
  <c r="N87" i="72"/>
  <c r="I10" i="83"/>
  <c r="D93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89"/>
  <c r="D93" i="89" s="1"/>
  <c r="O22" i="3"/>
  <c r="P107" i="69"/>
  <c r="P99" i="68"/>
  <c r="O17" i="79"/>
  <c r="P100" i="82"/>
  <c r="P100" i="83"/>
  <c r="I10" i="73"/>
  <c r="N6" i="73" s="1"/>
  <c r="I10" i="46"/>
  <c r="D94" i="46" s="1"/>
  <c r="I10" i="18"/>
  <c r="N5" i="18" s="1"/>
  <c r="O20" i="3"/>
  <c r="I10" i="17"/>
  <c r="D94" i="17" s="1"/>
  <c r="O18" i="39"/>
  <c r="P101" i="34"/>
  <c r="P100" i="39"/>
  <c r="P100" i="42"/>
  <c r="O21" i="3"/>
  <c r="O21" i="17"/>
  <c r="O21" i="18"/>
  <c r="O21" i="21"/>
  <c r="O17" i="63"/>
  <c r="O17" i="59"/>
  <c r="O18" i="55"/>
  <c r="O18" i="53"/>
  <c r="O21" i="39"/>
  <c r="O21" i="44"/>
  <c r="O19" i="46"/>
  <c r="O17" i="64"/>
  <c r="P99" i="73"/>
  <c r="O18" i="69"/>
  <c r="O20" i="69"/>
  <c r="O24" i="69"/>
  <c r="O25" i="70"/>
  <c r="O24" i="18"/>
  <c r="O24" i="21"/>
  <c r="O27" i="28"/>
  <c r="O23" i="44"/>
  <c r="O21" i="46"/>
  <c r="O21" i="53"/>
  <c r="O21" i="54"/>
  <c r="O21" i="57"/>
  <c r="P101" i="64"/>
  <c r="P100" i="66"/>
  <c r="P100" i="67"/>
  <c r="P106" i="71"/>
  <c r="P102" i="72"/>
  <c r="O18" i="77"/>
  <c r="O17" i="82"/>
  <c r="M87" i="91"/>
  <c r="I12" i="22"/>
  <c r="I13" i="22" s="1"/>
  <c r="O17" i="42"/>
  <c r="I12" i="21"/>
  <c r="I13" i="21" s="1"/>
  <c r="I12" i="94"/>
  <c r="I13" i="94" s="1"/>
  <c r="I12" i="17"/>
  <c r="I13" i="17" s="1"/>
  <c r="O19" i="32"/>
  <c r="O59" i="53"/>
  <c r="I12" i="93"/>
  <c r="I13" i="93" s="1"/>
  <c r="I12" i="77"/>
  <c r="I13" i="77" s="1"/>
  <c r="I12" i="45"/>
  <c r="I13" i="45" s="1"/>
  <c r="I12" i="90"/>
  <c r="I13" i="90" s="1"/>
  <c r="O17" i="88"/>
  <c r="O17" i="90"/>
  <c r="O17" i="92"/>
  <c r="P99" i="84"/>
  <c r="I12" i="71"/>
  <c r="I13" i="71" s="1"/>
  <c r="I12" i="78"/>
  <c r="I13" i="78" s="1"/>
  <c r="I12" i="19"/>
  <c r="I12" i="29"/>
  <c r="I12" i="24"/>
  <c r="I13" i="24" s="1"/>
  <c r="O21" i="28"/>
  <c r="O20" i="31"/>
  <c r="P103" i="19"/>
  <c r="P104" i="31"/>
  <c r="I12" i="95"/>
  <c r="I13" i="95" s="1"/>
  <c r="I12" i="39"/>
  <c r="I13" i="39" s="1"/>
  <c r="I12" i="58"/>
  <c r="I13" i="58" s="1"/>
  <c r="I12" i="79"/>
  <c r="I13" i="79" s="1"/>
  <c r="I12" i="43"/>
  <c r="I13" i="43" s="1"/>
  <c r="I12" i="91"/>
  <c r="I13" i="91" s="1"/>
  <c r="O17" i="70"/>
  <c r="O19" i="41"/>
  <c r="P99" i="17"/>
  <c r="P100" i="3"/>
  <c r="O23" i="71"/>
  <c r="O18" i="29"/>
  <c r="O17" i="30"/>
  <c r="O18" i="18"/>
  <c r="O21" i="24"/>
  <c r="O23" i="28"/>
  <c r="O19" i="43"/>
  <c r="O19" i="44"/>
  <c r="O17" i="46"/>
  <c r="O17" i="58"/>
  <c r="P102" i="3"/>
  <c r="O21" i="20"/>
  <c r="P104" i="27"/>
  <c r="P99" i="58"/>
  <c r="O17" i="61"/>
  <c r="O18" i="58"/>
  <c r="O20" i="42"/>
  <c r="O23" i="27"/>
  <c r="P107" i="3"/>
  <c r="O20" i="28"/>
  <c r="P104" i="30"/>
  <c r="P100" i="30"/>
  <c r="P102" i="20"/>
  <c r="P103" i="24"/>
  <c r="P101" i="41"/>
  <c r="O20" i="24"/>
  <c r="P100" i="45"/>
  <c r="P106" i="70"/>
  <c r="O18" i="65"/>
  <c r="O24" i="3"/>
  <c r="P101" i="77"/>
  <c r="P101" i="79"/>
  <c r="P100" i="80"/>
  <c r="N6" i="89"/>
  <c r="P99" i="29"/>
  <c r="O17" i="31"/>
  <c r="O19" i="68"/>
  <c r="O26" i="70"/>
  <c r="O18" i="75"/>
  <c r="O18" i="79"/>
  <c r="P99" i="81"/>
  <c r="O18" i="85"/>
  <c r="O22" i="31"/>
  <c r="O23" i="23"/>
  <c r="O23" i="32"/>
  <c r="I12" i="96"/>
  <c r="I13" i="96" s="1"/>
  <c r="I12" i="27"/>
  <c r="I13" i="27" s="1"/>
  <c r="I12" i="35"/>
  <c r="I13" i="35" s="1"/>
  <c r="H21" i="35" s="1"/>
  <c r="I12" i="92"/>
  <c r="I13" i="92" s="1"/>
  <c r="I12" i="31"/>
  <c r="I12" i="61"/>
  <c r="I13" i="61" s="1"/>
  <c r="I12" i="64"/>
  <c r="I13" i="64" s="1"/>
  <c r="I12" i="80"/>
  <c r="I13" i="80" s="1"/>
  <c r="I12" i="56"/>
  <c r="I13" i="56" s="1"/>
  <c r="I12" i="53"/>
  <c r="I13" i="53" s="1"/>
  <c r="I12" i="13"/>
  <c r="I13" i="13" s="1"/>
  <c r="I12" i="70"/>
  <c r="I13" i="70" s="1"/>
  <c r="I12" i="41"/>
  <c r="I13" i="41" s="1"/>
  <c r="I12" i="73"/>
  <c r="I13" i="73" s="1"/>
  <c r="I12" i="59"/>
  <c r="I13" i="59" s="1"/>
  <c r="I12" i="54"/>
  <c r="I13" i="54" s="1"/>
  <c r="I12" i="42"/>
  <c r="I13" i="42" s="1"/>
  <c r="I12" i="57"/>
  <c r="I13" i="57" s="1"/>
  <c r="O18" i="73"/>
  <c r="O69" i="45"/>
  <c r="O20" i="43"/>
  <c r="P102" i="56"/>
  <c r="P99" i="79"/>
  <c r="O17" i="83"/>
  <c r="I12" i="3"/>
  <c r="I13" i="3" s="1"/>
  <c r="I12" i="76"/>
  <c r="I13" i="76" s="1"/>
  <c r="I12" i="85"/>
  <c r="I13" i="85" s="1"/>
  <c r="I12" i="23"/>
  <c r="I12" i="30"/>
  <c r="I12" i="82"/>
  <c r="I13" i="82" s="1"/>
  <c r="I12" i="69"/>
  <c r="I13" i="69" s="1"/>
  <c r="I12" i="62"/>
  <c r="I13" i="62" s="1"/>
  <c r="I12" i="72"/>
  <c r="I13" i="72" s="1"/>
  <c r="I12" i="84"/>
  <c r="I13" i="84" s="1"/>
  <c r="E17" i="84" s="1"/>
  <c r="B20" i="84" s="1"/>
  <c r="I12" i="34"/>
  <c r="I13" i="34" s="1"/>
  <c r="I12" i="88"/>
  <c r="I13" i="88" s="1"/>
  <c r="I12" i="32"/>
  <c r="I13" i="32" s="1"/>
  <c r="I12" i="75"/>
  <c r="I13" i="75" s="1"/>
  <c r="I12" i="60"/>
  <c r="I13" i="60" s="1"/>
  <c r="I12" i="33"/>
  <c r="I13" i="33" s="1"/>
  <c r="I12" i="87"/>
  <c r="I13" i="87" s="1"/>
  <c r="P100" i="22"/>
  <c r="O21" i="29"/>
  <c r="O17" i="39"/>
  <c r="P100" i="55"/>
  <c r="O18" i="61"/>
  <c r="N6" i="83"/>
  <c r="I12" i="55"/>
  <c r="I13" i="55" s="1"/>
  <c r="I12" i="63"/>
  <c r="I13" i="63" s="1"/>
  <c r="I12" i="81"/>
  <c r="I13" i="81" s="1"/>
  <c r="I12" i="46"/>
  <c r="I13" i="46" s="1"/>
  <c r="I12" i="86"/>
  <c r="I13" i="86" s="1"/>
  <c r="I12" i="65"/>
  <c r="I13" i="65" s="1"/>
  <c r="I12" i="25"/>
  <c r="I13" i="25" s="1"/>
  <c r="I12" i="28"/>
  <c r="I12" i="67"/>
  <c r="I13" i="67" s="1"/>
  <c r="I12" i="83"/>
  <c r="I13" i="83" s="1"/>
  <c r="I12" i="18"/>
  <c r="I12" i="89"/>
  <c r="I13" i="89" s="1"/>
  <c r="I12" i="66"/>
  <c r="I13" i="66" s="1"/>
  <c r="I12" i="20"/>
  <c r="I13" i="20" s="1"/>
  <c r="I12" i="26"/>
  <c r="I13" i="26" s="1"/>
  <c r="I12" i="44"/>
  <c r="I13" i="44" s="1"/>
  <c r="O17" i="19"/>
  <c r="P99" i="34"/>
  <c r="F17" i="26"/>
  <c r="D18" i="26" s="1"/>
  <c r="B18" i="26" s="1"/>
  <c r="O17" i="45"/>
  <c r="P99" i="53"/>
  <c r="P101" i="22"/>
  <c r="P102" i="31"/>
  <c r="P100" i="44"/>
  <c r="O17" i="53"/>
  <c r="O20" i="21"/>
  <c r="P103" i="20"/>
  <c r="P103" i="29"/>
  <c r="P99" i="45"/>
  <c r="P101" i="21"/>
  <c r="P102" i="19"/>
  <c r="P103" i="34"/>
  <c r="P99" i="75"/>
  <c r="O17" i="81"/>
  <c r="O18" i="88"/>
  <c r="P101" i="43"/>
  <c r="P100" i="31"/>
  <c r="P93" i="36"/>
  <c r="P101" i="17"/>
  <c r="P101" i="18"/>
  <c r="P101" i="20"/>
  <c r="O22" i="20"/>
  <c r="P100" i="46"/>
  <c r="P102" i="71"/>
  <c r="P104" i="71"/>
  <c r="P103" i="73"/>
  <c r="P102" i="74"/>
  <c r="O21" i="69"/>
  <c r="O24" i="19"/>
  <c r="O26" i="27"/>
  <c r="O26" i="29"/>
  <c r="P106" i="18"/>
  <c r="P106" i="22"/>
  <c r="O22" i="46"/>
  <c r="O19" i="35"/>
  <c r="O20" i="23"/>
  <c r="O20" i="73"/>
  <c r="O19" i="17"/>
  <c r="P102" i="21"/>
  <c r="P102" i="22"/>
  <c r="O19" i="22"/>
  <c r="P99" i="27"/>
  <c r="O70" i="27"/>
  <c r="O68" i="27"/>
  <c r="O66" i="27"/>
  <c r="O64" i="27"/>
  <c r="O62" i="27"/>
  <c r="O58" i="27"/>
  <c r="O56" i="27"/>
  <c r="O54" i="27"/>
  <c r="O52" i="27"/>
  <c r="O50" i="27"/>
  <c r="O46" i="27"/>
  <c r="O44" i="27"/>
  <c r="O18" i="27"/>
  <c r="P105" i="28"/>
  <c r="P101" i="29"/>
  <c r="P100" i="32"/>
  <c r="O18" i="56"/>
  <c r="P103" i="22"/>
  <c r="P106" i="28"/>
  <c r="O18" i="64"/>
  <c r="O17" i="65"/>
  <c r="O17" i="67"/>
  <c r="P101" i="54"/>
  <c r="O27" i="27"/>
  <c r="O19" i="3"/>
  <c r="P102" i="34"/>
  <c r="R12" i="36"/>
  <c r="T12" i="36" s="1"/>
  <c r="P100" i="41"/>
  <c r="P99" i="54"/>
  <c r="P103" i="30"/>
  <c r="O17" i="55"/>
  <c r="O17" i="57"/>
  <c r="O18" i="46"/>
  <c r="O21" i="42"/>
  <c r="O19" i="53"/>
  <c r="P107" i="70"/>
  <c r="P100" i="69"/>
  <c r="P104" i="69"/>
  <c r="O23" i="18"/>
  <c r="O23" i="19"/>
  <c r="P107" i="27"/>
  <c r="O27" i="69"/>
  <c r="P99" i="82"/>
  <c r="P107" i="21"/>
  <c r="P108" i="32"/>
  <c r="P106" i="41"/>
  <c r="P104" i="53"/>
  <c r="P104" i="56"/>
  <c r="O21" i="66"/>
  <c r="P102" i="58"/>
  <c r="P102" i="18"/>
  <c r="O20" i="18"/>
  <c r="P102" i="23"/>
  <c r="P99" i="28"/>
  <c r="O17" i="43"/>
  <c r="P102" i="29"/>
  <c r="P99" i="43"/>
  <c r="O21" i="34"/>
  <c r="P104" i="73"/>
  <c r="O17" i="80"/>
  <c r="O19" i="74"/>
  <c r="O19" i="18"/>
  <c r="O19" i="19"/>
  <c r="P99" i="20"/>
  <c r="O53" i="27"/>
  <c r="O19" i="28"/>
  <c r="P100" i="29"/>
  <c r="P102" i="30"/>
  <c r="O21" i="30"/>
  <c r="O18" i="30"/>
  <c r="O20" i="34"/>
  <c r="P103" i="35"/>
  <c r="O18" i="35"/>
  <c r="P101" i="30"/>
  <c r="P101" i="32"/>
  <c r="P101" i="55"/>
  <c r="P99" i="77"/>
  <c r="P108" i="70"/>
  <c r="O17" i="3"/>
  <c r="P99" i="19"/>
  <c r="O20" i="20"/>
  <c r="O20" i="27"/>
  <c r="O17" i="32"/>
  <c r="P100" i="34"/>
  <c r="O17" i="41"/>
  <c r="P101" i="42"/>
  <c r="P101" i="3"/>
  <c r="P100" i="17"/>
  <c r="P100" i="19"/>
  <c r="P100" i="21"/>
  <c r="P99" i="41"/>
  <c r="P102" i="24"/>
  <c r="P99" i="67"/>
  <c r="P99" i="3"/>
  <c r="P101" i="28"/>
  <c r="P101" i="24"/>
  <c r="P99" i="57"/>
  <c r="O19" i="42"/>
  <c r="O17" i="24"/>
  <c r="P100" i="28"/>
  <c r="O19" i="34"/>
  <c r="O20" i="29"/>
  <c r="O19" i="23"/>
  <c r="O18" i="19"/>
  <c r="O19" i="20"/>
  <c r="O20" i="17"/>
  <c r="O20" i="19"/>
  <c r="O19" i="39"/>
  <c r="O17" i="54"/>
  <c r="P102" i="17"/>
  <c r="O21" i="19"/>
  <c r="P103" i="31"/>
  <c r="P99" i="56"/>
  <c r="O17" i="62"/>
  <c r="O18" i="57"/>
  <c r="P103" i="18"/>
  <c r="P102" i="42"/>
  <c r="P102" i="43"/>
  <c r="O20" i="45"/>
  <c r="P100" i="54"/>
  <c r="P103" i="70"/>
  <c r="P101" i="73"/>
  <c r="O22" i="42"/>
  <c r="P101" i="46"/>
  <c r="O19" i="62"/>
  <c r="P105" i="21"/>
  <c r="O25" i="32"/>
  <c r="O25" i="34"/>
  <c r="O23" i="39"/>
  <c r="P104" i="44"/>
  <c r="P103" i="45"/>
  <c r="O20" i="62"/>
  <c r="O26" i="32"/>
  <c r="O24" i="39"/>
  <c r="O24" i="42"/>
  <c r="O24" i="43"/>
  <c r="O28" i="27"/>
  <c r="P104" i="58"/>
  <c r="O17" i="21"/>
  <c r="O61" i="27"/>
  <c r="O43" i="27"/>
  <c r="O41" i="27"/>
  <c r="P104" i="29"/>
  <c r="P99" i="32"/>
  <c r="O68" i="32"/>
  <c r="O64" i="32"/>
  <c r="O62" i="32"/>
  <c r="O58" i="32"/>
  <c r="O56" i="32"/>
  <c r="O52" i="32"/>
  <c r="O42" i="32"/>
  <c r="O36" i="32"/>
  <c r="O18" i="32"/>
  <c r="O17" i="34"/>
  <c r="P100" i="35"/>
  <c r="O22" i="23"/>
  <c r="O31" i="64"/>
  <c r="P100" i="70"/>
  <c r="P103" i="74"/>
  <c r="P99" i="69"/>
  <c r="P101" i="69"/>
  <c r="P103" i="69"/>
  <c r="P104" i="20"/>
  <c r="P107" i="28"/>
  <c r="O17" i="75"/>
  <c r="O23" i="42"/>
  <c r="O23" i="43"/>
  <c r="O21" i="58"/>
  <c r="P100" i="68"/>
  <c r="P107" i="23"/>
  <c r="O27" i="29"/>
  <c r="P109" i="69"/>
  <c r="P99" i="23"/>
  <c r="O22" i="28"/>
  <c r="O17" i="29"/>
  <c r="P99" i="30"/>
  <c r="O18" i="34"/>
  <c r="O17" i="23"/>
  <c r="P99" i="18"/>
  <c r="P103" i="21"/>
  <c r="O23" i="17"/>
  <c r="P99" i="87"/>
  <c r="O22" i="54"/>
  <c r="P99" i="83"/>
  <c r="P106" i="42"/>
  <c r="P105" i="45"/>
  <c r="P101" i="78"/>
  <c r="O19" i="21"/>
  <c r="P103" i="23"/>
  <c r="P101" i="44"/>
  <c r="N6" i="78"/>
  <c r="C22" i="1"/>
  <c r="O23" i="70"/>
  <c r="O20" i="70"/>
  <c r="O18" i="74"/>
  <c r="O18" i="20"/>
  <c r="P99" i="22"/>
  <c r="O17" i="56"/>
  <c r="O18" i="45"/>
  <c r="C73" i="1"/>
  <c r="O22" i="71"/>
  <c r="O21" i="71"/>
  <c r="O18" i="3"/>
  <c r="O17" i="27"/>
  <c r="O22" i="27"/>
  <c r="O24" i="28"/>
  <c r="O22" i="34"/>
  <c r="O22" i="17"/>
  <c r="O23" i="24"/>
  <c r="P99" i="64"/>
  <c r="O22" i="39"/>
  <c r="P100" i="60"/>
  <c r="O17" i="84"/>
  <c r="O22" i="70"/>
  <c r="O18" i="70"/>
  <c r="O17" i="71"/>
  <c r="O18" i="17"/>
  <c r="P100" i="23"/>
  <c r="P102" i="28"/>
  <c r="P101" i="31"/>
  <c r="O18" i="41"/>
  <c r="O28" i="61"/>
  <c r="O30" i="61"/>
  <c r="O36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17" i="60"/>
  <c r="O20" i="39"/>
  <c r="P103" i="3"/>
  <c r="O22" i="19"/>
  <c r="P105" i="29"/>
  <c r="P105" i="30"/>
  <c r="O17" i="76"/>
  <c r="P102" i="39"/>
  <c r="O24" i="70"/>
  <c r="O19" i="70"/>
  <c r="P100" i="18"/>
  <c r="P101" i="19"/>
  <c r="O72" i="21"/>
  <c r="O70" i="21"/>
  <c r="O68" i="21"/>
  <c r="O66" i="21"/>
  <c r="O62" i="21"/>
  <c r="O60" i="21"/>
  <c r="O58" i="21"/>
  <c r="O56" i="21"/>
  <c r="O48" i="21"/>
  <c r="O40" i="21"/>
  <c r="O36" i="21"/>
  <c r="O30" i="21"/>
  <c r="O18" i="21"/>
  <c r="O72" i="22"/>
  <c r="O70" i="22"/>
  <c r="O68" i="22"/>
  <c r="O64" i="22"/>
  <c r="O62" i="22"/>
  <c r="O56" i="22"/>
  <c r="O54" i="22"/>
  <c r="O52" i="22"/>
  <c r="O48" i="22"/>
  <c r="O18" i="23"/>
  <c r="O18" i="24"/>
  <c r="P100" i="27"/>
  <c r="O21" i="27"/>
  <c r="O19" i="27"/>
  <c r="P104" i="28"/>
  <c r="O19" i="30"/>
  <c r="P99" i="31"/>
  <c r="O18" i="31"/>
  <c r="P99" i="35"/>
  <c r="F17" i="33"/>
  <c r="F17" i="25"/>
  <c r="D18" i="25" s="1"/>
  <c r="B18" i="25" s="1"/>
  <c r="O63" i="55"/>
  <c r="O59" i="55"/>
  <c r="O57" i="55"/>
  <c r="O53" i="55"/>
  <c r="O51" i="55"/>
  <c r="O47" i="55"/>
  <c r="O43" i="55"/>
  <c r="O41" i="55"/>
  <c r="O39" i="55"/>
  <c r="O37" i="55"/>
  <c r="O23" i="29"/>
  <c r="P103" i="17"/>
  <c r="O19" i="55"/>
  <c r="P100" i="57"/>
  <c r="O19" i="65"/>
  <c r="P102" i="68"/>
  <c r="P102" i="69"/>
  <c r="P105" i="23"/>
  <c r="P103" i="39"/>
  <c r="P100" i="62"/>
  <c r="O17" i="77"/>
  <c r="O24" i="17"/>
  <c r="P106" i="23"/>
  <c r="P101" i="59"/>
  <c r="P107" i="31"/>
  <c r="P102" i="61"/>
  <c r="O21" i="62"/>
  <c r="O18" i="81"/>
  <c r="P108" i="24"/>
  <c r="P106" i="44"/>
  <c r="P104" i="46"/>
  <c r="P103" i="59"/>
  <c r="P103" i="61"/>
  <c r="P103" i="63"/>
  <c r="P109" i="70"/>
  <c r="P108" i="71"/>
  <c r="P106" i="73"/>
  <c r="P100" i="81"/>
  <c r="O25" i="77"/>
  <c r="O32" i="79"/>
  <c r="O20" i="58"/>
  <c r="P99" i="65"/>
  <c r="O42" i="80"/>
  <c r="O44" i="80"/>
  <c r="O54" i="80"/>
  <c r="O56" i="80"/>
  <c r="O58" i="80"/>
  <c r="O60" i="80"/>
  <c r="O59" i="82"/>
  <c r="O67" i="82"/>
  <c r="O24" i="83"/>
  <c r="O40" i="83"/>
  <c r="O42" i="83"/>
  <c r="O52" i="83"/>
  <c r="O62" i="83"/>
  <c r="P105" i="20"/>
  <c r="P106" i="32"/>
  <c r="P101" i="62"/>
  <c r="P106" i="17"/>
  <c r="O26" i="23"/>
  <c r="O26" i="24"/>
  <c r="O19" i="29"/>
  <c r="P105" i="42"/>
  <c r="P105" i="43"/>
  <c r="P103" i="54"/>
  <c r="O21" i="64"/>
  <c r="P102" i="64"/>
  <c r="O19" i="75"/>
  <c r="O18" i="84"/>
  <c r="P107" i="17"/>
  <c r="O26" i="19"/>
  <c r="P109" i="27"/>
  <c r="P110" i="28"/>
  <c r="P103" i="62"/>
  <c r="P103" i="60"/>
  <c r="P102" i="65"/>
  <c r="P105" i="74"/>
  <c r="P101" i="75"/>
  <c r="P100" i="74"/>
  <c r="O17" i="69"/>
  <c r="P101" i="57"/>
  <c r="O25" i="20"/>
  <c r="P103" i="55"/>
  <c r="P103" i="56"/>
  <c r="P100" i="76"/>
  <c r="P102" i="66"/>
  <c r="P102" i="67"/>
  <c r="O36" i="81"/>
  <c r="O56" i="81"/>
  <c r="O63" i="88"/>
  <c r="O34" i="21"/>
  <c r="O35" i="55"/>
  <c r="O33" i="55"/>
  <c r="O31" i="55"/>
  <c r="O29" i="55"/>
  <c r="O27" i="55"/>
  <c r="O23" i="87"/>
  <c r="O30" i="73"/>
  <c r="O34" i="73"/>
  <c r="O36" i="73"/>
  <c r="O38" i="73"/>
  <c r="O40" i="73"/>
  <c r="O42" i="73"/>
  <c r="O44" i="73"/>
  <c r="O46" i="73"/>
  <c r="O50" i="73"/>
  <c r="O52" i="73"/>
  <c r="O54" i="73"/>
  <c r="O56" i="73"/>
  <c r="O62" i="73"/>
  <c r="O64" i="73"/>
  <c r="O64" i="23"/>
  <c r="O19" i="71"/>
  <c r="F18" i="1"/>
  <c r="O17" i="18"/>
  <c r="O17" i="22"/>
  <c r="P101" i="23"/>
  <c r="P99" i="24"/>
  <c r="O19" i="24"/>
  <c r="P103" i="27"/>
  <c r="P101" i="27"/>
  <c r="O20" i="30"/>
  <c r="O20" i="32"/>
  <c r="O21" i="70"/>
  <c r="O20" i="74"/>
  <c r="O18" i="72"/>
  <c r="O18" i="71"/>
  <c r="O17" i="17"/>
  <c r="O18" i="22"/>
  <c r="P100" i="24"/>
  <c r="P102" i="27"/>
  <c r="O17" i="44"/>
  <c r="O20" i="53"/>
  <c r="O25" i="69"/>
  <c r="O20" i="71"/>
  <c r="O19" i="73"/>
  <c r="F48" i="1"/>
  <c r="F52" i="1" s="1"/>
  <c r="O17" i="20"/>
  <c r="O21" i="23"/>
  <c r="O20" i="35"/>
  <c r="O17" i="35"/>
  <c r="O18" i="42"/>
  <c r="P99" i="42"/>
  <c r="P99" i="55"/>
  <c r="P106" i="30"/>
  <c r="O24" i="71"/>
  <c r="O21" i="73"/>
  <c r="O19" i="72"/>
  <c r="O17" i="73"/>
  <c r="O33" i="27"/>
  <c r="O62" i="29"/>
  <c r="O22" i="29"/>
  <c r="P101" i="39"/>
  <c r="O18" i="43"/>
  <c r="O71" i="46"/>
  <c r="O63" i="46"/>
  <c r="O59" i="46"/>
  <c r="O57" i="46"/>
  <c r="O55" i="46"/>
  <c r="O53" i="46"/>
  <c r="O51" i="46"/>
  <c r="O47" i="46"/>
  <c r="O31" i="46"/>
  <c r="O29" i="46"/>
  <c r="O27" i="46"/>
  <c r="O70" i="53"/>
  <c r="O68" i="53"/>
  <c r="O60" i="53"/>
  <c r="O58" i="53"/>
  <c r="O56" i="53"/>
  <c r="O52" i="53"/>
  <c r="O44" i="53"/>
  <c r="P102" i="32"/>
  <c r="P100" i="43"/>
  <c r="O18" i="68"/>
  <c r="O20" i="44"/>
  <c r="O23" i="30"/>
  <c r="O21" i="22"/>
  <c r="P102" i="44"/>
  <c r="P104" i="19"/>
  <c r="P106" i="29"/>
  <c r="P103" i="42"/>
  <c r="P105" i="17"/>
  <c r="P104" i="24"/>
  <c r="O23" i="31"/>
  <c r="O18" i="60"/>
  <c r="P104" i="18"/>
  <c r="O25" i="30"/>
  <c r="P105" i="31"/>
  <c r="P105" i="34"/>
  <c r="O19" i="61"/>
  <c r="O19" i="63"/>
  <c r="P106" i="24"/>
  <c r="O25" i="17"/>
  <c r="O20" i="68"/>
  <c r="P108" i="23"/>
  <c r="O18" i="54"/>
  <c r="O22" i="32"/>
  <c r="P105" i="27"/>
  <c r="O25" i="28"/>
  <c r="O23" i="34"/>
  <c r="O21" i="43"/>
  <c r="O19" i="57"/>
  <c r="P99" i="59"/>
  <c r="P99" i="78"/>
  <c r="O33" i="79"/>
  <c r="P105" i="24"/>
  <c r="O26" i="28"/>
  <c r="O24" i="32"/>
  <c r="P103" i="44"/>
  <c r="P101" i="56"/>
  <c r="P100" i="63"/>
  <c r="O35" i="80"/>
  <c r="O34" i="82"/>
  <c r="O70" i="82"/>
  <c r="P105" i="18"/>
  <c r="O24" i="22"/>
  <c r="O20" i="64"/>
  <c r="P100" i="65"/>
  <c r="O25" i="71"/>
  <c r="O19" i="45"/>
  <c r="O20" i="41"/>
  <c r="O22" i="18"/>
  <c r="O22" i="22"/>
  <c r="P104" i="23"/>
  <c r="P101" i="45"/>
  <c r="P102" i="70"/>
  <c r="P104" i="70"/>
  <c r="P99" i="76"/>
  <c r="P105" i="69"/>
  <c r="O23" i="22"/>
  <c r="O24" i="24"/>
  <c r="O22" i="43"/>
  <c r="O20" i="56"/>
  <c r="O19" i="59"/>
  <c r="P99" i="80"/>
  <c r="P102" i="62"/>
  <c r="P107" i="20"/>
  <c r="P108" i="34"/>
  <c r="O25" i="22"/>
  <c r="O26" i="34"/>
  <c r="O22" i="53"/>
  <c r="O21" i="61"/>
  <c r="O27" i="70"/>
  <c r="O26" i="22"/>
  <c r="O26" i="30"/>
  <c r="P107" i="30"/>
  <c r="P102" i="53"/>
  <c r="O21" i="56"/>
  <c r="O23" i="45"/>
  <c r="O26" i="71"/>
  <c r="O24" i="73"/>
  <c r="O19" i="77"/>
  <c r="O26" i="3"/>
  <c r="P106" i="39"/>
  <c r="P106" i="43"/>
  <c r="P104" i="54"/>
  <c r="P105" i="22"/>
  <c r="O25" i="24"/>
  <c r="O21" i="55"/>
  <c r="O19" i="66"/>
  <c r="F17" i="13"/>
  <c r="O25" i="19"/>
  <c r="O20" i="65"/>
  <c r="O18" i="82"/>
  <c r="P104" i="55"/>
  <c r="P107" i="24"/>
  <c r="P108" i="27"/>
  <c r="P103" i="58"/>
  <c r="P102" i="60"/>
  <c r="P107" i="18"/>
  <c r="P109" i="29"/>
  <c r="P108" i="31"/>
  <c r="P104" i="57"/>
  <c r="P103" i="64"/>
  <c r="P104" i="72"/>
  <c r="P101" i="76"/>
  <c r="F18" i="2"/>
  <c r="O41" i="45"/>
  <c r="O29" i="45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48" i="64"/>
  <c r="O70" i="64"/>
  <c r="O64" i="35"/>
  <c r="O36" i="35"/>
  <c r="O29" i="65"/>
  <c r="O33" i="65"/>
  <c r="O35" i="65"/>
  <c r="O37" i="65"/>
  <c r="O39" i="65"/>
  <c r="O41" i="65"/>
  <c r="O43" i="65"/>
  <c r="O45" i="65"/>
  <c r="O53" i="65"/>
  <c r="O55" i="65"/>
  <c r="O57" i="65"/>
  <c r="O61" i="65"/>
  <c r="O63" i="65"/>
  <c r="O65" i="65"/>
  <c r="O64" i="21"/>
  <c r="O44" i="23"/>
  <c r="O34" i="32"/>
  <c r="O32" i="32"/>
  <c r="O55" i="44"/>
  <c r="O41" i="46"/>
  <c r="O27" i="67"/>
  <c r="O33" i="67"/>
  <c r="O59" i="67"/>
  <c r="O61" i="67"/>
  <c r="O69" i="67"/>
  <c r="O28" i="83"/>
  <c r="O38" i="24"/>
  <c r="O48" i="35"/>
  <c r="O43" i="63"/>
  <c r="O36" i="69"/>
  <c r="O38" i="69"/>
  <c r="O40" i="69"/>
  <c r="O46" i="69"/>
  <c r="O48" i="69"/>
  <c r="O52" i="69"/>
  <c r="O56" i="69"/>
  <c r="O60" i="69"/>
  <c r="O62" i="69"/>
  <c r="O64" i="69"/>
  <c r="O70" i="69"/>
  <c r="O33" i="13"/>
  <c r="O60" i="25"/>
  <c r="O44" i="25"/>
  <c r="O20" i="25"/>
  <c r="O46" i="26"/>
  <c r="O20" i="26"/>
  <c r="O32" i="62"/>
  <c r="O56" i="62"/>
  <c r="O66" i="62"/>
  <c r="O45" i="66"/>
  <c r="O65" i="67"/>
  <c r="O35" i="74"/>
  <c r="O39" i="74"/>
  <c r="O41" i="74"/>
  <c r="O47" i="74"/>
  <c r="O49" i="74"/>
  <c r="O51" i="74"/>
  <c r="O53" i="74"/>
  <c r="O65" i="74"/>
  <c r="O69" i="74"/>
  <c r="O42" i="27"/>
  <c r="O68" i="44"/>
  <c r="O66" i="44"/>
  <c r="O62" i="44"/>
  <c r="O58" i="44"/>
  <c r="O56" i="44"/>
  <c r="O54" i="44"/>
  <c r="O50" i="44"/>
  <c r="O48" i="44"/>
  <c r="O44" i="44"/>
  <c r="O40" i="44"/>
  <c r="O36" i="44"/>
  <c r="O32" i="44"/>
  <c r="O30" i="44"/>
  <c r="O59" i="45"/>
  <c r="O47" i="45"/>
  <c r="O45" i="45"/>
  <c r="O35" i="45"/>
  <c r="O31" i="45"/>
  <c r="O52" i="46"/>
  <c r="O44" i="46"/>
  <c r="O71" i="58"/>
  <c r="O67" i="58"/>
  <c r="O61" i="58"/>
  <c r="O53" i="58"/>
  <c r="O51" i="58"/>
  <c r="O47" i="58"/>
  <c r="O45" i="58"/>
  <c r="O43" i="58"/>
  <c r="O39" i="58"/>
  <c r="O37" i="58"/>
  <c r="O35" i="58"/>
  <c r="O33" i="58"/>
  <c r="O64" i="60"/>
  <c r="O72" i="87"/>
  <c r="O72" i="93"/>
  <c r="O71" i="33"/>
  <c r="O67" i="33"/>
  <c r="O63" i="33"/>
  <c r="O61" i="33"/>
  <c r="O55" i="33"/>
  <c r="O53" i="33"/>
  <c r="O47" i="33"/>
  <c r="O45" i="33"/>
  <c r="O43" i="33"/>
  <c r="O41" i="33"/>
  <c r="O39" i="33"/>
  <c r="O37" i="33"/>
  <c r="O35" i="33"/>
  <c r="O31" i="33"/>
  <c r="O29" i="33"/>
  <c r="O27" i="33"/>
  <c r="O25" i="33"/>
  <c r="O23" i="33"/>
  <c r="O21" i="33"/>
  <c r="O19" i="33"/>
  <c r="O29" i="64"/>
  <c r="O43" i="64"/>
  <c r="O53" i="64"/>
  <c r="O55" i="64"/>
  <c r="O57" i="64"/>
  <c r="O43" i="71"/>
  <c r="O61" i="71"/>
  <c r="O63" i="71"/>
  <c r="O65" i="71"/>
  <c r="O67" i="71"/>
  <c r="O69" i="71"/>
  <c r="O47" i="83"/>
  <c r="P109" i="95"/>
  <c r="P111" i="95"/>
  <c r="P117" i="95"/>
  <c r="P119" i="95"/>
  <c r="P125" i="95"/>
  <c r="P127" i="95"/>
  <c r="D94" i="78"/>
  <c r="O45" i="95"/>
  <c r="O55" i="95"/>
  <c r="O61" i="95"/>
  <c r="O69" i="95"/>
  <c r="O18" i="91"/>
  <c r="O35" i="79"/>
  <c r="O37" i="79"/>
  <c r="O41" i="79"/>
  <c r="O47" i="79"/>
  <c r="O53" i="79"/>
  <c r="O69" i="79"/>
  <c r="O20" i="78"/>
  <c r="O37" i="74"/>
  <c r="O55" i="74"/>
  <c r="O24" i="67"/>
  <c r="O26" i="67"/>
  <c r="O34" i="67"/>
  <c r="O36" i="67"/>
  <c r="O38" i="67"/>
  <c r="O44" i="67"/>
  <c r="O46" i="67"/>
  <c r="O48" i="67"/>
  <c r="O50" i="67"/>
  <c r="O52" i="67"/>
  <c r="O56" i="67"/>
  <c r="O60" i="67"/>
  <c r="O62" i="67"/>
  <c r="O64" i="67"/>
  <c r="O66" i="67"/>
  <c r="O70" i="67"/>
  <c r="O59" i="64"/>
  <c r="O35" i="59"/>
  <c r="O47" i="59"/>
  <c r="O59" i="59"/>
  <c r="O22" i="59"/>
  <c r="O71" i="56"/>
  <c r="O69" i="56"/>
  <c r="O67" i="56"/>
  <c r="O65" i="56"/>
  <c r="O59" i="56"/>
  <c r="O57" i="56"/>
  <c r="O55" i="56"/>
  <c r="O49" i="56"/>
  <c r="O47" i="56"/>
  <c r="O45" i="56"/>
  <c r="O35" i="56"/>
  <c r="O27" i="56"/>
  <c r="O70" i="31"/>
  <c r="O68" i="31"/>
  <c r="O66" i="31"/>
  <c r="O48" i="31"/>
  <c r="O44" i="31"/>
  <c r="O42" i="31"/>
  <c r="O38" i="31"/>
  <c r="O36" i="31"/>
  <c r="O30" i="31"/>
  <c r="O65" i="21"/>
  <c r="O53" i="21"/>
  <c r="O29" i="21"/>
  <c r="O71" i="20"/>
  <c r="O47" i="20"/>
  <c r="O56" i="39"/>
  <c r="O52" i="39"/>
  <c r="O28" i="39"/>
  <c r="O66" i="46"/>
  <c r="O72" i="56"/>
  <c r="O64" i="56"/>
  <c r="O62" i="56"/>
  <c r="O58" i="56"/>
  <c r="O56" i="56"/>
  <c r="O52" i="56"/>
  <c r="O48" i="56"/>
  <c r="O46" i="56"/>
  <c r="O44" i="56"/>
  <c r="O42" i="56"/>
  <c r="O23" i="88"/>
  <c r="O31" i="95"/>
  <c r="O67" i="64"/>
  <c r="O29" i="77"/>
  <c r="O62" i="17"/>
  <c r="O33" i="26"/>
  <c r="O41" i="31"/>
  <c r="O43" i="35"/>
  <c r="O57" i="61"/>
  <c r="O64" i="86"/>
  <c r="O56" i="25"/>
  <c r="O50" i="29"/>
  <c r="O64" i="34"/>
  <c r="O62" i="34"/>
  <c r="O60" i="34"/>
  <c r="O50" i="34"/>
  <c r="O38" i="34"/>
  <c r="O30" i="34"/>
  <c r="O40" i="56"/>
  <c r="O38" i="56"/>
  <c r="O36" i="56"/>
  <c r="O34" i="56"/>
  <c r="O32" i="56"/>
  <c r="F88" i="1"/>
  <c r="F89" i="1" s="1"/>
  <c r="F91" i="1" s="1"/>
  <c r="F92" i="1" s="1"/>
  <c r="F93" i="1" s="1"/>
  <c r="D13" i="98" s="1"/>
  <c r="I14" i="98" s="1"/>
  <c r="O37" i="70"/>
  <c r="O41" i="70"/>
  <c r="O45" i="70"/>
  <c r="O55" i="70"/>
  <c r="O57" i="70"/>
  <c r="O61" i="70"/>
  <c r="O63" i="70"/>
  <c r="O67" i="70"/>
  <c r="O33" i="71"/>
  <c r="O62" i="72"/>
  <c r="O39" i="88"/>
  <c r="O51" i="39"/>
  <c r="O31" i="39"/>
  <c r="O66" i="42"/>
  <c r="O64" i="42"/>
  <c r="O62" i="42"/>
  <c r="O60" i="42"/>
  <c r="O56" i="42"/>
  <c r="O54" i="42"/>
  <c r="O52" i="42"/>
  <c r="O48" i="42"/>
  <c r="O46" i="42"/>
  <c r="O35" i="77"/>
  <c r="O39" i="77"/>
  <c r="O45" i="77"/>
  <c r="O47" i="77"/>
  <c r="O53" i="77"/>
  <c r="O57" i="77"/>
  <c r="O65" i="77"/>
  <c r="O67" i="77"/>
  <c r="O34" i="83"/>
  <c r="O38" i="83"/>
  <c r="O48" i="83"/>
  <c r="O60" i="83"/>
  <c r="O70" i="83"/>
  <c r="O64" i="89"/>
  <c r="O70" i="58"/>
  <c r="O68" i="58"/>
  <c r="O64" i="58"/>
  <c r="O60" i="58"/>
  <c r="O56" i="58"/>
  <c r="O59" i="77"/>
  <c r="O64" i="13"/>
  <c r="O36" i="17"/>
  <c r="O70" i="13"/>
  <c r="O68" i="13"/>
  <c r="O66" i="13"/>
  <c r="O62" i="13"/>
  <c r="O60" i="13"/>
  <c r="O58" i="13"/>
  <c r="O56" i="13"/>
  <c r="O54" i="13"/>
  <c r="O52" i="13"/>
  <c r="O50" i="13"/>
  <c r="O48" i="13"/>
  <c r="O34" i="13"/>
  <c r="O22" i="13"/>
  <c r="O56" i="17"/>
  <c r="O54" i="17"/>
  <c r="O52" i="17"/>
  <c r="O48" i="17"/>
  <c r="O46" i="17"/>
  <c r="O44" i="17"/>
  <c r="O42" i="17"/>
  <c r="O40" i="17"/>
  <c r="O34" i="17"/>
  <c r="O32" i="17"/>
  <c r="O57" i="19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7" i="25"/>
  <c r="O35" i="25"/>
  <c r="O33" i="25"/>
  <c r="O31" i="25"/>
  <c r="O29" i="25"/>
  <c r="O23" i="25"/>
  <c r="O21" i="25"/>
  <c r="O17" i="25"/>
  <c r="O71" i="26"/>
  <c r="O69" i="21"/>
  <c r="O55" i="21"/>
  <c r="O51" i="21"/>
  <c r="O47" i="21"/>
  <c r="O45" i="21"/>
  <c r="O39" i="21"/>
  <c r="O31" i="21"/>
  <c r="O69" i="26"/>
  <c r="O67" i="26"/>
  <c r="O65" i="26"/>
  <c r="O63" i="26"/>
  <c r="O61" i="26"/>
  <c r="O59" i="26"/>
  <c r="O57" i="26"/>
  <c r="O55" i="26"/>
  <c r="O53" i="26"/>
  <c r="O51" i="26"/>
  <c r="O49" i="26"/>
  <c r="O47" i="26"/>
  <c r="O41" i="26"/>
  <c r="O39" i="26"/>
  <c r="O37" i="26"/>
  <c r="O31" i="26"/>
  <c r="O25" i="26"/>
  <c r="O23" i="26"/>
  <c r="O21" i="26"/>
  <c r="O45" i="29"/>
  <c r="O39" i="31"/>
  <c r="O35" i="31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71" i="57"/>
  <c r="O37" i="57"/>
  <c r="O36" i="59"/>
  <c r="O61" i="61"/>
  <c r="O56" i="63"/>
  <c r="O66" i="63"/>
  <c r="O68" i="63"/>
  <c r="O44" i="68"/>
  <c r="O29" i="73"/>
  <c r="O45" i="73"/>
  <c r="O49" i="73"/>
  <c r="O51" i="73"/>
  <c r="O52" i="74"/>
  <c r="O32" i="77"/>
  <c r="O36" i="77"/>
  <c r="O23" i="78"/>
  <c r="O61" i="78"/>
  <c r="O69" i="78"/>
  <c r="O23" i="79"/>
  <c r="O29" i="79"/>
  <c r="O43" i="79"/>
  <c r="O49" i="79"/>
  <c r="O59" i="79"/>
  <c r="O65" i="79"/>
  <c r="O24" i="85"/>
  <c r="O64" i="87"/>
  <c r="O65" i="53"/>
  <c r="O63" i="53"/>
  <c r="O57" i="53"/>
  <c r="O47" i="53"/>
  <c r="O41" i="53"/>
  <c r="O37" i="53"/>
  <c r="O35" i="53"/>
  <c r="O27" i="60"/>
  <c r="O37" i="80"/>
  <c r="O51" i="80"/>
  <c r="O71" i="80"/>
  <c r="O26" i="82"/>
  <c r="O32" i="82"/>
  <c r="O38" i="82"/>
  <c r="O52" i="82"/>
  <c r="O68" i="82"/>
  <c r="C39" i="1"/>
  <c r="C79" i="1"/>
  <c r="C8" i="1"/>
  <c r="C76" i="1"/>
  <c r="C59" i="1"/>
  <c r="O42" i="67"/>
  <c r="O55" i="75"/>
  <c r="O24" i="80"/>
  <c r="O67" i="89"/>
  <c r="O59" i="42"/>
  <c r="C80" i="1"/>
  <c r="C14" i="1"/>
  <c r="C10" i="1"/>
  <c r="C62" i="1"/>
  <c r="C61" i="1"/>
  <c r="C28" i="1"/>
  <c r="O55" i="42"/>
  <c r="C50" i="1"/>
  <c r="C82" i="1"/>
  <c r="C77" i="1"/>
  <c r="C56" i="1"/>
  <c r="F14" i="1"/>
  <c r="E19" i="1" s="1"/>
  <c r="F19" i="1" s="1"/>
  <c r="O48" i="3"/>
  <c r="O60" i="18"/>
  <c r="O39" i="22"/>
  <c r="O50" i="30"/>
  <c r="O54" i="58"/>
  <c r="O50" i="58"/>
  <c r="O48" i="58"/>
  <c r="O46" i="58"/>
  <c r="O42" i="58"/>
  <c r="O36" i="58"/>
  <c r="O34" i="58"/>
  <c r="O32" i="58"/>
  <c r="O28" i="58"/>
  <c r="O26" i="58"/>
  <c r="I12" i="68"/>
  <c r="I13" i="68" s="1"/>
  <c r="I12" i="99"/>
  <c r="I12" i="97"/>
  <c r="I12" i="98"/>
  <c r="A2" i="1"/>
  <c r="A2" i="2" s="1"/>
  <c r="A4" i="1"/>
  <c r="O26" i="66"/>
  <c r="O32" i="66"/>
  <c r="O34" i="66"/>
  <c r="O36" i="66"/>
  <c r="O42" i="66"/>
  <c r="O46" i="66"/>
  <c r="O48" i="66"/>
  <c r="O60" i="66"/>
  <c r="O70" i="66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31" i="72"/>
  <c r="O33" i="72"/>
  <c r="O35" i="72"/>
  <c r="O37" i="72"/>
  <c r="O39" i="72"/>
  <c r="O43" i="72"/>
  <c r="O49" i="72"/>
  <c r="O51" i="72"/>
  <c r="O53" i="72"/>
  <c r="O57" i="72"/>
  <c r="O61" i="72"/>
  <c r="O65" i="72"/>
  <c r="O69" i="72"/>
  <c r="O71" i="72"/>
  <c r="O69" i="77"/>
  <c r="O71" i="77"/>
  <c r="O24" i="86"/>
  <c r="O30" i="86"/>
  <c r="O38" i="86"/>
  <c r="O40" i="86"/>
  <c r="O42" i="86"/>
  <c r="O48" i="86"/>
  <c r="O50" i="86"/>
  <c r="O52" i="86"/>
  <c r="O56" i="86"/>
  <c r="O58" i="86"/>
  <c r="O60" i="86"/>
  <c r="O62" i="86"/>
  <c r="O70" i="86"/>
  <c r="O27" i="92"/>
  <c r="O29" i="92"/>
  <c r="O33" i="92"/>
  <c r="O53" i="92"/>
  <c r="O59" i="92"/>
  <c r="O62" i="96"/>
  <c r="O64" i="96"/>
  <c r="O71" i="3"/>
  <c r="O69" i="3"/>
  <c r="O67" i="3"/>
  <c r="O65" i="3"/>
  <c r="O63" i="3"/>
  <c r="O61" i="3"/>
  <c r="O59" i="3"/>
  <c r="O55" i="3"/>
  <c r="O51" i="3"/>
  <c r="O49" i="3"/>
  <c r="O47" i="3"/>
  <c r="O45" i="3"/>
  <c r="O44" i="3"/>
  <c r="O42" i="3"/>
  <c r="O36" i="3"/>
  <c r="O32" i="3"/>
  <c r="O69" i="13"/>
  <c r="O61" i="13"/>
  <c r="O59" i="13"/>
  <c r="O55" i="13"/>
  <c r="O53" i="13"/>
  <c r="O49" i="13"/>
  <c r="O41" i="13"/>
  <c r="O31" i="13"/>
  <c r="O23" i="13"/>
  <c r="O21" i="13"/>
  <c r="O19" i="13"/>
  <c r="O17" i="13"/>
  <c r="O44" i="24"/>
  <c r="O42" i="24"/>
  <c r="O36" i="24"/>
  <c r="O34" i="24"/>
  <c r="O32" i="24"/>
  <c r="O70" i="25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72" i="35"/>
  <c r="O70" i="35"/>
  <c r="O68" i="35"/>
  <c r="O60" i="35"/>
  <c r="O52" i="35"/>
  <c r="O46" i="35"/>
  <c r="O42" i="35"/>
  <c r="O40" i="35"/>
  <c r="O38" i="35"/>
  <c r="O34" i="35"/>
  <c r="O32" i="35"/>
  <c r="O28" i="35"/>
  <c r="O40" i="42"/>
  <c r="O38" i="42"/>
  <c r="O36" i="42"/>
  <c r="O34" i="42"/>
  <c r="O61" i="66"/>
  <c r="O63" i="66"/>
  <c r="O65" i="66"/>
  <c r="O67" i="66"/>
  <c r="O25" i="91"/>
  <c r="O64" i="93"/>
  <c r="O24" i="94"/>
  <c r="O20" i="96"/>
  <c r="O28" i="96"/>
  <c r="O30" i="96"/>
  <c r="O66" i="96"/>
  <c r="O39" i="96"/>
  <c r="O53" i="96"/>
  <c r="O57" i="96"/>
  <c r="O69" i="96"/>
  <c r="O55" i="94"/>
  <c r="O21" i="94"/>
  <c r="O64" i="92"/>
  <c r="O21" i="86"/>
  <c r="O17" i="86"/>
  <c r="O67" i="86"/>
  <c r="O46" i="85"/>
  <c r="O58" i="85"/>
  <c r="O68" i="85"/>
  <c r="O72" i="84"/>
  <c r="O66" i="83"/>
  <c r="O23" i="81"/>
  <c r="O25" i="81"/>
  <c r="O47" i="81"/>
  <c r="O51" i="81"/>
  <c r="O69" i="81"/>
  <c r="P115" i="81"/>
  <c r="P151" i="55"/>
  <c r="P145" i="55"/>
  <c r="P139" i="55"/>
  <c r="P137" i="55"/>
  <c r="P135" i="55"/>
  <c r="P133" i="55"/>
  <c r="P131" i="55"/>
  <c r="P129" i="55"/>
  <c r="P117" i="55"/>
  <c r="P115" i="55"/>
  <c r="P113" i="55"/>
  <c r="P111" i="55"/>
  <c r="P109" i="55"/>
  <c r="P107" i="55"/>
  <c r="O30" i="74"/>
  <c r="O24" i="74"/>
  <c r="O17" i="74"/>
  <c r="O55" i="96"/>
  <c r="O40" i="95"/>
  <c r="O72" i="95"/>
  <c r="O22" i="95"/>
  <c r="O42" i="95"/>
  <c r="O48" i="95"/>
  <c r="O56" i="95"/>
  <c r="O17" i="94"/>
  <c r="O19" i="94"/>
  <c r="O37" i="94"/>
  <c r="O39" i="94"/>
  <c r="O41" i="94"/>
  <c r="O47" i="94"/>
  <c r="O57" i="94"/>
  <c r="O59" i="94"/>
  <c r="O63" i="94"/>
  <c r="O65" i="94"/>
  <c r="O67" i="94"/>
  <c r="O69" i="94"/>
  <c r="O23" i="93"/>
  <c r="O31" i="93"/>
  <c r="O35" i="93"/>
  <c r="O45" i="93"/>
  <c r="O53" i="93"/>
  <c r="O61" i="93"/>
  <c r="O65" i="93"/>
  <c r="O25" i="93"/>
  <c r="O29" i="93"/>
  <c r="O33" i="93"/>
  <c r="O37" i="93"/>
  <c r="O43" i="93"/>
  <c r="O51" i="93"/>
  <c r="O59" i="93"/>
  <c r="O63" i="93"/>
  <c r="O21" i="92"/>
  <c r="O23" i="92"/>
  <c r="O25" i="92"/>
  <c r="O37" i="92"/>
  <c r="O39" i="92"/>
  <c r="O41" i="92"/>
  <c r="O43" i="92"/>
  <c r="O45" i="92"/>
  <c r="O47" i="92"/>
  <c r="O61" i="92"/>
  <c r="O63" i="92"/>
  <c r="O65" i="92"/>
  <c r="O21" i="91"/>
  <c r="O29" i="91"/>
  <c r="O35" i="91"/>
  <c r="O39" i="91"/>
  <c r="O41" i="91"/>
  <c r="O43" i="91"/>
  <c r="O45" i="91"/>
  <c r="O28" i="90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8" i="87"/>
  <c r="O38" i="87"/>
  <c r="O18" i="86"/>
  <c r="O33" i="86"/>
  <c r="O35" i="86"/>
  <c r="O37" i="86"/>
  <c r="O25" i="84"/>
  <c r="O32" i="84"/>
  <c r="O42" i="84"/>
  <c r="O52" i="84"/>
  <c r="O58" i="84"/>
  <c r="O68" i="83"/>
  <c r="O31" i="82"/>
  <c r="O37" i="82"/>
  <c r="O27" i="82"/>
  <c r="O54" i="81"/>
  <c r="O22" i="80"/>
  <c r="O28" i="80"/>
  <c r="O48" i="80"/>
  <c r="O62" i="80"/>
  <c r="O33" i="80"/>
  <c r="O53" i="80"/>
  <c r="O41" i="77"/>
  <c r="O49" i="77"/>
  <c r="O63" i="77"/>
  <c r="O30" i="76"/>
  <c r="O38" i="76"/>
  <c r="O66" i="75"/>
  <c r="O26" i="74"/>
  <c r="O28" i="74"/>
  <c r="O32" i="74"/>
  <c r="O34" i="74"/>
  <c r="O36" i="74"/>
  <c r="O38" i="74"/>
  <c r="O42" i="74"/>
  <c r="O44" i="74"/>
  <c r="O54" i="74"/>
  <c r="O56" i="74"/>
  <c r="O58" i="74"/>
  <c r="O60" i="74"/>
  <c r="O62" i="74"/>
  <c r="O64" i="74"/>
  <c r="O66" i="74"/>
  <c r="O68" i="74"/>
  <c r="O70" i="74"/>
  <c r="O72" i="74"/>
  <c r="O53" i="73"/>
  <c r="O55" i="73"/>
  <c r="O59" i="73"/>
  <c r="O63" i="73"/>
  <c r="O65" i="73"/>
  <c r="O67" i="73"/>
  <c r="O69" i="73"/>
  <c r="O71" i="73"/>
  <c r="O50" i="72"/>
  <c r="O52" i="72"/>
  <c r="O29" i="71"/>
  <c r="O31" i="71"/>
  <c r="O37" i="71"/>
  <c r="O55" i="71"/>
  <c r="O30" i="71"/>
  <c r="O32" i="71"/>
  <c r="O34" i="71"/>
  <c r="O36" i="71"/>
  <c r="O38" i="71"/>
  <c r="O48" i="71"/>
  <c r="O50" i="71"/>
  <c r="O52" i="71"/>
  <c r="O54" i="71"/>
  <c r="O62" i="71"/>
  <c r="O64" i="71"/>
  <c r="O66" i="71"/>
  <c r="O68" i="71"/>
  <c r="O70" i="71"/>
  <c r="O72" i="71"/>
  <c r="O35" i="71"/>
  <c r="O47" i="71"/>
  <c r="O53" i="71"/>
  <c r="O71" i="71"/>
  <c r="O35" i="70"/>
  <c r="O43" i="70"/>
  <c r="O65" i="70"/>
  <c r="O69" i="70"/>
  <c r="O28" i="70"/>
  <c r="O31" i="70"/>
  <c r="O33" i="70"/>
  <c r="O39" i="70"/>
  <c r="O59" i="70"/>
  <c r="O49" i="69"/>
  <c r="O23" i="67"/>
  <c r="O25" i="67"/>
  <c r="O35" i="67"/>
  <c r="O37" i="67"/>
  <c r="O39" i="67"/>
  <c r="O41" i="67"/>
  <c r="O43" i="67"/>
  <c r="O45" i="67"/>
  <c r="O47" i="67"/>
  <c r="O49" i="67"/>
  <c r="O57" i="67"/>
  <c r="O47" i="64"/>
  <c r="O61" i="64"/>
  <c r="O63" i="64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45" i="60"/>
  <c r="O22" i="61"/>
  <c r="O24" i="59"/>
  <c r="O26" i="59"/>
  <c r="O28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2" i="58"/>
  <c r="O72" i="57"/>
  <c r="O66" i="57"/>
  <c r="O64" i="57"/>
  <c r="O62" i="57"/>
  <c r="O58" i="57"/>
  <c r="O56" i="57"/>
  <c r="O48" i="57"/>
  <c r="O46" i="57"/>
  <c r="O38" i="57"/>
  <c r="O36" i="57"/>
  <c r="O30" i="57"/>
  <c r="O69" i="54"/>
  <c r="O65" i="54"/>
  <c r="O55" i="54"/>
  <c r="O53" i="54"/>
  <c r="O51" i="54"/>
  <c r="O45" i="54"/>
  <c r="O43" i="54"/>
  <c r="O39" i="54"/>
  <c r="O35" i="54"/>
  <c r="O29" i="54"/>
  <c r="O58" i="54"/>
  <c r="O67" i="53"/>
  <c r="O63" i="44"/>
  <c r="O41" i="44"/>
  <c r="O27" i="44"/>
  <c r="O60" i="43"/>
  <c r="O48" i="43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27" i="41"/>
  <c r="O25" i="41"/>
  <c r="O68" i="39"/>
  <c r="O66" i="39"/>
  <c r="O64" i="39"/>
  <c r="O48" i="39"/>
  <c r="O46" i="39"/>
  <c r="O44" i="39"/>
  <c r="O36" i="39"/>
  <c r="O34" i="39"/>
  <c r="O32" i="39"/>
  <c r="O49" i="34"/>
  <c r="O39" i="34"/>
  <c r="O31" i="34"/>
  <c r="O31" i="32"/>
  <c r="O67" i="31"/>
  <c r="O55" i="31"/>
  <c r="O65" i="30"/>
  <c r="O63" i="30"/>
  <c r="O55" i="30"/>
  <c r="O51" i="30"/>
  <c r="O47" i="30"/>
  <c r="O43" i="30"/>
  <c r="O41" i="30"/>
  <c r="O39" i="30"/>
  <c r="O37" i="30"/>
  <c r="O35" i="30"/>
  <c r="O64" i="29"/>
  <c r="O60" i="29"/>
  <c r="O48" i="29"/>
  <c r="O34" i="29"/>
  <c r="O35" i="28"/>
  <c r="O69" i="28"/>
  <c r="O65" i="28"/>
  <c r="O61" i="28"/>
  <c r="O57" i="28"/>
  <c r="O55" i="28"/>
  <c r="O53" i="28"/>
  <c r="O51" i="28"/>
  <c r="O49" i="28"/>
  <c r="O47" i="28"/>
  <c r="O45" i="28"/>
  <c r="O31" i="28"/>
  <c r="O60" i="28"/>
  <c r="O54" i="28"/>
  <c r="O52" i="28"/>
  <c r="O50" i="28"/>
  <c r="O44" i="28"/>
  <c r="O40" i="28"/>
  <c r="O43" i="24"/>
  <c r="O41" i="24"/>
  <c r="O39" i="24"/>
  <c r="O37" i="24"/>
  <c r="O33" i="24"/>
  <c r="O31" i="24"/>
  <c r="O29" i="24"/>
  <c r="O70" i="23"/>
  <c r="O68" i="23"/>
  <c r="O66" i="23"/>
  <c r="O60" i="23"/>
  <c r="O52" i="23"/>
  <c r="O50" i="23"/>
  <c r="O48" i="23"/>
  <c r="O42" i="23"/>
  <c r="O38" i="23"/>
  <c r="O36" i="23"/>
  <c r="O34" i="23"/>
  <c r="O32" i="23"/>
  <c r="O30" i="23"/>
  <c r="O69" i="22"/>
  <c r="O63" i="22"/>
  <c r="O53" i="22"/>
  <c r="O45" i="22"/>
  <c r="O43" i="22"/>
  <c r="O41" i="22"/>
  <c r="O37" i="22"/>
  <c r="O35" i="22"/>
  <c r="O33" i="22"/>
  <c r="O68" i="19"/>
  <c r="O43" i="19"/>
  <c r="O41" i="19"/>
  <c r="O62" i="18"/>
  <c r="O56" i="18"/>
  <c r="O52" i="18"/>
  <c r="O50" i="18"/>
  <c r="O46" i="18"/>
  <c r="O41" i="18"/>
  <c r="O29" i="18"/>
  <c r="I10" i="82"/>
  <c r="D94" i="82" s="1"/>
  <c r="I10" i="99"/>
  <c r="I10" i="97"/>
  <c r="I10" i="98"/>
  <c r="I10" i="35"/>
  <c r="D93" i="35" s="1"/>
  <c r="C99" i="35" s="1"/>
  <c r="I10" i="56"/>
  <c r="D92" i="56" s="1"/>
  <c r="B105" i="56" s="1"/>
  <c r="I10" i="61"/>
  <c r="N6" i="61" s="1"/>
  <c r="I10" i="13"/>
  <c r="D93" i="13" s="1"/>
  <c r="I10" i="33"/>
  <c r="D94" i="33" s="1"/>
  <c r="I10" i="75"/>
  <c r="D94" i="75" s="1"/>
  <c r="I10" i="74"/>
  <c r="I10" i="20"/>
  <c r="I10" i="85"/>
  <c r="D94" i="85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76" i="2"/>
  <c r="J94" i="90"/>
  <c r="J95" i="90" s="1"/>
  <c r="J94" i="99"/>
  <c r="J94" i="98"/>
  <c r="J94" i="97"/>
  <c r="C82" i="2"/>
  <c r="C10" i="2"/>
  <c r="C55" i="2"/>
  <c r="P106" i="77"/>
  <c r="O65" i="20"/>
  <c r="O59" i="20"/>
  <c r="O57" i="20"/>
  <c r="O51" i="20"/>
  <c r="O49" i="20"/>
  <c r="O40" i="20"/>
  <c r="O36" i="20"/>
  <c r="O34" i="20"/>
  <c r="O55" i="19"/>
  <c r="O44" i="19"/>
  <c r="O42" i="19"/>
  <c r="O40" i="19"/>
  <c r="O32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31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4" i="91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4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24" i="88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4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6" i="76"/>
  <c r="O28" i="76"/>
  <c r="O32" i="76"/>
  <c r="O34" i="76"/>
  <c r="O36" i="76"/>
  <c r="O46" i="76"/>
  <c r="O56" i="76"/>
  <c r="O68" i="76"/>
  <c r="O23" i="75"/>
  <c r="O26" i="75"/>
  <c r="O30" i="75"/>
  <c r="O32" i="75"/>
  <c r="O40" i="75"/>
  <c r="O52" i="75"/>
  <c r="O58" i="75"/>
  <c r="O60" i="75"/>
  <c r="O62" i="75"/>
  <c r="O64" i="75"/>
  <c r="O68" i="75"/>
  <c r="O23" i="96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25" i="85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26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30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1" i="43"/>
  <c r="O35" i="42"/>
  <c r="O31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33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3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4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32" i="18"/>
  <c r="O28" i="18"/>
  <c r="O46" i="78"/>
  <c r="O52" i="78"/>
  <c r="O66" i="78"/>
  <c r="O70" i="78"/>
  <c r="O27" i="78"/>
  <c r="O33" i="78"/>
  <c r="O59" i="78"/>
  <c r="P149" i="55"/>
  <c r="I10" i="95"/>
  <c r="N6" i="95" s="1"/>
  <c r="I10" i="55"/>
  <c r="N5" i="55" s="1"/>
  <c r="I10" i="21"/>
  <c r="I10" i="27"/>
  <c r="I10" i="25"/>
  <c r="I10" i="30"/>
  <c r="N6" i="30" s="1"/>
  <c r="I10" i="3"/>
  <c r="I10" i="54"/>
  <c r="I10" i="68"/>
  <c r="I10" i="19"/>
  <c r="I10" i="63"/>
  <c r="I10" i="45"/>
  <c r="N5" i="45" s="1"/>
  <c r="I10" i="66"/>
  <c r="N5" i="66" s="1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N6" i="70" s="1"/>
  <c r="I10" i="96"/>
  <c r="N6" i="96" s="1"/>
  <c r="I10" i="58"/>
  <c r="I10" i="57"/>
  <c r="I10" i="71"/>
  <c r="N6" i="71" s="1"/>
  <c r="I10" i="86"/>
  <c r="I10" i="22"/>
  <c r="N6" i="22" s="1"/>
  <c r="I10" i="80"/>
  <c r="I10" i="29"/>
  <c r="I10" i="44"/>
  <c r="D92" i="44" s="1"/>
  <c r="B107" i="44" s="1"/>
  <c r="I10" i="31"/>
  <c r="N5" i="31" s="1"/>
  <c r="I10" i="26"/>
  <c r="D93" i="26" s="1"/>
  <c r="I10" i="60"/>
  <c r="N6" i="60" s="1"/>
  <c r="I10" i="39"/>
  <c r="N6" i="39" s="1"/>
  <c r="I10" i="43"/>
  <c r="D94" i="43" s="1"/>
  <c r="I10" i="84"/>
  <c r="I10" i="59"/>
  <c r="I10" i="77"/>
  <c r="D94" i="77" s="1"/>
  <c r="I10" i="87"/>
  <c r="D94" i="87" s="1"/>
  <c r="I10" i="24"/>
  <c r="N5" i="24" s="1"/>
  <c r="I10" i="93"/>
  <c r="I10" i="94"/>
  <c r="I10" i="88"/>
  <c r="I10" i="72"/>
  <c r="N6" i="72" s="1"/>
  <c r="I10" i="81"/>
  <c r="I10" i="91"/>
  <c r="I10" i="69"/>
  <c r="N6" i="69" s="1"/>
  <c r="I10" i="67"/>
  <c r="N6" i="67" s="1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1" i="73"/>
  <c r="O35" i="73"/>
  <c r="O37" i="73"/>
  <c r="O41" i="73"/>
  <c r="O43" i="73"/>
  <c r="O23" i="72"/>
  <c r="O27" i="71"/>
  <c r="O27" i="68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8" i="62"/>
  <c r="O21" i="80"/>
  <c r="O39" i="80"/>
  <c r="O47" i="80"/>
  <c r="O55" i="80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I21" i="82"/>
  <c r="O38" i="13"/>
  <c r="O67" i="21"/>
  <c r="O69" i="43"/>
  <c r="O72" i="54"/>
  <c r="O70" i="54"/>
  <c r="O68" i="54"/>
  <c r="O66" i="54"/>
  <c r="O49" i="55"/>
  <c r="O23" i="65"/>
  <c r="O44" i="71"/>
  <c r="O24" i="90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32" i="34"/>
  <c r="O63" i="41"/>
  <c r="O61" i="4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25" i="79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06" i="86"/>
  <c r="P112" i="86"/>
  <c r="P121" i="87"/>
  <c r="P125" i="87"/>
  <c r="P105" i="88"/>
  <c r="P113" i="88"/>
  <c r="P125" i="88"/>
  <c r="P130" i="92"/>
  <c r="P100" i="93"/>
  <c r="P102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N87" i="41" s="1"/>
  <c r="J92" i="54"/>
  <c r="N87" i="54" s="1"/>
  <c r="J92" i="71"/>
  <c r="N87" i="71" s="1"/>
  <c r="J92" i="68"/>
  <c r="N87" i="68" s="1"/>
  <c r="J92" i="81"/>
  <c r="N87" i="81" s="1"/>
  <c r="J92" i="83"/>
  <c r="N87" i="83" s="1"/>
  <c r="M19" i="2"/>
  <c r="J92" i="35"/>
  <c r="L86" i="35" s="1"/>
  <c r="J92" i="19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L86" i="32" s="1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12" i="32"/>
  <c r="P127" i="61"/>
  <c r="P129" i="61"/>
  <c r="P107" i="62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9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8" i="55"/>
  <c r="P106" i="55"/>
  <c r="P145" i="56"/>
  <c r="P133" i="56"/>
  <c r="P129" i="56"/>
  <c r="P121" i="56"/>
  <c r="P105" i="60"/>
  <c r="P107" i="60"/>
  <c r="P113" i="60"/>
  <c r="P105" i="61"/>
  <c r="P107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07" i="78"/>
  <c r="P125" i="78"/>
  <c r="P129" i="78"/>
  <c r="P102" i="79"/>
  <c r="P104" i="79"/>
  <c r="P112" i="79"/>
  <c r="P118" i="79"/>
  <c r="P120" i="79"/>
  <c r="P102" i="80"/>
  <c r="P104" i="80"/>
  <c r="P106" i="80"/>
  <c r="P108" i="80"/>
  <c r="P110" i="80"/>
  <c r="P120" i="80"/>
  <c r="P124" i="80"/>
  <c r="P128" i="80"/>
  <c r="P130" i="80"/>
  <c r="P102" i="81"/>
  <c r="P104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0" i="44"/>
  <c r="P112" i="45"/>
  <c r="P119" i="54"/>
  <c r="P108" i="60"/>
  <c r="P104" i="61"/>
  <c r="P102" i="96"/>
  <c r="P112" i="78"/>
  <c r="P122" i="78"/>
  <c r="P124" i="78"/>
  <c r="P105" i="80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L86" i="76" s="1"/>
  <c r="J92" i="28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F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J92" i="61"/>
  <c r="N87" i="61" s="1"/>
  <c r="J92" i="79"/>
  <c r="L86" i="79" s="1"/>
  <c r="J92" i="23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J92" i="17"/>
  <c r="L86" i="17" s="1"/>
  <c r="J92" i="21"/>
  <c r="N87" i="21" s="1"/>
  <c r="J92" i="90"/>
  <c r="M87" i="90" s="1"/>
  <c r="J92" i="74"/>
  <c r="N87" i="74" s="1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L86" i="30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L86" i="72"/>
  <c r="L86" i="91"/>
  <c r="N87" i="91"/>
  <c r="L86" i="92"/>
  <c r="N87" i="92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8" i="58"/>
  <c r="P109" i="63"/>
  <c r="P111" i="63"/>
  <c r="P115" i="63"/>
  <c r="P117" i="63"/>
  <c r="P119" i="63"/>
  <c r="P125" i="63"/>
  <c r="P129" i="6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14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03" i="91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5" i="79"/>
  <c r="P107" i="79"/>
  <c r="P109" i="79"/>
  <c r="P129" i="81"/>
  <c r="P119" i="83"/>
  <c r="P103" i="84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10" i="95"/>
  <c r="P122" i="95"/>
  <c r="P126" i="95"/>
  <c r="L86" i="13"/>
  <c r="L86" i="73"/>
  <c r="N87" i="73"/>
  <c r="N87" i="80"/>
  <c r="M87" i="92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03" i="88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13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3" i="89"/>
  <c r="P106" i="90"/>
  <c r="P104" i="91"/>
  <c r="P115" i="91"/>
  <c r="P105" i="92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D45" i="36"/>
  <c r="C82" i="36"/>
  <c r="C35" i="36"/>
  <c r="C66" i="36"/>
  <c r="D64" i="36"/>
  <c r="D26" i="36"/>
  <c r="D55" i="36"/>
  <c r="C58" i="36"/>
  <c r="D42" i="36"/>
  <c r="D86" i="36"/>
  <c r="D30" i="36"/>
  <c r="C67" i="36"/>
  <c r="C43" i="36"/>
  <c r="C38" i="36"/>
  <c r="D19" i="36"/>
  <c r="D68" i="36"/>
  <c r="D60" i="36"/>
  <c r="D20" i="36"/>
  <c r="C88" i="36"/>
  <c r="D44" i="36"/>
  <c r="C61" i="36"/>
  <c r="D69" i="36"/>
  <c r="C56" i="36"/>
  <c r="D25" i="36"/>
  <c r="C60" i="36"/>
  <c r="C19" i="36"/>
  <c r="D31" i="36"/>
  <c r="C42" i="36"/>
  <c r="D71" i="36"/>
  <c r="C45" i="36"/>
  <c r="C41" i="36"/>
  <c r="C62" i="36"/>
  <c r="D84" i="36"/>
  <c r="C69" i="36"/>
  <c r="C64" i="36"/>
  <c r="C39" i="36"/>
  <c r="C54" i="36"/>
  <c r="C87" i="36"/>
  <c r="D46" i="36"/>
  <c r="C30" i="36"/>
  <c r="C89" i="36"/>
  <c r="C65" i="36"/>
  <c r="D18" i="36"/>
  <c r="C85" i="36"/>
  <c r="D66" i="36"/>
  <c r="D63" i="36"/>
  <c r="D59" i="36"/>
  <c r="D32" i="36"/>
  <c r="D87" i="36"/>
  <c r="D81" i="36"/>
  <c r="C53" i="36"/>
  <c r="C21" i="36"/>
  <c r="D33" i="36"/>
  <c r="D58" i="36"/>
  <c r="C31" i="36"/>
  <c r="C79" i="36"/>
  <c r="D27" i="36"/>
  <c r="C23" i="36"/>
  <c r="D62" i="36"/>
  <c r="D29" i="36"/>
  <c r="C52" i="36"/>
  <c r="D51" i="36"/>
  <c r="C75" i="36"/>
  <c r="C29" i="36"/>
  <c r="D34" i="36"/>
  <c r="D40" i="36"/>
  <c r="C18" i="36"/>
  <c r="D39" i="36"/>
  <c r="D47" i="36"/>
  <c r="C25" i="36"/>
  <c r="D88" i="36"/>
  <c r="C57" i="36"/>
  <c r="D75" i="36"/>
  <c r="D77" i="36"/>
  <c r="C76" i="36"/>
  <c r="D74" i="36"/>
  <c r="D36" i="36"/>
  <c r="C73" i="36"/>
  <c r="D35" i="36"/>
  <c r="C32" i="36"/>
  <c r="C70" i="36"/>
  <c r="D83" i="36"/>
  <c r="D48" i="36"/>
  <c r="D23" i="36"/>
  <c r="D89" i="36"/>
  <c r="C74" i="36"/>
  <c r="D41" i="36"/>
  <c r="C26" i="36"/>
  <c r="D53" i="36"/>
  <c r="D49" i="36"/>
  <c r="C80" i="36"/>
  <c r="D80" i="36"/>
  <c r="C47" i="36"/>
  <c r="C44" i="36"/>
  <c r="D67" i="36"/>
  <c r="C81" i="36"/>
  <c r="C83" i="36"/>
  <c r="D65" i="36"/>
  <c r="D82" i="36"/>
  <c r="D54" i="36"/>
  <c r="D78" i="36"/>
  <c r="D90" i="36"/>
  <c r="C90" i="36"/>
  <c r="D21" i="36"/>
  <c r="D73" i="36"/>
  <c r="C40" i="36"/>
  <c r="C48" i="36"/>
  <c r="C68" i="36"/>
  <c r="C24" i="36"/>
  <c r="D57" i="36"/>
  <c r="C20" i="36"/>
  <c r="D72" i="36"/>
  <c r="D28" i="36"/>
  <c r="D61" i="36"/>
  <c r="D24" i="36"/>
  <c r="C63" i="36"/>
  <c r="C49" i="36"/>
  <c r="D38" i="36"/>
  <c r="D50" i="36"/>
  <c r="C84" i="36"/>
  <c r="D52" i="36"/>
  <c r="C78" i="36"/>
  <c r="D70" i="36"/>
  <c r="D76" i="36"/>
  <c r="D91" i="36"/>
  <c r="D37" i="36"/>
  <c r="C59" i="36"/>
  <c r="C55" i="36"/>
  <c r="C28" i="36"/>
  <c r="C27" i="36"/>
  <c r="C51" i="36"/>
  <c r="C91" i="36"/>
  <c r="C22" i="36"/>
  <c r="C77" i="36"/>
  <c r="D79" i="36"/>
  <c r="C86" i="36"/>
  <c r="C34" i="36"/>
  <c r="C33" i="36"/>
  <c r="D43" i="36"/>
  <c r="C46" i="36"/>
  <c r="C37" i="36"/>
  <c r="D22" i="36"/>
  <c r="C72" i="36"/>
  <c r="D56" i="36"/>
  <c r="D85" i="36"/>
  <c r="C71" i="36"/>
  <c r="C36" i="36"/>
  <c r="C50" i="36"/>
  <c r="D93" i="18" l="1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O87" i="72"/>
  <c r="N6" i="18"/>
  <c r="N7" i="18" s="1"/>
  <c r="D94" i="18"/>
  <c r="O87" i="73"/>
  <c r="I13" i="31"/>
  <c r="I13" i="30"/>
  <c r="I13" i="29"/>
  <c r="I13" i="28"/>
  <c r="D94" i="56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I13" i="23"/>
  <c r="N5" i="90"/>
  <c r="N6" i="90"/>
  <c r="D93" i="82"/>
  <c r="C99" i="82" s="1"/>
  <c r="D94" i="90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4" i="89"/>
  <c r="N5" i="89"/>
  <c r="N7" i="89" s="1"/>
  <c r="C148" i="90"/>
  <c r="C149" i="90" s="1"/>
  <c r="C150" i="90" s="1"/>
  <c r="C151" i="90" s="1"/>
  <c r="C152" i="90" s="1"/>
  <c r="C153" i="90" s="1"/>
  <c r="C154" i="90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N6" i="28"/>
  <c r="O87" i="91"/>
  <c r="N5" i="28"/>
  <c r="N6" i="46"/>
  <c r="N5" i="83"/>
  <c r="N7" i="83" s="1"/>
  <c r="G21" i="35"/>
  <c r="I21" i="35" s="1"/>
  <c r="D94" i="83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I13" i="19"/>
  <c r="H17" i="33"/>
  <c r="H17" i="26"/>
  <c r="N17" i="26" s="1"/>
  <c r="G17" i="26"/>
  <c r="L17" i="26" s="1"/>
  <c r="I13" i="18"/>
  <c r="N6" i="31"/>
  <c r="N7" i="31" s="1"/>
  <c r="H17" i="13"/>
  <c r="F20" i="1"/>
  <c r="E32" i="1" s="1"/>
  <c r="N6" i="82"/>
  <c r="D92" i="43"/>
  <c r="B107" i="43" s="1"/>
  <c r="N6" i="92"/>
  <c r="D18" i="33"/>
  <c r="G17" i="33"/>
  <c r="D94" i="13"/>
  <c r="G17" i="25"/>
  <c r="M87" i="78"/>
  <c r="O87" i="78" s="1"/>
  <c r="N5" i="34"/>
  <c r="N5" i="82"/>
  <c r="E18" i="25"/>
  <c r="F18" i="25" s="1"/>
  <c r="G18" i="25" s="1"/>
  <c r="H17" i="25"/>
  <c r="E18" i="26"/>
  <c r="F18" i="26" s="1"/>
  <c r="H18" i="26" s="1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D94" i="35"/>
  <c r="G17" i="13"/>
  <c r="D18" i="13"/>
  <c r="B18" i="13" s="1"/>
  <c r="D94" i="92"/>
  <c r="N6" i="85"/>
  <c r="D92" i="13"/>
  <c r="J96" i="13" s="1"/>
  <c r="D13" i="13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N5" i="85"/>
  <c r="D92" i="33"/>
  <c r="J96" i="33" s="1"/>
  <c r="E99" i="33" s="1"/>
  <c r="M87" i="32"/>
  <c r="L86" i="19"/>
  <c r="L86" i="81"/>
  <c r="L86" i="41"/>
  <c r="L86" i="53"/>
  <c r="M87" i="41"/>
  <c r="O87" i="41" s="1"/>
  <c r="D13" i="63"/>
  <c r="I14" i="63" s="1"/>
  <c r="D13" i="83"/>
  <c r="I14" i="83" s="1"/>
  <c r="D13" i="71"/>
  <c r="I14" i="71" s="1"/>
  <c r="D13" i="64"/>
  <c r="I14" i="64" s="1"/>
  <c r="D13" i="92"/>
  <c r="I14" i="92" s="1"/>
  <c r="D13" i="43"/>
  <c r="I14" i="43" s="1"/>
  <c r="D13" i="87"/>
  <c r="I14" i="87" s="1"/>
  <c r="D13" i="26"/>
  <c r="D13" i="88"/>
  <c r="I14" i="88" s="1"/>
  <c r="N87" i="31"/>
  <c r="N87" i="58"/>
  <c r="O87" i="58" s="1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N6" i="77"/>
  <c r="N5" i="75"/>
  <c r="N5" i="96"/>
  <c r="N7" i="96" s="1"/>
  <c r="N5" i="69"/>
  <c r="N7" i="69" s="1"/>
  <c r="N6" i="75"/>
  <c r="N5" i="95"/>
  <c r="N7" i="95" s="1"/>
  <c r="D94" i="23"/>
  <c r="N5" i="23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N6" i="56"/>
  <c r="D13" i="58"/>
  <c r="I14" i="58" s="1"/>
  <c r="D13" i="62"/>
  <c r="I14" i="62" s="1"/>
  <c r="D13" i="34"/>
  <c r="I14" i="34" s="1"/>
  <c r="D13" i="28"/>
  <c r="I14" i="28" s="1"/>
  <c r="K33" i="28" s="1"/>
  <c r="L33" i="28" s="1"/>
  <c r="D13" i="97"/>
  <c r="I14" i="97" s="1"/>
  <c r="D13" i="91"/>
  <c r="I14" i="91" s="1"/>
  <c r="D13" i="44"/>
  <c r="I14" i="44" s="1"/>
  <c r="D13" i="23"/>
  <c r="I14" i="23" s="1"/>
  <c r="K31" i="23" s="1"/>
  <c r="L31" i="23" s="1"/>
  <c r="D13" i="89"/>
  <c r="I14" i="89" s="1"/>
  <c r="D13" i="56"/>
  <c r="I14" i="56" s="1"/>
  <c r="D13" i="68"/>
  <c r="I14" i="68" s="1"/>
  <c r="D13" i="31"/>
  <c r="I14" i="31" s="1"/>
  <c r="D13" i="81"/>
  <c r="I14" i="81" s="1"/>
  <c r="D13" i="84"/>
  <c r="I14" i="84" s="1"/>
  <c r="D13" i="27"/>
  <c r="I14" i="27" s="1"/>
  <c r="D13" i="46"/>
  <c r="I14" i="46" s="1"/>
  <c r="D13" i="61"/>
  <c r="I14" i="61" s="1"/>
  <c r="D13" i="73"/>
  <c r="I14" i="73" s="1"/>
  <c r="D13" i="25"/>
  <c r="D13" i="65"/>
  <c r="I14" i="65" s="1"/>
  <c r="D13" i="79"/>
  <c r="I14" i="79" s="1"/>
  <c r="D13" i="90"/>
  <c r="I14" i="90" s="1"/>
  <c r="D13" i="72"/>
  <c r="I14" i="72" s="1"/>
  <c r="D13" i="96"/>
  <c r="I14" i="96" s="1"/>
  <c r="D13" i="39"/>
  <c r="I14" i="39" s="1"/>
  <c r="D13" i="74"/>
  <c r="I14" i="74" s="1"/>
  <c r="D13" i="35"/>
  <c r="D13" i="99"/>
  <c r="I14" i="99" s="1"/>
  <c r="D13" i="3"/>
  <c r="I14" i="3" s="1"/>
  <c r="K30" i="3" s="1"/>
  <c r="L30" i="3" s="1"/>
  <c r="D13" i="57"/>
  <c r="I14" i="57" s="1"/>
  <c r="D13" i="42"/>
  <c r="I14" i="42" s="1"/>
  <c r="D13" i="22"/>
  <c r="I14" i="22" s="1"/>
  <c r="D13" i="29"/>
  <c r="I14" i="29" s="1"/>
  <c r="K32" i="29" s="1"/>
  <c r="L32" i="29" s="1"/>
  <c r="D13" i="54"/>
  <c r="I14" i="54" s="1"/>
  <c r="D13" i="75"/>
  <c r="I14" i="75" s="1"/>
  <c r="D13" i="94"/>
  <c r="I14" i="94" s="1"/>
  <c r="D13" i="80"/>
  <c r="I14" i="80" s="1"/>
  <c r="D13" i="59"/>
  <c r="I14" i="59" s="1"/>
  <c r="D13" i="93"/>
  <c r="I14" i="93" s="1"/>
  <c r="D13" i="55"/>
  <c r="I14" i="55" s="1"/>
  <c r="D13" i="77"/>
  <c r="I14" i="77" s="1"/>
  <c r="D13" i="82"/>
  <c r="I14" i="82" s="1"/>
  <c r="D13" i="85"/>
  <c r="I14" i="85" s="1"/>
  <c r="D13" i="20"/>
  <c r="I14" i="20" s="1"/>
  <c r="D13" i="76"/>
  <c r="I14" i="76" s="1"/>
  <c r="D13" i="30"/>
  <c r="I14" i="30" s="1"/>
  <c r="K32" i="30" s="1"/>
  <c r="D13" i="60"/>
  <c r="I14" i="60" s="1"/>
  <c r="D13" i="32"/>
  <c r="I14" i="32" s="1"/>
  <c r="D13" i="66"/>
  <c r="I14" i="66" s="1"/>
  <c r="D13" i="53"/>
  <c r="I14" i="53" s="1"/>
  <c r="D13" i="21"/>
  <c r="I14" i="21" s="1"/>
  <c r="D13" i="19"/>
  <c r="I14" i="19" s="1"/>
  <c r="K30" i="19" s="1"/>
  <c r="L30" i="19" s="1"/>
  <c r="D13" i="24"/>
  <c r="I14" i="24" s="1"/>
  <c r="D13" i="69"/>
  <c r="I14" i="69" s="1"/>
  <c r="D13" i="67"/>
  <c r="I14" i="67" s="1"/>
  <c r="B23" i="67" s="1"/>
  <c r="D13" i="86"/>
  <c r="I14" i="86" s="1"/>
  <c r="D13" i="95"/>
  <c r="I14" i="95" s="1"/>
  <c r="D13" i="45"/>
  <c r="I14" i="45" s="1"/>
  <c r="D13" i="17"/>
  <c r="I14" i="17" s="1"/>
  <c r="K30" i="17" s="1"/>
  <c r="L30" i="17" s="1"/>
  <c r="D13" i="78"/>
  <c r="I14" i="78" s="1"/>
  <c r="D13" i="41"/>
  <c r="I14" i="41" s="1"/>
  <c r="D13" i="33"/>
  <c r="D13" i="70"/>
  <c r="I14" i="70" s="1"/>
  <c r="D13" i="18"/>
  <c r="I14" i="18" s="1"/>
  <c r="K30" i="18" s="1"/>
  <c r="L86" i="45"/>
  <c r="M87" i="31"/>
  <c r="N87" i="32"/>
  <c r="M87" i="19"/>
  <c r="M87" i="81"/>
  <c r="O87" i="81" s="1"/>
  <c r="M87" i="53"/>
  <c r="O87" i="53" s="1"/>
  <c r="N87" i="76"/>
  <c r="L86" i="86"/>
  <c r="M87" i="76"/>
  <c r="M87" i="85"/>
  <c r="M87" i="21"/>
  <c r="O87" i="21" s="1"/>
  <c r="M87" i="26"/>
  <c r="O87" i="26" s="1"/>
  <c r="N87" i="45"/>
  <c r="O87" i="45" s="1"/>
  <c r="L86" i="26"/>
  <c r="N87" i="85"/>
  <c r="I13" i="97"/>
  <c r="I13" i="99"/>
  <c r="I13" i="98"/>
  <c r="N6" i="4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N5" i="97"/>
  <c r="N6" i="97"/>
  <c r="D93" i="43"/>
  <c r="N5" i="99"/>
  <c r="N6" i="99"/>
  <c r="N5" i="98"/>
  <c r="N6" i="98"/>
  <c r="D93" i="20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D94" i="20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29" i="31"/>
  <c r="N87" i="64"/>
  <c r="O87" i="80"/>
  <c r="M87" i="71"/>
  <c r="O87" i="71" s="1"/>
  <c r="M87" i="34"/>
  <c r="O87" i="34" s="1"/>
  <c r="L86" i="56"/>
  <c r="N87" i="56"/>
  <c r="O87" i="56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N87" i="67"/>
  <c r="M87" i="69"/>
  <c r="O87" i="69" s="1"/>
  <c r="L86" i="78"/>
  <c r="M87" i="59"/>
  <c r="M87" i="63"/>
  <c r="O87" i="63" s="1"/>
  <c r="L86" i="21"/>
  <c r="L86" i="61"/>
  <c r="L86" i="57"/>
  <c r="L86" i="82"/>
  <c r="N87" i="82"/>
  <c r="O87" i="82" s="1"/>
  <c r="M87" i="64"/>
  <c r="N87" i="57"/>
  <c r="O87" i="57" s="1"/>
  <c r="N87" i="65"/>
  <c r="M87" i="65"/>
  <c r="N5" i="64"/>
  <c r="N5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N6" i="58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N6" i="66"/>
  <c r="N7" i="66" s="1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N6" i="19"/>
  <c r="D94" i="19"/>
  <c r="C99" i="89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N6" i="3"/>
  <c r="D93" i="3"/>
  <c r="D94" i="3"/>
  <c r="D93" i="21"/>
  <c r="N6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N6" i="41"/>
  <c r="D94" i="41"/>
  <c r="D92" i="41"/>
  <c r="B107" i="41" s="1"/>
  <c r="N5" i="81"/>
  <c r="D94" i="81"/>
  <c r="D93" i="81"/>
  <c r="N6" i="81"/>
  <c r="D94" i="84"/>
  <c r="N5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N6" i="57"/>
  <c r="D94" i="27"/>
  <c r="D93" i="27"/>
  <c r="N5" i="41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N6" i="84"/>
  <c r="N5" i="58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N6" i="88"/>
  <c r="N5" i="88"/>
  <c r="N5" i="94"/>
  <c r="N6" i="94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N5" i="86"/>
  <c r="N6" i="86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N6" i="79"/>
  <c r="D94" i="79"/>
  <c r="D93" i="45"/>
  <c r="N6" i="45"/>
  <c r="N7" i="45" s="1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N6" i="68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N6" i="55"/>
  <c r="N7" i="55" s="1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N6" i="24"/>
  <c r="N7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N6" i="80"/>
  <c r="N5" i="80"/>
  <c r="D93" i="64"/>
  <c r="D94" i="64"/>
  <c r="N6" i="64"/>
  <c r="D94" i="65"/>
  <c r="D92" i="65"/>
  <c r="B103" i="65" s="1"/>
  <c r="N6" i="65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N6" i="53"/>
  <c r="D94" i="53"/>
  <c r="N5" i="67"/>
  <c r="N7" i="67" s="1"/>
  <c r="D93" i="91"/>
  <c r="N6" i="91"/>
  <c r="N5" i="91"/>
  <c r="D94" i="91"/>
  <c r="N5" i="93"/>
  <c r="N6" i="93"/>
  <c r="D94" i="29"/>
  <c r="D93" i="29"/>
  <c r="N6" i="29"/>
  <c r="D94" i="34"/>
  <c r="N6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N6" i="76"/>
  <c r="D92" i="54"/>
  <c r="B105" i="54" s="1"/>
  <c r="N6" i="54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N5" i="71"/>
  <c r="N7" i="71" s="1"/>
  <c r="N5" i="46"/>
  <c r="O87" i="42"/>
  <c r="I28" i="24"/>
  <c r="I19" i="88"/>
  <c r="C99" i="26"/>
  <c r="B21" i="80"/>
  <c r="I18" i="93"/>
  <c r="I28" i="34"/>
  <c r="N5" i="53"/>
  <c r="B26" i="55"/>
  <c r="B26" i="58"/>
  <c r="N6" i="23"/>
  <c r="I28" i="23"/>
  <c r="B23" i="65"/>
  <c r="I24" i="53"/>
  <c r="I23" i="66"/>
  <c r="I29" i="23"/>
  <c r="B22" i="75"/>
  <c r="N5" i="76"/>
  <c r="N5" i="72"/>
  <c r="N7" i="72" s="1"/>
  <c r="N5" i="44"/>
  <c r="N5" i="27"/>
  <c r="I22" i="65"/>
  <c r="I18" i="96"/>
  <c r="N5" i="61"/>
  <c r="N7" i="61" s="1"/>
  <c r="N5" i="39"/>
  <c r="N7" i="39" s="1"/>
  <c r="I27" i="22"/>
  <c r="N5" i="21"/>
  <c r="N5" i="57"/>
  <c r="N5" i="3"/>
  <c r="N5" i="43"/>
  <c r="N5" i="63"/>
  <c r="N5" i="32"/>
  <c r="N5" i="79"/>
  <c r="B26" i="45"/>
  <c r="N5" i="78"/>
  <c r="N7" i="78" s="1"/>
  <c r="N5" i="54"/>
  <c r="I29" i="69"/>
  <c r="I25" i="45"/>
  <c r="N5" i="70"/>
  <c r="N7" i="70" s="1"/>
  <c r="B24" i="64"/>
  <c r="N5" i="92"/>
  <c r="N5" i="73"/>
  <c r="N7" i="73" s="1"/>
  <c r="N5" i="19"/>
  <c r="B29" i="34"/>
  <c r="B29" i="71"/>
  <c r="N5" i="29"/>
  <c r="B26" i="74"/>
  <c r="N5" i="77"/>
  <c r="I21" i="77"/>
  <c r="B30" i="69"/>
  <c r="I26" i="41"/>
  <c r="N5" i="68"/>
  <c r="B31" i="28"/>
  <c r="I23" i="64"/>
  <c r="E105" i="35"/>
  <c r="F105" i="35" s="1"/>
  <c r="G105" i="35" s="1"/>
  <c r="G104" i="35"/>
  <c r="I104" i="35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L86" i="29"/>
  <c r="M87" i="39"/>
  <c r="N87" i="39"/>
  <c r="L86" i="75"/>
  <c r="N87" i="93"/>
  <c r="O87" i="93" s="1"/>
  <c r="L86" i="74"/>
  <c r="M87" i="74"/>
  <c r="O87" i="74" s="1"/>
  <c r="L86" i="3"/>
  <c r="L86" i="94"/>
  <c r="N87" i="94"/>
  <c r="O87" i="94" s="1"/>
  <c r="N87" i="87"/>
  <c r="O87" i="87" s="1"/>
  <c r="L86" i="87"/>
  <c r="N87" i="43"/>
  <c r="O87" i="43" s="1"/>
  <c r="L86" i="43"/>
  <c r="L86" i="28"/>
  <c r="L86" i="34"/>
  <c r="L86" i="93"/>
  <c r="N87" i="6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N6" i="32"/>
  <c r="N5" i="74"/>
  <c r="I25" i="74"/>
  <c r="N6" i="74"/>
  <c r="N6" i="87"/>
  <c r="I19" i="87"/>
  <c r="N5" i="42"/>
  <c r="N5" i="22"/>
  <c r="N7" i="22" s="1"/>
  <c r="B20" i="87"/>
  <c r="N6" i="42"/>
  <c r="I26" i="42"/>
  <c r="N5" i="87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F75" i="36"/>
  <c r="F38" i="36"/>
  <c r="F43" i="36"/>
  <c r="F87" i="36"/>
  <c r="F88" i="36"/>
  <c r="F20" i="36"/>
  <c r="F62" i="36"/>
  <c r="F26" i="36"/>
  <c r="F81" i="36"/>
  <c r="F63" i="36"/>
  <c r="F61" i="36"/>
  <c r="F70" i="36"/>
  <c r="F65" i="36"/>
  <c r="F64" i="36"/>
  <c r="F24" i="36"/>
  <c r="F47" i="36"/>
  <c r="F58" i="36"/>
  <c r="F59" i="36"/>
  <c r="F33" i="36"/>
  <c r="F52" i="36"/>
  <c r="L30" i="18" l="1"/>
  <c r="M87" i="18"/>
  <c r="M87" i="28"/>
  <c r="M87" i="3"/>
  <c r="M87" i="29"/>
  <c r="M87" i="23"/>
  <c r="L32" i="30"/>
  <c r="M87" i="30"/>
  <c r="E18" i="13"/>
  <c r="F18" i="13" s="1"/>
  <c r="G18" i="13" s="1"/>
  <c r="N7" i="90"/>
  <c r="M32" i="30"/>
  <c r="M32" i="29"/>
  <c r="M33" i="28"/>
  <c r="O87" i="32"/>
  <c r="N7" i="28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M31" i="23"/>
  <c r="D19" i="26"/>
  <c r="E19" i="26" s="1"/>
  <c r="F19" i="26" s="1"/>
  <c r="H19" i="26" s="1"/>
  <c r="N7" i="46"/>
  <c r="N7" i="92"/>
  <c r="G81" i="36"/>
  <c r="I17" i="33"/>
  <c r="G75" i="36"/>
  <c r="O17" i="26"/>
  <c r="I17" i="26"/>
  <c r="M30" i="19"/>
  <c r="E25" i="1"/>
  <c r="E26" i="1" s="1"/>
  <c r="F53" i="1" s="1"/>
  <c r="N7" i="85"/>
  <c r="I17" i="13"/>
  <c r="M30" i="18"/>
  <c r="N7" i="82"/>
  <c r="H18" i="25"/>
  <c r="I18" i="25" s="1"/>
  <c r="M30" i="17"/>
  <c r="N30" i="17" s="1"/>
  <c r="O30" i="17" s="1"/>
  <c r="D19" i="25"/>
  <c r="B19" i="25" s="1"/>
  <c r="D99" i="13"/>
  <c r="M30" i="3"/>
  <c r="G18" i="26"/>
  <c r="I18" i="26" s="1"/>
  <c r="E99" i="13"/>
  <c r="F99" i="13" s="1"/>
  <c r="D100" i="13" s="1"/>
  <c r="E100" i="13" s="1"/>
  <c r="E32" i="2"/>
  <c r="N7" i="34"/>
  <c r="I17" i="25"/>
  <c r="E18" i="33"/>
  <c r="F18" i="33" s="1"/>
  <c r="G18" i="33" s="1"/>
  <c r="B18" i="33"/>
  <c r="N7" i="75"/>
  <c r="O87" i="31"/>
  <c r="N7" i="77"/>
  <c r="N7" i="23"/>
  <c r="N7" i="5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O87" i="85"/>
  <c r="G88" i="36"/>
  <c r="G61" i="36"/>
  <c r="G20" i="36"/>
  <c r="O87" i="76"/>
  <c r="O87" i="59"/>
  <c r="N7" i="43"/>
  <c r="N7" i="98"/>
  <c r="B20" i="98"/>
  <c r="B20" i="97"/>
  <c r="B20" i="99"/>
  <c r="N7" i="84"/>
  <c r="O87" i="64"/>
  <c r="O87" i="60"/>
  <c r="B30" i="31"/>
  <c r="N7" i="21"/>
  <c r="B100" i="99"/>
  <c r="L99" i="99"/>
  <c r="M99" i="99" s="1"/>
  <c r="B100" i="97"/>
  <c r="L99" i="98"/>
  <c r="M99" i="98" s="1"/>
  <c r="B100" i="98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B110" i="30"/>
  <c r="N7" i="53"/>
  <c r="N7" i="99"/>
  <c r="N7" i="97"/>
  <c r="N7" i="3"/>
  <c r="O87" i="33"/>
  <c r="N7" i="64"/>
  <c r="I29" i="31"/>
  <c r="I20" i="86"/>
  <c r="I20" i="88"/>
  <c r="N7" i="76"/>
  <c r="G87" i="36"/>
  <c r="N7" i="86"/>
  <c r="N7" i="81"/>
  <c r="N7" i="79"/>
  <c r="O87" i="67"/>
  <c r="I23" i="67"/>
  <c r="N7" i="32"/>
  <c r="N7" i="19"/>
  <c r="I28" i="18"/>
  <c r="O87" i="66"/>
  <c r="O87" i="65"/>
  <c r="B100" i="95"/>
  <c r="G43" i="36"/>
  <c r="G26" i="36"/>
  <c r="G59" i="36"/>
  <c r="G47" i="36"/>
  <c r="G58" i="36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N7" i="88"/>
  <c r="N7" i="68"/>
  <c r="C99" i="25"/>
  <c r="D99" i="25" s="1"/>
  <c r="N7" i="94"/>
  <c r="N7" i="4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N7" i="80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N7" i="29"/>
  <c r="N7" i="54"/>
  <c r="N7" i="93"/>
  <c r="N7" i="91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N7" i="58"/>
  <c r="N7" i="65"/>
  <c r="E106" i="35"/>
  <c r="F106" i="35" s="1"/>
  <c r="G106" i="35" s="1"/>
  <c r="B106" i="35"/>
  <c r="H104" i="35"/>
  <c r="J104" i="35" s="1"/>
  <c r="B100" i="96"/>
  <c r="I21" i="78"/>
  <c r="G63" i="36"/>
  <c r="I28" i="71"/>
  <c r="B24" i="67"/>
  <c r="B25" i="46"/>
  <c r="I24" i="46"/>
  <c r="B29" i="24"/>
  <c r="I27" i="19"/>
  <c r="G33" i="36"/>
  <c r="O87" i="39"/>
  <c r="I21" i="76"/>
  <c r="I21" i="80"/>
  <c r="D99" i="26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B25" i="53"/>
  <c r="I27" i="17"/>
  <c r="I27" i="21"/>
  <c r="I20" i="81"/>
  <c r="I18" i="95"/>
  <c r="I20" i="91"/>
  <c r="I22" i="75"/>
  <c r="B27" i="42"/>
  <c r="B30" i="23"/>
  <c r="I20" i="84"/>
  <c r="B22" i="90"/>
  <c r="I22" i="68"/>
  <c r="I27" i="41"/>
  <c r="I24" i="72"/>
  <c r="I23" i="65"/>
  <c r="G38" i="36"/>
  <c r="G52" i="36"/>
  <c r="G64" i="36"/>
  <c r="I24" i="57"/>
  <c r="B28" i="22"/>
  <c r="B21" i="81"/>
  <c r="B19" i="95"/>
  <c r="B30" i="27"/>
  <c r="N6" i="44"/>
  <c r="N7" i="44" s="1"/>
  <c r="I26" i="44"/>
  <c r="N7" i="74"/>
  <c r="I26" i="39"/>
  <c r="B22" i="76"/>
  <c r="B19" i="96"/>
  <c r="N6" i="27"/>
  <c r="N7" i="27" s="1"/>
  <c r="I29" i="27"/>
  <c r="B27" i="44"/>
  <c r="B25" i="72"/>
  <c r="I24" i="54"/>
  <c r="B27" i="39"/>
  <c r="B24" i="61"/>
  <c r="B21" i="85"/>
  <c r="G70" i="36"/>
  <c r="G65" i="36"/>
  <c r="G62" i="36"/>
  <c r="I26" i="73"/>
  <c r="I29" i="29"/>
  <c r="O87" i="79"/>
  <c r="B27" i="73"/>
  <c r="I27" i="73"/>
  <c r="B22" i="79"/>
  <c r="N6" i="63"/>
  <c r="N7" i="63" s="1"/>
  <c r="I23" i="63"/>
  <c r="I29" i="71"/>
  <c r="B28" i="17"/>
  <c r="N5" i="56"/>
  <c r="N7" i="56" s="1"/>
  <c r="B20" i="89"/>
  <c r="B30" i="70"/>
  <c r="B25" i="54"/>
  <c r="B24" i="63"/>
  <c r="I26" i="43"/>
  <c r="B28" i="21"/>
  <c r="I26" i="74"/>
  <c r="B30" i="29"/>
  <c r="B20" i="92"/>
  <c r="I29" i="70"/>
  <c r="B22" i="78"/>
  <c r="B29" i="32"/>
  <c r="B28" i="3"/>
  <c r="B23" i="68"/>
  <c r="N5" i="30"/>
  <c r="N7" i="30" s="1"/>
  <c r="O87" i="22"/>
  <c r="I31" i="28"/>
  <c r="B22" i="77"/>
  <c r="B28" i="19"/>
  <c r="I19" i="92"/>
  <c r="I19" i="89"/>
  <c r="I26" i="45"/>
  <c r="I21" i="79"/>
  <c r="B27" i="43"/>
  <c r="I27" i="3"/>
  <c r="B25" i="57"/>
  <c r="N5" i="60"/>
  <c r="N7" i="60" s="1"/>
  <c r="B28" i="41"/>
  <c r="O87" i="62"/>
  <c r="O87" i="77"/>
  <c r="O87" i="84"/>
  <c r="O87" i="24"/>
  <c r="G24" i="36"/>
  <c r="B24" i="59"/>
  <c r="B29" i="18"/>
  <c r="B106" i="57"/>
  <c r="N7" i="42"/>
  <c r="N7" i="87"/>
  <c r="N6" i="59"/>
  <c r="I23" i="59"/>
  <c r="I22" i="35"/>
  <c r="B110" i="71"/>
  <c r="B109" i="18"/>
  <c r="N5" i="59"/>
  <c r="E24" i="35"/>
  <c r="F24" i="35" s="1"/>
  <c r="H23" i="35"/>
  <c r="G23" i="35"/>
  <c r="B24" i="35"/>
  <c r="J102" i="35"/>
  <c r="J101" i="35"/>
  <c r="F53" i="2"/>
  <c r="E30" i="2"/>
  <c r="H105" i="35"/>
  <c r="I105" i="35"/>
  <c r="F76" i="36"/>
  <c r="F84" i="36"/>
  <c r="F53" i="36"/>
  <c r="F78" i="36"/>
  <c r="F71" i="36"/>
  <c r="F74" i="36"/>
  <c r="F86" i="36"/>
  <c r="F32" i="36"/>
  <c r="F82" i="36"/>
  <c r="F69" i="36"/>
  <c r="F49" i="36"/>
  <c r="F40" i="36"/>
  <c r="F80" i="36"/>
  <c r="F31" i="36"/>
  <c r="F90" i="36"/>
  <c r="F39" i="36"/>
  <c r="F89" i="36"/>
  <c r="F18" i="36"/>
  <c r="F56" i="36"/>
  <c r="F44" i="36"/>
  <c r="F67" i="36"/>
  <c r="F42" i="36"/>
  <c r="F36" i="36"/>
  <c r="F50" i="36"/>
  <c r="F83" i="36"/>
  <c r="F34" i="36"/>
  <c r="F30" i="36"/>
  <c r="F85" i="36"/>
  <c r="F41" i="36"/>
  <c r="F68" i="36"/>
  <c r="F79" i="36"/>
  <c r="F23" i="36"/>
  <c r="F29" i="36"/>
  <c r="F21" i="36"/>
  <c r="F45" i="36"/>
  <c r="F57" i="36"/>
  <c r="F46" i="36"/>
  <c r="F72" i="36"/>
  <c r="F60" i="36"/>
  <c r="F55" i="36"/>
  <c r="F73" i="36"/>
  <c r="F25" i="36"/>
  <c r="F48" i="36"/>
  <c r="F77" i="36"/>
  <c r="F66" i="36"/>
  <c r="F91" i="36"/>
  <c r="N30" i="19" l="1"/>
  <c r="O30" i="19" s="1"/>
  <c r="N87" i="19"/>
  <c r="O87" i="19" s="1"/>
  <c r="N32" i="30"/>
  <c r="O32" i="30" s="1"/>
  <c r="N87" i="30"/>
  <c r="O87" i="30" s="1"/>
  <c r="N31" i="23"/>
  <c r="O31" i="23" s="1"/>
  <c r="N87" i="23"/>
  <c r="O87" i="23" s="1"/>
  <c r="N33" i="28"/>
  <c r="O33" i="28" s="1"/>
  <c r="N87" i="28"/>
  <c r="O87" i="28" s="1"/>
  <c r="N30" i="18"/>
  <c r="O30" i="18" s="1"/>
  <c r="N87" i="18"/>
  <c r="O87" i="18" s="1"/>
  <c r="N30" i="3"/>
  <c r="O30" i="3" s="1"/>
  <c r="N87" i="3"/>
  <c r="O87" i="3" s="1"/>
  <c r="N32" i="29"/>
  <c r="O32" i="29" s="1"/>
  <c r="N87" i="29"/>
  <c r="O87" i="29" s="1"/>
  <c r="H18" i="13"/>
  <c r="I18" i="13" s="1"/>
  <c r="D19" i="13"/>
  <c r="B19" i="13" s="1"/>
  <c r="E30" i="1"/>
  <c r="E33" i="1" s="1"/>
  <c r="E37" i="1" s="1"/>
  <c r="F54" i="1" s="1"/>
  <c r="F55" i="1" s="1"/>
  <c r="G82" i="36"/>
  <c r="B19" i="26"/>
  <c r="G30" i="36"/>
  <c r="G84" i="36"/>
  <c r="G44" i="36"/>
  <c r="G99" i="13"/>
  <c r="I99" i="13" s="1"/>
  <c r="G77" i="36"/>
  <c r="E19" i="25"/>
  <c r="F19" i="25" s="1"/>
  <c r="H19" i="25" s="1"/>
  <c r="G74" i="36"/>
  <c r="G36" i="36"/>
  <c r="D19" i="33"/>
  <c r="E19" i="33" s="1"/>
  <c r="F19" i="33" s="1"/>
  <c r="D20" i="33" s="1"/>
  <c r="B20" i="33" s="1"/>
  <c r="H18" i="33"/>
  <c r="I18" i="33" s="1"/>
  <c r="E33" i="2"/>
  <c r="E37" i="2" s="1"/>
  <c r="F54" i="2" s="1"/>
  <c r="F55" i="2" s="1"/>
  <c r="G67" i="36"/>
  <c r="G25" i="36"/>
  <c r="G69" i="36"/>
  <c r="G49" i="36"/>
  <c r="G90" i="36"/>
  <c r="G41" i="36"/>
  <c r="I30" i="31"/>
  <c r="D21" i="98"/>
  <c r="E21" i="98"/>
  <c r="D21" i="97"/>
  <c r="D21" i="99"/>
  <c r="E21" i="99"/>
  <c r="I19" i="97"/>
  <c r="I19" i="98"/>
  <c r="I19" i="99"/>
  <c r="I21" i="88"/>
  <c r="G76" i="36"/>
  <c r="I24" i="66"/>
  <c r="G23" i="36"/>
  <c r="G91" i="36"/>
  <c r="G45" i="36"/>
  <c r="G89" i="36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N99" i="99"/>
  <c r="O99" i="99" s="1"/>
  <c r="P99" i="99" s="1"/>
  <c r="G99" i="33"/>
  <c r="H99" i="33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G18" i="36"/>
  <c r="B107" i="35"/>
  <c r="G56" i="36"/>
  <c r="G68" i="36"/>
  <c r="I21" i="86"/>
  <c r="G78" i="36"/>
  <c r="G73" i="36"/>
  <c r="G71" i="36"/>
  <c r="G34" i="36"/>
  <c r="G21" i="36"/>
  <c r="I28" i="3"/>
  <c r="D100" i="33"/>
  <c r="E100" i="33" s="1"/>
  <c r="E107" i="35"/>
  <c r="F107" i="35" s="1"/>
  <c r="G107" i="35" s="1"/>
  <c r="G31" i="36"/>
  <c r="G72" i="36"/>
  <c r="G60" i="36"/>
  <c r="G57" i="36"/>
  <c r="G83" i="36"/>
  <c r="G50" i="36"/>
  <c r="G85" i="36"/>
  <c r="G39" i="36"/>
  <c r="G46" i="36"/>
  <c r="G86" i="36"/>
  <c r="G80" i="36"/>
  <c r="G99" i="26"/>
  <c r="I99" i="26" s="1"/>
  <c r="D99" i="27"/>
  <c r="E100" i="26"/>
  <c r="F100" i="26" s="1"/>
  <c r="D101" i="26" s="1"/>
  <c r="B101" i="26" s="1"/>
  <c r="J99" i="96"/>
  <c r="I19" i="94"/>
  <c r="I21" i="90"/>
  <c r="I24" i="67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B27" i="55"/>
  <c r="B100" i="93"/>
  <c r="I27" i="43"/>
  <c r="I30" i="69"/>
  <c r="I26" i="58"/>
  <c r="B24" i="65"/>
  <c r="I30" i="29"/>
  <c r="I30" i="23"/>
  <c r="I27" i="42"/>
  <c r="I29" i="34"/>
  <c r="I22" i="77"/>
  <c r="I22" i="90"/>
  <c r="D23" i="90"/>
  <c r="E23" i="90"/>
  <c r="B23" i="75"/>
  <c r="B27" i="58"/>
  <c r="I21" i="91"/>
  <c r="G29" i="36"/>
  <c r="G42" i="36"/>
  <c r="G66" i="36"/>
  <c r="I24" i="56"/>
  <c r="I24" i="61"/>
  <c r="I19" i="95"/>
  <c r="I27" i="39"/>
  <c r="I27" i="44"/>
  <c r="I28" i="22"/>
  <c r="I25" i="72"/>
  <c r="I19" i="96"/>
  <c r="G53" i="36"/>
  <c r="G55" i="36"/>
  <c r="G32" i="36"/>
  <c r="G48" i="36"/>
  <c r="N7" i="59"/>
  <c r="I23" i="60"/>
  <c r="B30" i="71"/>
  <c r="B21" i="83"/>
  <c r="I28" i="41"/>
  <c r="I24" i="64"/>
  <c r="I28" i="19"/>
  <c r="B32" i="28"/>
  <c r="B30" i="30"/>
  <c r="B31" i="31"/>
  <c r="I20" i="89"/>
  <c r="B31" i="69"/>
  <c r="I23" i="68"/>
  <c r="D20" i="26"/>
  <c r="E20" i="26" s="1"/>
  <c r="B27" i="74"/>
  <c r="B27" i="45"/>
  <c r="I20" i="83"/>
  <c r="B25" i="64"/>
  <c r="I29" i="32"/>
  <c r="B24" i="60"/>
  <c r="I25" i="57"/>
  <c r="B30" i="34"/>
  <c r="I29" i="30"/>
  <c r="G19" i="26"/>
  <c r="I19" i="26" s="1"/>
  <c r="I22" i="78"/>
  <c r="I20" i="92"/>
  <c r="B22" i="88"/>
  <c r="I25" i="54"/>
  <c r="I30" i="70"/>
  <c r="B25" i="56"/>
  <c r="I28" i="17"/>
  <c r="I22" i="79"/>
  <c r="B100" i="94"/>
  <c r="J105" i="57"/>
  <c r="J105" i="56"/>
  <c r="B105" i="59"/>
  <c r="B107" i="56"/>
  <c r="G40" i="36"/>
  <c r="G79" i="36"/>
  <c r="I23" i="62"/>
  <c r="N6" i="62"/>
  <c r="B25" i="35"/>
  <c r="G24" i="35"/>
  <c r="H24" i="35"/>
  <c r="E25" i="35"/>
  <c r="F25" i="35" s="1"/>
  <c r="I20" i="87"/>
  <c r="B21" i="87"/>
  <c r="B24" i="62"/>
  <c r="N5" i="20"/>
  <c r="B110" i="23"/>
  <c r="N6" i="20"/>
  <c r="I27" i="20"/>
  <c r="N5" i="62"/>
  <c r="B28" i="20"/>
  <c r="B109" i="22"/>
  <c r="B102" i="81"/>
  <c r="B101" i="89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F100" i="13"/>
  <c r="B100" i="13"/>
  <c r="J105" i="35"/>
  <c r="B102" i="80"/>
  <c r="B103" i="75"/>
  <c r="B102" i="83"/>
  <c r="B108" i="42"/>
  <c r="B103" i="77"/>
  <c r="B110" i="24"/>
  <c r="B106" i="54"/>
  <c r="B109" i="21"/>
  <c r="F51" i="36"/>
  <c r="E19" i="13" l="1"/>
  <c r="F19" i="13" s="1"/>
  <c r="D20" i="13" s="1"/>
  <c r="B20" i="13" s="1"/>
  <c r="H99" i="13"/>
  <c r="J99" i="13" s="1"/>
  <c r="D20" i="25"/>
  <c r="E20" i="25" s="1"/>
  <c r="F20" i="25" s="1"/>
  <c r="G19" i="25"/>
  <c r="I19" i="25" s="1"/>
  <c r="G19" i="13"/>
  <c r="E20" i="33"/>
  <c r="F20" i="33" s="1"/>
  <c r="H20" i="33" s="1"/>
  <c r="B19" i="33"/>
  <c r="H19" i="33"/>
  <c r="G19" i="33"/>
  <c r="H99" i="26"/>
  <c r="M99" i="26" s="1"/>
  <c r="I20" i="98"/>
  <c r="I20" i="99"/>
  <c r="I20" i="97"/>
  <c r="F21" i="99"/>
  <c r="B21" i="99"/>
  <c r="E21" i="97"/>
  <c r="F21" i="97" s="1"/>
  <c r="B21" i="97"/>
  <c r="F21" i="98"/>
  <c r="G21" i="98" s="1"/>
  <c r="B21" i="98"/>
  <c r="G99" i="25"/>
  <c r="I99" i="25" s="1"/>
  <c r="B101" i="98"/>
  <c r="I99" i="33"/>
  <c r="J99" i="33" s="1"/>
  <c r="J99" i="98"/>
  <c r="N99" i="98"/>
  <c r="O99" i="98" s="1"/>
  <c r="P99" i="98" s="1"/>
  <c r="B100" i="33"/>
  <c r="J99" i="99"/>
  <c r="E100" i="25"/>
  <c r="F100" i="25" s="1"/>
  <c r="D101" i="25" s="1"/>
  <c r="E101" i="25" s="1"/>
  <c r="B108" i="35"/>
  <c r="E108" i="35"/>
  <c r="F108" i="35" s="1"/>
  <c r="B109" i="35" s="1"/>
  <c r="N100" i="96"/>
  <c r="O100" i="96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F80" i="1" s="1"/>
  <c r="F82" i="1" s="1"/>
  <c r="I20" i="94"/>
  <c r="I21" i="85"/>
  <c r="I28" i="21"/>
  <c r="B101" i="95"/>
  <c r="L100" i="95"/>
  <c r="M100" i="95" s="1"/>
  <c r="J99" i="95"/>
  <c r="F100" i="33"/>
  <c r="G100" i="33" s="1"/>
  <c r="G100" i="26"/>
  <c r="H100" i="26" s="1"/>
  <c r="E101" i="26"/>
  <c r="F101" i="26" s="1"/>
  <c r="G101" i="26" s="1"/>
  <c r="I101" i="26" s="1"/>
  <c r="J109" i="71"/>
  <c r="B111" i="71"/>
  <c r="B110" i="18"/>
  <c r="K95" i="85"/>
  <c r="J99" i="93"/>
  <c r="I23" i="75"/>
  <c r="B25" i="67"/>
  <c r="B26" i="46"/>
  <c r="I30" i="27"/>
  <c r="B30" i="24"/>
  <c r="E24" i="82"/>
  <c r="D24" i="82"/>
  <c r="B20" i="93"/>
  <c r="O99" i="26"/>
  <c r="B21" i="94"/>
  <c r="F23" i="90"/>
  <c r="G23" i="90" s="1"/>
  <c r="B23" i="90"/>
  <c r="B31" i="23"/>
  <c r="B28" i="42"/>
  <c r="E28" i="55"/>
  <c r="D28" i="55"/>
  <c r="I27" i="58"/>
  <c r="E28" i="58"/>
  <c r="D28" i="58"/>
  <c r="B25" i="66"/>
  <c r="I27" i="55"/>
  <c r="B22" i="84"/>
  <c r="I24" i="65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G51" i="36"/>
  <c r="I24" i="35"/>
  <c r="N7" i="20"/>
  <c r="B26" i="57"/>
  <c r="B31" i="70"/>
  <c r="B28" i="43"/>
  <c r="B21" i="92"/>
  <c r="B20" i="26"/>
  <c r="F20" i="26"/>
  <c r="H20" i="26" s="1"/>
  <c r="E32" i="31"/>
  <c r="D32" i="31"/>
  <c r="I32" i="28"/>
  <c r="B29" i="19"/>
  <c r="B23" i="79"/>
  <c r="I30" i="71"/>
  <c r="B29" i="21"/>
  <c r="I21" i="87"/>
  <c r="B28" i="73"/>
  <c r="B21" i="89"/>
  <c r="B30" i="32"/>
  <c r="B26" i="54"/>
  <c r="B23" i="78"/>
  <c r="B23" i="77"/>
  <c r="B25" i="63"/>
  <c r="B24" i="68"/>
  <c r="C38" i="17"/>
  <c r="B29" i="17"/>
  <c r="I25" i="56"/>
  <c r="I22" i="88"/>
  <c r="D23" i="88"/>
  <c r="E23" i="88"/>
  <c r="B31" i="29"/>
  <c r="I30" i="34"/>
  <c r="I24" i="60"/>
  <c r="B29" i="41"/>
  <c r="B29" i="3"/>
  <c r="I31" i="31"/>
  <c r="I24" i="63"/>
  <c r="I30" i="30"/>
  <c r="J99" i="94"/>
  <c r="B111" i="23"/>
  <c r="B101" i="93"/>
  <c r="J108" i="18"/>
  <c r="J104" i="59"/>
  <c r="I24" i="59"/>
  <c r="N7" i="62"/>
  <c r="I29" i="18"/>
  <c r="E26" i="35"/>
  <c r="F26" i="35" s="1"/>
  <c r="H25" i="35"/>
  <c r="B26" i="35"/>
  <c r="G25" i="35"/>
  <c r="I24" i="62"/>
  <c r="B30" i="18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11" i="69"/>
  <c r="B106" i="59"/>
  <c r="F62" i="2"/>
  <c r="F65" i="2" s="1"/>
  <c r="F67" i="2" s="1"/>
  <c r="F69" i="2" s="1"/>
  <c r="B107" i="57"/>
  <c r="J108" i="21"/>
  <c r="G100" i="13"/>
  <c r="D101" i="13"/>
  <c r="E101" i="13" s="1"/>
  <c r="B101" i="96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F54" i="36"/>
  <c r="F22" i="36"/>
  <c r="E20" i="13" l="1"/>
  <c r="F20" i="13" s="1"/>
  <c r="G20" i="13" s="1"/>
  <c r="H19" i="13"/>
  <c r="I19" i="13" s="1"/>
  <c r="B20" i="25"/>
  <c r="D21" i="33"/>
  <c r="E21" i="33" s="1"/>
  <c r="F21" i="33" s="1"/>
  <c r="D22" i="33" s="1"/>
  <c r="G20" i="33"/>
  <c r="I20" i="33" s="1"/>
  <c r="J99" i="26"/>
  <c r="I19" i="33"/>
  <c r="P99" i="26"/>
  <c r="H20" i="25"/>
  <c r="D21" i="25"/>
  <c r="G20" i="25"/>
  <c r="B101" i="25"/>
  <c r="H99" i="25"/>
  <c r="J99" i="25" s="1"/>
  <c r="D22" i="97"/>
  <c r="G21" i="97"/>
  <c r="E22" i="97"/>
  <c r="D22" i="99"/>
  <c r="E22" i="99"/>
  <c r="D22" i="98"/>
  <c r="E22" i="98"/>
  <c r="H21" i="99"/>
  <c r="H21" i="98"/>
  <c r="H21" i="97"/>
  <c r="G21" i="99"/>
  <c r="D102" i="98"/>
  <c r="D102" i="97"/>
  <c r="B101" i="97"/>
  <c r="D101" i="33"/>
  <c r="B101" i="33" s="1"/>
  <c r="G100" i="25"/>
  <c r="H100" i="25" s="1"/>
  <c r="B101" i="99"/>
  <c r="L100" i="96"/>
  <c r="M100" i="96" s="1"/>
  <c r="P100" i="96" s="1"/>
  <c r="E109" i="35"/>
  <c r="F109" i="35" s="1"/>
  <c r="G109" i="35" s="1"/>
  <c r="F101" i="25"/>
  <c r="G101" i="25" s="1"/>
  <c r="H101" i="25" s="1"/>
  <c r="G108" i="35"/>
  <c r="H108" i="35" s="1"/>
  <c r="I100" i="26"/>
  <c r="J100" i="26" s="1"/>
  <c r="B105" i="65"/>
  <c r="N100" i="95"/>
  <c r="O100" i="95" s="1"/>
  <c r="P100" i="95" s="1"/>
  <c r="I20" i="93"/>
  <c r="I26" i="46"/>
  <c r="I29" i="22"/>
  <c r="J100" i="98"/>
  <c r="H101" i="26"/>
  <c r="J101" i="26" s="1"/>
  <c r="B103" i="81"/>
  <c r="J100" i="97"/>
  <c r="J106" i="56"/>
  <c r="D102" i="26"/>
  <c r="B108" i="56"/>
  <c r="I22" i="86"/>
  <c r="I24" i="68"/>
  <c r="D26" i="67"/>
  <c r="E26" i="67"/>
  <c r="I26" i="53"/>
  <c r="I30" i="24"/>
  <c r="I22" i="80"/>
  <c r="F24" i="82"/>
  <c r="G24" i="82" s="1"/>
  <c r="B24" i="82"/>
  <c r="I23" i="79"/>
  <c r="H23" i="90"/>
  <c r="I23" i="90" s="1"/>
  <c r="B23" i="80"/>
  <c r="I21" i="94"/>
  <c r="B23" i="86"/>
  <c r="I23" i="82"/>
  <c r="G20" i="26"/>
  <c r="I20" i="26" s="1"/>
  <c r="D23" i="91"/>
  <c r="E23" i="91"/>
  <c r="E26" i="66"/>
  <c r="D26" i="66"/>
  <c r="B28" i="58"/>
  <c r="F28" i="58"/>
  <c r="B24" i="75"/>
  <c r="B25" i="65"/>
  <c r="I22" i="91"/>
  <c r="I25" i="66"/>
  <c r="F28" i="55"/>
  <c r="G28" i="55" s="1"/>
  <c r="B28" i="55"/>
  <c r="I28" i="42"/>
  <c r="D32" i="23"/>
  <c r="E32" i="23"/>
  <c r="D24" i="90"/>
  <c r="E24" i="90"/>
  <c r="I28" i="39"/>
  <c r="I28" i="44"/>
  <c r="I20" i="95"/>
  <c r="I25" i="61"/>
  <c r="I22" i="81"/>
  <c r="I20" i="96"/>
  <c r="I31" i="29"/>
  <c r="I22" i="85"/>
  <c r="G22" i="36"/>
  <c r="I25" i="64"/>
  <c r="I25" i="35"/>
  <c r="B31" i="34"/>
  <c r="B31" i="30"/>
  <c r="B22" i="83"/>
  <c r="I31" i="69"/>
  <c r="I29" i="41"/>
  <c r="E30" i="41"/>
  <c r="D30" i="41"/>
  <c r="I21" i="89"/>
  <c r="F32" i="31"/>
  <c r="H32" i="31" s="1"/>
  <c r="B32" i="31"/>
  <c r="B31" i="71"/>
  <c r="B25" i="60"/>
  <c r="I25" i="59"/>
  <c r="I29" i="17"/>
  <c r="I23" i="78"/>
  <c r="I29" i="21"/>
  <c r="B28" i="45"/>
  <c r="I31" i="70"/>
  <c r="F23" i="88"/>
  <c r="G23" i="88" s="1"/>
  <c r="B23" i="88"/>
  <c r="B28" i="74"/>
  <c r="B26" i="56"/>
  <c r="B33" i="28"/>
  <c r="B26" i="64"/>
  <c r="I29" i="3"/>
  <c r="B32" i="69"/>
  <c r="I23" i="77"/>
  <c r="I26" i="54"/>
  <c r="I30" i="32"/>
  <c r="I29" i="19"/>
  <c r="D21" i="26"/>
  <c r="E21" i="26" s="1"/>
  <c r="F21" i="26" s="1"/>
  <c r="I21" i="92"/>
  <c r="I27" i="45"/>
  <c r="I26" i="57"/>
  <c r="L100" i="94"/>
  <c r="M100" i="94" s="1"/>
  <c r="N100" i="94"/>
  <c r="O100" i="94" s="1"/>
  <c r="B101" i="94"/>
  <c r="B109" i="41"/>
  <c r="J105" i="59"/>
  <c r="J107" i="35"/>
  <c r="B109" i="73"/>
  <c r="G54" i="36"/>
  <c r="E31" i="18"/>
  <c r="D31" i="18"/>
  <c r="B25" i="62"/>
  <c r="B27" i="35"/>
  <c r="H26" i="35"/>
  <c r="E27" i="35"/>
  <c r="F27" i="35" s="1"/>
  <c r="G26" i="35"/>
  <c r="B29" i="20"/>
  <c r="J110" i="23"/>
  <c r="I30" i="18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F70" i="2"/>
  <c r="F71" i="2" s="1"/>
  <c r="F56" i="2" s="1"/>
  <c r="F57" i="2" s="1"/>
  <c r="B109" i="42"/>
  <c r="B111" i="24"/>
  <c r="B110" i="21"/>
  <c r="B107" i="54"/>
  <c r="B104" i="75"/>
  <c r="H100" i="33"/>
  <c r="I100" i="33"/>
  <c r="I100" i="13"/>
  <c r="H100" i="13"/>
  <c r="B107" i="55"/>
  <c r="J108" i="3"/>
  <c r="B104" i="77"/>
  <c r="J111" i="28"/>
  <c r="J103" i="67"/>
  <c r="J107" i="44"/>
  <c r="B103" i="80"/>
  <c r="B104" i="76"/>
  <c r="J100" i="87"/>
  <c r="B110" i="17"/>
  <c r="J101" i="82"/>
  <c r="F101" i="13"/>
  <c r="B101" i="13"/>
  <c r="B103" i="83"/>
  <c r="H20" i="13" l="1"/>
  <c r="I20" i="13" s="1"/>
  <c r="D21" i="13"/>
  <c r="E21" i="13" s="1"/>
  <c r="G21" i="33"/>
  <c r="H21" i="33"/>
  <c r="B21" i="33"/>
  <c r="I20" i="25"/>
  <c r="E21" i="25"/>
  <c r="F21" i="25" s="1"/>
  <c r="B21" i="25"/>
  <c r="F22" i="97"/>
  <c r="H22" i="97" s="1"/>
  <c r="B22" i="97"/>
  <c r="I21" i="99"/>
  <c r="F22" i="99"/>
  <c r="B22" i="99"/>
  <c r="I21" i="97"/>
  <c r="F22" i="98"/>
  <c r="G22" i="98" s="1"/>
  <c r="B22" i="98"/>
  <c r="I21" i="98"/>
  <c r="I23" i="76"/>
  <c r="D102" i="25"/>
  <c r="E102" i="25" s="1"/>
  <c r="F102" i="25" s="1"/>
  <c r="D103" i="25" s="1"/>
  <c r="E103" i="25" s="1"/>
  <c r="E101" i="33"/>
  <c r="F101" i="33" s="1"/>
  <c r="G101" i="33" s="1"/>
  <c r="I101" i="25"/>
  <c r="J101" i="25" s="1"/>
  <c r="E110" i="35"/>
  <c r="F110" i="35" s="1"/>
  <c r="G110" i="35" s="1"/>
  <c r="J100" i="96"/>
  <c r="P100" i="94"/>
  <c r="B110" i="35"/>
  <c r="I100" i="25"/>
  <c r="J100" i="25" s="1"/>
  <c r="D109" i="56"/>
  <c r="D102" i="99"/>
  <c r="J100" i="99"/>
  <c r="I108" i="35"/>
  <c r="J108" i="35" s="1"/>
  <c r="J100" i="93"/>
  <c r="J106" i="57"/>
  <c r="B106" i="65"/>
  <c r="J100" i="95"/>
  <c r="B111" i="18"/>
  <c r="H28" i="55"/>
  <c r="I28" i="55" s="1"/>
  <c r="B112" i="23"/>
  <c r="B102" i="97"/>
  <c r="B102" i="98"/>
  <c r="J110" i="71"/>
  <c r="E102" i="26"/>
  <c r="F102" i="26" s="1"/>
  <c r="G102" i="26" s="1"/>
  <c r="B102" i="26"/>
  <c r="B102" i="95"/>
  <c r="B26" i="67"/>
  <c r="F26" i="67"/>
  <c r="G26" i="67" s="1"/>
  <c r="I25" i="67"/>
  <c r="I25" i="63"/>
  <c r="B27" i="46"/>
  <c r="B31" i="24"/>
  <c r="I31" i="27"/>
  <c r="D24" i="86"/>
  <c r="E24" i="86"/>
  <c r="B22" i="94"/>
  <c r="B21" i="93"/>
  <c r="D24" i="80"/>
  <c r="E24" i="80"/>
  <c r="J100" i="94"/>
  <c r="I22" i="83"/>
  <c r="I23" i="80"/>
  <c r="E25" i="82"/>
  <c r="D25" i="82"/>
  <c r="H24" i="82"/>
  <c r="I24" i="82" s="1"/>
  <c r="B32" i="23"/>
  <c r="F32" i="23"/>
  <c r="H32" i="23" s="1"/>
  <c r="D29" i="55"/>
  <c r="E29" i="55"/>
  <c r="E29" i="58"/>
  <c r="H28" i="58"/>
  <c r="D29" i="58"/>
  <c r="D26" i="65"/>
  <c r="E26" i="65"/>
  <c r="F23" i="91"/>
  <c r="H23" i="91" s="1"/>
  <c r="B23" i="91"/>
  <c r="B24" i="90"/>
  <c r="F24" i="90"/>
  <c r="G24" i="90" s="1"/>
  <c r="B27" i="53"/>
  <c r="I25" i="65"/>
  <c r="B26" i="66"/>
  <c r="F26" i="66"/>
  <c r="G26" i="66" s="1"/>
  <c r="I22" i="84"/>
  <c r="B29" i="42"/>
  <c r="B23" i="84"/>
  <c r="I26" i="72"/>
  <c r="I31" i="23"/>
  <c r="G28" i="58"/>
  <c r="I24" i="75"/>
  <c r="E25" i="75"/>
  <c r="D25" i="75"/>
  <c r="E26" i="68"/>
  <c r="I31" i="34"/>
  <c r="B21" i="96"/>
  <c r="B21" i="95"/>
  <c r="B23" i="81"/>
  <c r="B26" i="61"/>
  <c r="B24" i="76"/>
  <c r="B27" i="72"/>
  <c r="B29" i="39"/>
  <c r="B32" i="27"/>
  <c r="B29" i="44"/>
  <c r="B23" i="85"/>
  <c r="B30" i="22"/>
  <c r="B24" i="79"/>
  <c r="E34" i="28"/>
  <c r="D34" i="28"/>
  <c r="B30" i="17"/>
  <c r="C39" i="17"/>
  <c r="B22" i="33"/>
  <c r="D22" i="26"/>
  <c r="E22" i="26" s="1"/>
  <c r="D33" i="69"/>
  <c r="E33" i="69"/>
  <c r="E29" i="45"/>
  <c r="D29" i="45"/>
  <c r="E32" i="71"/>
  <c r="D32" i="71"/>
  <c r="B24" i="77"/>
  <c r="E27" i="64"/>
  <c r="D27" i="64"/>
  <c r="B22" i="92"/>
  <c r="B21" i="26"/>
  <c r="G21" i="26"/>
  <c r="H21" i="26"/>
  <c r="B29" i="73"/>
  <c r="I32" i="69"/>
  <c r="B32" i="29"/>
  <c r="B27" i="57"/>
  <c r="H23" i="88"/>
  <c r="I23" i="88" s="1"/>
  <c r="E24" i="88"/>
  <c r="D24" i="88"/>
  <c r="B30" i="21"/>
  <c r="B31" i="32"/>
  <c r="B24" i="78"/>
  <c r="B29" i="43"/>
  <c r="D33" i="31"/>
  <c r="E33" i="31"/>
  <c r="B26" i="63"/>
  <c r="B30" i="3"/>
  <c r="E32" i="34"/>
  <c r="D32" i="34"/>
  <c r="B30" i="19"/>
  <c r="B27" i="54"/>
  <c r="B32" i="70"/>
  <c r="B22" i="89"/>
  <c r="I26" i="35"/>
  <c r="I28" i="73"/>
  <c r="B25" i="68"/>
  <c r="I28" i="74"/>
  <c r="I28" i="45"/>
  <c r="E22" i="33"/>
  <c r="F22" i="33" s="1"/>
  <c r="I28" i="43"/>
  <c r="I25" i="60"/>
  <c r="I31" i="71"/>
  <c r="G32" i="31"/>
  <c r="I32" i="31" s="1"/>
  <c r="F30" i="41"/>
  <c r="G30" i="41" s="1"/>
  <c r="B30" i="41"/>
  <c r="I31" i="30"/>
  <c r="B102" i="94"/>
  <c r="B110" i="22"/>
  <c r="J101" i="89"/>
  <c r="J102" i="81"/>
  <c r="B102" i="93"/>
  <c r="D23" i="87"/>
  <c r="E23" i="87"/>
  <c r="B26" i="59"/>
  <c r="B31" i="18"/>
  <c r="F31" i="18"/>
  <c r="G31" i="18" s="1"/>
  <c r="E28" i="35"/>
  <c r="F28" i="35" s="1"/>
  <c r="B28" i="35"/>
  <c r="G27" i="35"/>
  <c r="H27" i="35"/>
  <c r="I25" i="62"/>
  <c r="B108" i="74"/>
  <c r="B102" i="92"/>
  <c r="B105" i="68"/>
  <c r="B109" i="43"/>
  <c r="B105" i="66"/>
  <c r="B106" i="61"/>
  <c r="B111" i="32"/>
  <c r="B112" i="70"/>
  <c r="B110" i="19"/>
  <c r="B102" i="88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J104" i="65"/>
  <c r="B107" i="72"/>
  <c r="B103" i="85"/>
  <c r="F59" i="2"/>
  <c r="F79" i="2" s="1"/>
  <c r="F80" i="2" s="1"/>
  <c r="F82" i="2" s="1"/>
  <c r="F76" i="2"/>
  <c r="F77" i="2" s="1"/>
  <c r="B107" i="59"/>
  <c r="B112" i="71"/>
  <c r="B108" i="57"/>
  <c r="B102" i="87"/>
  <c r="B105" i="67"/>
  <c r="I109" i="35"/>
  <c r="H109" i="35"/>
  <c r="B103" i="82"/>
  <c r="J109" i="17"/>
  <c r="J110" i="24"/>
  <c r="J106" i="54"/>
  <c r="J102" i="80"/>
  <c r="J103" i="75"/>
  <c r="B109" i="44"/>
  <c r="J106" i="55"/>
  <c r="J100" i="33"/>
  <c r="J103" i="77"/>
  <c r="B113" i="28"/>
  <c r="J103" i="76"/>
  <c r="G101" i="13"/>
  <c r="D102" i="13"/>
  <c r="E102" i="13" s="1"/>
  <c r="J109" i="21"/>
  <c r="J108" i="42"/>
  <c r="B110" i="3"/>
  <c r="J100" i="13"/>
  <c r="J102" i="83"/>
  <c r="B102" i="96"/>
  <c r="B21" i="13" l="1"/>
  <c r="F21" i="13"/>
  <c r="H21" i="13" s="1"/>
  <c r="D102" i="33"/>
  <c r="E102" i="33" s="1"/>
  <c r="F102" i="33" s="1"/>
  <c r="I21" i="33"/>
  <c r="E23" i="97"/>
  <c r="G102" i="25"/>
  <c r="I102" i="25" s="1"/>
  <c r="D23" i="97"/>
  <c r="H21" i="25"/>
  <c r="D22" i="25"/>
  <c r="G21" i="25"/>
  <c r="B102" i="25"/>
  <c r="G22" i="97"/>
  <c r="I22" i="97" s="1"/>
  <c r="B111" i="35"/>
  <c r="H22" i="98"/>
  <c r="I22" i="98" s="1"/>
  <c r="D23" i="99"/>
  <c r="E23" i="99"/>
  <c r="H22" i="99"/>
  <c r="D23" i="98"/>
  <c r="E23" i="98"/>
  <c r="G22" i="99"/>
  <c r="E111" i="35"/>
  <c r="F111" i="35" s="1"/>
  <c r="G111" i="35" s="1"/>
  <c r="J107" i="56"/>
  <c r="D26" i="68"/>
  <c r="F26" i="68" s="1"/>
  <c r="B102" i="99"/>
  <c r="D113" i="23"/>
  <c r="D107" i="65"/>
  <c r="J101" i="91"/>
  <c r="J107" i="45"/>
  <c r="D112" i="18"/>
  <c r="J108" i="41"/>
  <c r="B110" i="73"/>
  <c r="J108" i="73"/>
  <c r="I27" i="46"/>
  <c r="H102" i="26"/>
  <c r="I102" i="26"/>
  <c r="J101" i="95"/>
  <c r="D103" i="26"/>
  <c r="D103" i="95"/>
  <c r="J109" i="22"/>
  <c r="H26" i="67"/>
  <c r="I26" i="67" s="1"/>
  <c r="E27" i="67"/>
  <c r="D27" i="67"/>
  <c r="E28" i="46"/>
  <c r="D28" i="46"/>
  <c r="I32" i="29"/>
  <c r="I31" i="24"/>
  <c r="E32" i="24"/>
  <c r="D32" i="24"/>
  <c r="B24" i="80"/>
  <c r="F24" i="80"/>
  <c r="I23" i="86"/>
  <c r="B25" i="82"/>
  <c r="F25" i="82"/>
  <c r="G25" i="82" s="1"/>
  <c r="I21" i="93"/>
  <c r="E22" i="93"/>
  <c r="D22" i="93"/>
  <c r="D23" i="94"/>
  <c r="E23" i="94"/>
  <c r="F24" i="86"/>
  <c r="B24" i="86"/>
  <c r="I22" i="94"/>
  <c r="D33" i="23"/>
  <c r="E33" i="23"/>
  <c r="F25" i="75"/>
  <c r="H25" i="75" s="1"/>
  <c r="B25" i="75"/>
  <c r="D30" i="42"/>
  <c r="E30" i="42"/>
  <c r="I30" i="17"/>
  <c r="I24" i="79"/>
  <c r="H26" i="66"/>
  <c r="I26" i="66" s="1"/>
  <c r="E27" i="66"/>
  <c r="D27" i="66"/>
  <c r="F26" i="65"/>
  <c r="G26" i="65" s="1"/>
  <c r="B26" i="65"/>
  <c r="F29" i="58"/>
  <c r="G29" i="58" s="1"/>
  <c r="B29" i="58"/>
  <c r="D28" i="53"/>
  <c r="E28" i="53"/>
  <c r="G23" i="91"/>
  <c r="I23" i="91" s="1"/>
  <c r="D24" i="91"/>
  <c r="E24" i="91"/>
  <c r="H30" i="41"/>
  <c r="I30" i="41" s="1"/>
  <c r="I23" i="84"/>
  <c r="D24" i="84"/>
  <c r="E24" i="84"/>
  <c r="I27" i="53"/>
  <c r="H24" i="90"/>
  <c r="I24" i="90" s="1"/>
  <c r="D25" i="90"/>
  <c r="E25" i="90"/>
  <c r="I28" i="58"/>
  <c r="B29" i="55"/>
  <c r="F29" i="55"/>
  <c r="H29" i="55" s="1"/>
  <c r="G32" i="23"/>
  <c r="I32" i="23" s="1"/>
  <c r="I29" i="73"/>
  <c r="D28" i="72"/>
  <c r="E28" i="72"/>
  <c r="I23" i="81"/>
  <c r="E24" i="81"/>
  <c r="D24" i="81"/>
  <c r="I30" i="22"/>
  <c r="D31" i="22"/>
  <c r="E31" i="22"/>
  <c r="I29" i="44"/>
  <c r="I32" i="27"/>
  <c r="D33" i="27"/>
  <c r="E33" i="27"/>
  <c r="I29" i="39"/>
  <c r="D30" i="39"/>
  <c r="E30" i="39"/>
  <c r="D22" i="96"/>
  <c r="E22" i="96"/>
  <c r="I27" i="72"/>
  <c r="I24" i="76"/>
  <c r="D25" i="76"/>
  <c r="E25" i="76"/>
  <c r="I21" i="96"/>
  <c r="I23" i="85"/>
  <c r="D24" i="85"/>
  <c r="E24" i="85"/>
  <c r="E30" i="44"/>
  <c r="D30" i="44"/>
  <c r="I26" i="61"/>
  <c r="D27" i="61"/>
  <c r="E27" i="61"/>
  <c r="I21" i="95"/>
  <c r="E22" i="95"/>
  <c r="D22" i="95"/>
  <c r="I26" i="64"/>
  <c r="B32" i="30"/>
  <c r="E31" i="19"/>
  <c r="D31" i="19"/>
  <c r="E27" i="63"/>
  <c r="D27" i="63"/>
  <c r="E32" i="32"/>
  <c r="D32" i="32"/>
  <c r="D23" i="33"/>
  <c r="E23" i="89"/>
  <c r="D23" i="89"/>
  <c r="D33" i="70"/>
  <c r="E33" i="70"/>
  <c r="E30" i="43"/>
  <c r="D30" i="43"/>
  <c r="I24" i="78"/>
  <c r="D25" i="78"/>
  <c r="E25" i="78"/>
  <c r="I33" i="28"/>
  <c r="E28" i="57"/>
  <c r="D28" i="57"/>
  <c r="B22" i="26"/>
  <c r="F22" i="26"/>
  <c r="G22" i="33"/>
  <c r="B34" i="28"/>
  <c r="F34" i="28"/>
  <c r="H34" i="28" s="1"/>
  <c r="F32" i="34"/>
  <c r="B32" i="34"/>
  <c r="E23" i="92"/>
  <c r="D23" i="92"/>
  <c r="I27" i="35"/>
  <c r="B26" i="60"/>
  <c r="I22" i="89"/>
  <c r="I30" i="3"/>
  <c r="D31" i="3"/>
  <c r="E31" i="3"/>
  <c r="F24" i="88"/>
  <c r="H24" i="88" s="1"/>
  <c r="B24" i="88"/>
  <c r="E33" i="29"/>
  <c r="D33" i="29"/>
  <c r="I21" i="26"/>
  <c r="I22" i="92"/>
  <c r="B27" i="56"/>
  <c r="H22" i="33"/>
  <c r="D31" i="17"/>
  <c r="E31" i="17"/>
  <c r="D25" i="79"/>
  <c r="E25" i="79"/>
  <c r="F27" i="64"/>
  <c r="B27" i="64"/>
  <c r="I24" i="77"/>
  <c r="D25" i="77"/>
  <c r="E25" i="77"/>
  <c r="F33" i="69"/>
  <c r="G33" i="69" s="1"/>
  <c r="B33" i="69"/>
  <c r="D31" i="41"/>
  <c r="E31" i="41"/>
  <c r="B29" i="74"/>
  <c r="I32" i="70"/>
  <c r="I27" i="54"/>
  <c r="E28" i="54"/>
  <c r="D28" i="54"/>
  <c r="B23" i="83"/>
  <c r="F33" i="31"/>
  <c r="G33" i="31" s="1"/>
  <c r="B33" i="31"/>
  <c r="I29" i="43"/>
  <c r="I30" i="21"/>
  <c r="E31" i="21"/>
  <c r="D31" i="21"/>
  <c r="E30" i="73"/>
  <c r="D30" i="73"/>
  <c r="I26" i="56"/>
  <c r="F32" i="71"/>
  <c r="B32" i="71"/>
  <c r="B29" i="45"/>
  <c r="F29" i="45"/>
  <c r="G29" i="45" s="1"/>
  <c r="J101" i="93"/>
  <c r="D103" i="93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F23" i="87"/>
  <c r="H23" i="87" s="1"/>
  <c r="J105" i="64"/>
  <c r="D27" i="59"/>
  <c r="E27" i="59"/>
  <c r="J111" i="69"/>
  <c r="J105" i="60"/>
  <c r="J101" i="88"/>
  <c r="J110" i="32"/>
  <c r="H28" i="35"/>
  <c r="E29" i="35"/>
  <c r="F29" i="35" s="1"/>
  <c r="G28" i="35"/>
  <c r="B29" i="35"/>
  <c r="E32" i="18"/>
  <c r="D32" i="18"/>
  <c r="J101" i="90"/>
  <c r="J107" i="74"/>
  <c r="H31" i="18"/>
  <c r="I22" i="87"/>
  <c r="B26" i="62"/>
  <c r="J108" i="39"/>
  <c r="J111" i="30"/>
  <c r="I29" i="20"/>
  <c r="B30" i="20"/>
  <c r="B107" i="62"/>
  <c r="J104" i="68"/>
  <c r="J102" i="85"/>
  <c r="J111" i="70"/>
  <c r="J101" i="92"/>
  <c r="J109" i="34"/>
  <c r="B103" i="89"/>
  <c r="J105" i="63"/>
  <c r="B103" i="91"/>
  <c r="B111" i="22"/>
  <c r="J106" i="58"/>
  <c r="B109" i="45"/>
  <c r="J108" i="43"/>
  <c r="J101" i="86"/>
  <c r="J111" i="71"/>
  <c r="J110" i="18"/>
  <c r="J106" i="59"/>
  <c r="D108" i="59"/>
  <c r="B109" i="56"/>
  <c r="D109" i="57"/>
  <c r="D113" i="71"/>
  <c r="B110" i="42"/>
  <c r="B105" i="77"/>
  <c r="J109" i="35"/>
  <c r="B104" i="83"/>
  <c r="J101" i="87"/>
  <c r="B108" i="54"/>
  <c r="B105" i="76"/>
  <c r="F103" i="25"/>
  <c r="B103" i="25"/>
  <c r="B102" i="13"/>
  <c r="F102" i="13"/>
  <c r="J104" i="67"/>
  <c r="D103" i="96"/>
  <c r="J112" i="28"/>
  <c r="H101" i="13"/>
  <c r="I101" i="13"/>
  <c r="J102" i="82"/>
  <c r="J109" i="3"/>
  <c r="J101" i="96"/>
  <c r="B111" i="21"/>
  <c r="B108" i="55"/>
  <c r="I101" i="33"/>
  <c r="H101" i="33"/>
  <c r="B112" i="24"/>
  <c r="B111" i="17"/>
  <c r="B104" i="80"/>
  <c r="I110" i="35"/>
  <c r="H110" i="35"/>
  <c r="B105" i="75"/>
  <c r="J108" i="44"/>
  <c r="D22" i="13" l="1"/>
  <c r="G21" i="13"/>
  <c r="I21" i="13" s="1"/>
  <c r="B102" i="33"/>
  <c r="J101" i="98"/>
  <c r="B112" i="35"/>
  <c r="H102" i="25"/>
  <c r="J102" i="25" s="1"/>
  <c r="B26" i="68"/>
  <c r="F23" i="97"/>
  <c r="D24" i="97" s="1"/>
  <c r="J101" i="97"/>
  <c r="I25" i="68"/>
  <c r="B23" i="97"/>
  <c r="I21" i="25"/>
  <c r="E22" i="25"/>
  <c r="F22" i="25" s="1"/>
  <c r="B22" i="25"/>
  <c r="E112" i="35"/>
  <c r="F112" i="35" s="1"/>
  <c r="G112" i="35" s="1"/>
  <c r="F23" i="99"/>
  <c r="H23" i="99" s="1"/>
  <c r="B23" i="99"/>
  <c r="I22" i="99"/>
  <c r="F23" i="98"/>
  <c r="B23" i="98"/>
  <c r="J105" i="65"/>
  <c r="J101" i="99"/>
  <c r="D111" i="73"/>
  <c r="J111" i="23"/>
  <c r="J102" i="26"/>
  <c r="B104" i="81"/>
  <c r="B103" i="94"/>
  <c r="B103" i="26"/>
  <c r="E103" i="26"/>
  <c r="F103" i="26" s="1"/>
  <c r="B103" i="95"/>
  <c r="B110" i="41"/>
  <c r="J101" i="94"/>
  <c r="B27" i="67"/>
  <c r="F27" i="67"/>
  <c r="H27" i="67" s="1"/>
  <c r="F28" i="46"/>
  <c r="H28" i="46" s="1"/>
  <c r="B28" i="46"/>
  <c r="H33" i="31"/>
  <c r="I33" i="31" s="1"/>
  <c r="F32" i="24"/>
  <c r="G32" i="24" s="1"/>
  <c r="B32" i="24"/>
  <c r="H24" i="86"/>
  <c r="E25" i="86"/>
  <c r="G24" i="86"/>
  <c r="D25" i="86"/>
  <c r="D25" i="80"/>
  <c r="E25" i="80"/>
  <c r="H25" i="82"/>
  <c r="I25" i="82" s="1"/>
  <c r="D26" i="82"/>
  <c r="E26" i="82"/>
  <c r="G24" i="80"/>
  <c r="B23" i="94"/>
  <c r="F23" i="94"/>
  <c r="H24" i="80"/>
  <c r="F22" i="93"/>
  <c r="G22" i="93" s="1"/>
  <c r="B22" i="93"/>
  <c r="B25" i="90"/>
  <c r="F25" i="90"/>
  <c r="H25" i="90" s="1"/>
  <c r="F28" i="53"/>
  <c r="G28" i="53" s="1"/>
  <c r="B28" i="53"/>
  <c r="F28" i="72"/>
  <c r="G28" i="72" s="1"/>
  <c r="D30" i="55"/>
  <c r="E30" i="55"/>
  <c r="F24" i="84"/>
  <c r="G24" i="84" s="1"/>
  <c r="B24" i="84"/>
  <c r="F24" i="91"/>
  <c r="H24" i="91" s="1"/>
  <c r="B24" i="91"/>
  <c r="F33" i="23"/>
  <c r="B33" i="23"/>
  <c r="H33" i="69"/>
  <c r="I33" i="69" s="1"/>
  <c r="H26" i="65"/>
  <c r="I26" i="65" s="1"/>
  <c r="E27" i="65"/>
  <c r="D27" i="65"/>
  <c r="F27" i="66"/>
  <c r="B27" i="66"/>
  <c r="I22" i="33"/>
  <c r="F30" i="43"/>
  <c r="D31" i="43" s="1"/>
  <c r="F30" i="39"/>
  <c r="D31" i="39" s="1"/>
  <c r="G29" i="55"/>
  <c r="I29" i="55" s="1"/>
  <c r="I29" i="42"/>
  <c r="E30" i="58"/>
  <c r="H29" i="58"/>
  <c r="I29" i="58" s="1"/>
  <c r="D30" i="58"/>
  <c r="F30" i="42"/>
  <c r="B30" i="42"/>
  <c r="G25" i="75"/>
  <c r="I25" i="75" s="1"/>
  <c r="D26" i="75"/>
  <c r="E26" i="75"/>
  <c r="G23" i="87"/>
  <c r="I23" i="87" s="1"/>
  <c r="B27" i="61"/>
  <c r="F27" i="61"/>
  <c r="H27" i="61" s="1"/>
  <c r="B24" i="85"/>
  <c r="F24" i="85"/>
  <c r="G24" i="85" s="1"/>
  <c r="B30" i="39"/>
  <c r="F33" i="27"/>
  <c r="H33" i="27" s="1"/>
  <c r="B33" i="27"/>
  <c r="B31" i="22"/>
  <c r="F31" i="22"/>
  <c r="H31" i="22" s="1"/>
  <c r="G24" i="88"/>
  <c r="I24" i="88" s="1"/>
  <c r="F30" i="44"/>
  <c r="G30" i="44" s="1"/>
  <c r="B30" i="44"/>
  <c r="B22" i="95"/>
  <c r="F22" i="95"/>
  <c r="H22" i="95" s="1"/>
  <c r="B25" i="76"/>
  <c r="F25" i="76"/>
  <c r="G25" i="76" s="1"/>
  <c r="F22" i="96"/>
  <c r="H22" i="96" s="1"/>
  <c r="B22" i="96"/>
  <c r="B24" i="81"/>
  <c r="F24" i="81"/>
  <c r="H24" i="81" s="1"/>
  <c r="B28" i="72"/>
  <c r="I26" i="63"/>
  <c r="I31" i="32"/>
  <c r="B30" i="73"/>
  <c r="F30" i="73"/>
  <c r="G30" i="73" s="1"/>
  <c r="E28" i="64"/>
  <c r="D28" i="64"/>
  <c r="F23" i="92"/>
  <c r="H23" i="92" s="1"/>
  <c r="B23" i="92"/>
  <c r="B25" i="77"/>
  <c r="F25" i="77"/>
  <c r="H25" i="77" s="1"/>
  <c r="H27" i="64"/>
  <c r="C40" i="17"/>
  <c r="F31" i="17"/>
  <c r="B25" i="78"/>
  <c r="F25" i="78"/>
  <c r="H25" i="78" s="1"/>
  <c r="F31" i="19"/>
  <c r="H31" i="19" s="1"/>
  <c r="B31" i="19"/>
  <c r="D33" i="30"/>
  <c r="E33" i="30"/>
  <c r="H32" i="71"/>
  <c r="D33" i="71"/>
  <c r="E33" i="71"/>
  <c r="D28" i="56"/>
  <c r="E28" i="56"/>
  <c r="H22" i="26"/>
  <c r="D23" i="26"/>
  <c r="D27" i="68"/>
  <c r="E27" i="68"/>
  <c r="F32" i="32"/>
  <c r="B32" i="32"/>
  <c r="G32" i="71"/>
  <c r="B28" i="54"/>
  <c r="F28" i="54"/>
  <c r="H28" i="54" s="1"/>
  <c r="F31" i="41"/>
  <c r="H31" i="41" s="1"/>
  <c r="B31" i="41"/>
  <c r="G27" i="64"/>
  <c r="I27" i="57"/>
  <c r="E25" i="88"/>
  <c r="D25" i="88"/>
  <c r="F31" i="3"/>
  <c r="H31" i="3" s="1"/>
  <c r="B31" i="3"/>
  <c r="I26" i="60"/>
  <c r="D27" i="60"/>
  <c r="E27" i="60"/>
  <c r="H26" i="68"/>
  <c r="B23" i="33"/>
  <c r="F27" i="63"/>
  <c r="H27" i="63" s="1"/>
  <c r="B27" i="63"/>
  <c r="E30" i="45"/>
  <c r="D30" i="45"/>
  <c r="D30" i="74"/>
  <c r="E30" i="74"/>
  <c r="F33" i="29"/>
  <c r="B33" i="29"/>
  <c r="I30" i="19"/>
  <c r="H32" i="34"/>
  <c r="D33" i="34"/>
  <c r="E33" i="34"/>
  <c r="G32" i="34"/>
  <c r="E35" i="28"/>
  <c r="D35" i="28"/>
  <c r="B23" i="89"/>
  <c r="F23" i="89"/>
  <c r="H23" i="89" s="1"/>
  <c r="H29" i="45"/>
  <c r="I29" i="45" s="1"/>
  <c r="F31" i="21"/>
  <c r="B31" i="21"/>
  <c r="D34" i="31"/>
  <c r="E34" i="31"/>
  <c r="I23" i="83"/>
  <c r="D24" i="83"/>
  <c r="E24" i="83"/>
  <c r="E34" i="69"/>
  <c r="D34" i="69"/>
  <c r="B25" i="79"/>
  <c r="F25" i="79"/>
  <c r="G25" i="79" s="1"/>
  <c r="G34" i="28"/>
  <c r="I34" i="28" s="1"/>
  <c r="G22" i="26"/>
  <c r="F28" i="57"/>
  <c r="B28" i="57"/>
  <c r="B30" i="43"/>
  <c r="G26" i="68"/>
  <c r="F33" i="70"/>
  <c r="B33" i="70"/>
  <c r="E23" i="33"/>
  <c r="F23" i="33" s="1"/>
  <c r="B103" i="93"/>
  <c r="J110" i="22"/>
  <c r="J109" i="73"/>
  <c r="J103" i="81"/>
  <c r="D31" i="20"/>
  <c r="E31" i="20"/>
  <c r="E27" i="62"/>
  <c r="D27" i="62"/>
  <c r="B27" i="59"/>
  <c r="F27" i="59"/>
  <c r="H27" i="59" s="1"/>
  <c r="I26" i="59"/>
  <c r="I31" i="18"/>
  <c r="B30" i="35"/>
  <c r="G29" i="35"/>
  <c r="E30" i="35"/>
  <c r="F30" i="35" s="1"/>
  <c r="H29" i="35"/>
  <c r="B32" i="18"/>
  <c r="F32" i="18"/>
  <c r="I28" i="35"/>
  <c r="D24" i="87"/>
  <c r="E24" i="87"/>
  <c r="B113" i="30"/>
  <c r="B108" i="58"/>
  <c r="B111" i="34"/>
  <c r="D112" i="22"/>
  <c r="B106" i="66"/>
  <c r="B112" i="32"/>
  <c r="B113" i="69"/>
  <c r="B108" i="53"/>
  <c r="B106" i="68"/>
  <c r="B104" i="85"/>
  <c r="D108" i="62"/>
  <c r="J102" i="89"/>
  <c r="B107" i="65"/>
  <c r="B103" i="86"/>
  <c r="B105" i="78"/>
  <c r="B107" i="61"/>
  <c r="B105" i="79"/>
  <c r="B111" i="20"/>
  <c r="B108" i="72"/>
  <c r="J108" i="45"/>
  <c r="B112" i="31"/>
  <c r="D111" i="41"/>
  <c r="B103" i="88"/>
  <c r="B113" i="29"/>
  <c r="D110" i="45"/>
  <c r="B113" i="27"/>
  <c r="B111" i="19"/>
  <c r="D104" i="89"/>
  <c r="B103" i="90"/>
  <c r="B110" i="39"/>
  <c r="B103" i="84"/>
  <c r="B107" i="63"/>
  <c r="B109" i="74"/>
  <c r="B107" i="60"/>
  <c r="J102" i="91"/>
  <c r="B113" i="70"/>
  <c r="D104" i="91"/>
  <c r="B107" i="64"/>
  <c r="B103" i="92"/>
  <c r="B110" i="43"/>
  <c r="B108" i="46"/>
  <c r="B108" i="59"/>
  <c r="B113" i="23"/>
  <c r="B112" i="18"/>
  <c r="J110" i="35"/>
  <c r="B113" i="71"/>
  <c r="B109" i="57"/>
  <c r="B103" i="87"/>
  <c r="D104" i="25"/>
  <c r="G103" i="25"/>
  <c r="D105" i="80"/>
  <c r="D113" i="24"/>
  <c r="B110" i="44"/>
  <c r="D112" i="21"/>
  <c r="J104" i="77"/>
  <c r="J107" i="54"/>
  <c r="J107" i="55"/>
  <c r="G102" i="13"/>
  <c r="D103" i="13"/>
  <c r="E103" i="13" s="1"/>
  <c r="B111" i="3"/>
  <c r="D106" i="76"/>
  <c r="D109" i="54"/>
  <c r="D105" i="83"/>
  <c r="D106" i="77"/>
  <c r="D103" i="33"/>
  <c r="G102" i="33"/>
  <c r="B106" i="67"/>
  <c r="J102" i="93"/>
  <c r="D106" i="75"/>
  <c r="D112" i="17"/>
  <c r="J104" i="75"/>
  <c r="D109" i="55"/>
  <c r="H111" i="35"/>
  <c r="I111" i="35"/>
  <c r="B103" i="96"/>
  <c r="B104" i="82"/>
  <c r="J111" i="24"/>
  <c r="B114" i="28"/>
  <c r="J104" i="76"/>
  <c r="D111" i="42"/>
  <c r="J101" i="33"/>
  <c r="J103" i="83"/>
  <c r="J110" i="17"/>
  <c r="J101" i="13"/>
  <c r="J110" i="21"/>
  <c r="J103" i="80"/>
  <c r="J109" i="42"/>
  <c r="E22" i="13" l="1"/>
  <c r="F22" i="13" s="1"/>
  <c r="B22" i="13"/>
  <c r="J108" i="56"/>
  <c r="E24" i="97"/>
  <c r="F24" i="97" s="1"/>
  <c r="D25" i="97" s="1"/>
  <c r="H23" i="97"/>
  <c r="B113" i="35"/>
  <c r="G23" i="97"/>
  <c r="E113" i="35"/>
  <c r="F113" i="35" s="1"/>
  <c r="G113" i="35" s="1"/>
  <c r="I29" i="74"/>
  <c r="H22" i="25"/>
  <c r="G22" i="25"/>
  <c r="D23" i="25"/>
  <c r="G23" i="99"/>
  <c r="I23" i="99" s="1"/>
  <c r="H28" i="72"/>
  <c r="I28" i="72" s="1"/>
  <c r="E29" i="72"/>
  <c r="D24" i="98"/>
  <c r="E24" i="98"/>
  <c r="H23" i="98"/>
  <c r="G23" i="98"/>
  <c r="B24" i="97"/>
  <c r="D24" i="99"/>
  <c r="E24" i="99"/>
  <c r="J102" i="94"/>
  <c r="J106" i="65"/>
  <c r="J106" i="62"/>
  <c r="J109" i="41"/>
  <c r="G30" i="43"/>
  <c r="E31" i="43"/>
  <c r="F31" i="43" s="1"/>
  <c r="H30" i="43"/>
  <c r="G30" i="39"/>
  <c r="D105" i="81"/>
  <c r="B105" i="81" s="1"/>
  <c r="D104" i="94"/>
  <c r="B104" i="94" s="1"/>
  <c r="D29" i="72"/>
  <c r="B29" i="72" s="1"/>
  <c r="H30" i="44"/>
  <c r="I30" i="44" s="1"/>
  <c r="I32" i="30"/>
  <c r="D104" i="26"/>
  <c r="G103" i="26"/>
  <c r="J102" i="95"/>
  <c r="I24" i="80"/>
  <c r="H25" i="76"/>
  <c r="I25" i="76" s="1"/>
  <c r="F30" i="74"/>
  <c r="E31" i="74" s="1"/>
  <c r="G27" i="67"/>
  <c r="I27" i="67" s="1"/>
  <c r="E28" i="67"/>
  <c r="D28" i="67"/>
  <c r="G28" i="46"/>
  <c r="I28" i="46" s="1"/>
  <c r="E29" i="46"/>
  <c r="D29" i="46"/>
  <c r="H30" i="39"/>
  <c r="E31" i="39"/>
  <c r="F31" i="39" s="1"/>
  <c r="G31" i="39" s="1"/>
  <c r="H32" i="24"/>
  <c r="I32" i="24" s="1"/>
  <c r="E33" i="24"/>
  <c r="D33" i="24"/>
  <c r="G27" i="61"/>
  <c r="I27" i="61" s="1"/>
  <c r="E23" i="93"/>
  <c r="D23" i="93"/>
  <c r="D24" i="94"/>
  <c r="E24" i="94"/>
  <c r="B26" i="82"/>
  <c r="B25" i="86"/>
  <c r="F25" i="86"/>
  <c r="G27" i="59"/>
  <c r="I27" i="59" s="1"/>
  <c r="H22" i="93"/>
  <c r="I22" i="93" s="1"/>
  <c r="H23" i="94"/>
  <c r="G23" i="94"/>
  <c r="F26" i="82"/>
  <c r="G26" i="82" s="1"/>
  <c r="F25" i="80"/>
  <c r="B25" i="80"/>
  <c r="I24" i="86"/>
  <c r="H30" i="42"/>
  <c r="D31" i="42"/>
  <c r="E31" i="42"/>
  <c r="E28" i="66"/>
  <c r="D28" i="66"/>
  <c r="D34" i="23"/>
  <c r="H33" i="23"/>
  <c r="G33" i="23"/>
  <c r="E34" i="23"/>
  <c r="G27" i="63"/>
  <c r="I27" i="63" s="1"/>
  <c r="F30" i="58"/>
  <c r="B30" i="58"/>
  <c r="B27" i="65"/>
  <c r="F27" i="65"/>
  <c r="G27" i="65" s="1"/>
  <c r="B26" i="75"/>
  <c r="F26" i="75"/>
  <c r="B30" i="55"/>
  <c r="F30" i="55"/>
  <c r="H30" i="55" s="1"/>
  <c r="G28" i="54"/>
  <c r="I28" i="54" s="1"/>
  <c r="H30" i="73"/>
  <c r="I30" i="73" s="1"/>
  <c r="G30" i="42"/>
  <c r="H27" i="66"/>
  <c r="G25" i="90"/>
  <c r="I25" i="90" s="1"/>
  <c r="D26" i="90"/>
  <c r="E26" i="90"/>
  <c r="H28" i="53"/>
  <c r="I28" i="53" s="1"/>
  <c r="D29" i="53"/>
  <c r="E29" i="53"/>
  <c r="G31" i="22"/>
  <c r="I31" i="22" s="1"/>
  <c r="G27" i="66"/>
  <c r="D25" i="91"/>
  <c r="G24" i="91"/>
  <c r="I24" i="91" s="1"/>
  <c r="E25" i="91"/>
  <c r="H24" i="84"/>
  <c r="I24" i="84" s="1"/>
  <c r="E25" i="84"/>
  <c r="D25" i="84"/>
  <c r="G23" i="89"/>
  <c r="I23" i="89" s="1"/>
  <c r="I22" i="26"/>
  <c r="G25" i="78"/>
  <c r="I25" i="78" s="1"/>
  <c r="H24" i="85"/>
  <c r="I24" i="85" s="1"/>
  <c r="D25" i="85"/>
  <c r="E25" i="85"/>
  <c r="E28" i="61"/>
  <c r="D28" i="61"/>
  <c r="G22" i="96"/>
  <c r="I22" i="96" s="1"/>
  <c r="D23" i="96"/>
  <c r="E23" i="96"/>
  <c r="E31" i="44"/>
  <c r="D31" i="44"/>
  <c r="E32" i="22"/>
  <c r="D32" i="22"/>
  <c r="I26" i="68"/>
  <c r="G25" i="77"/>
  <c r="I25" i="77" s="1"/>
  <c r="G24" i="81"/>
  <c r="I24" i="81" s="1"/>
  <c r="E25" i="81"/>
  <c r="D25" i="81"/>
  <c r="E26" i="76"/>
  <c r="D26" i="76"/>
  <c r="G22" i="95"/>
  <c r="I22" i="95" s="1"/>
  <c r="D23" i="95"/>
  <c r="E23" i="95"/>
  <c r="G33" i="27"/>
  <c r="I33" i="27" s="1"/>
  <c r="E34" i="27"/>
  <c r="D34" i="27"/>
  <c r="B31" i="39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69"/>
  <c r="H34" i="69" s="1"/>
  <c r="F34" i="31"/>
  <c r="G34" i="31" s="1"/>
  <c r="B34" i="31"/>
  <c r="H33" i="29"/>
  <c r="B27" i="60"/>
  <c r="F27" i="60"/>
  <c r="G27" i="60" s="1"/>
  <c r="G32" i="32"/>
  <c r="G31" i="21"/>
  <c r="D32" i="21"/>
  <c r="E32" i="21"/>
  <c r="B30" i="45"/>
  <c r="F30" i="45"/>
  <c r="G31" i="17"/>
  <c r="E32" i="17"/>
  <c r="D32" i="17"/>
  <c r="F28" i="64"/>
  <c r="G28" i="64" s="1"/>
  <c r="B28" i="64"/>
  <c r="H33" i="70"/>
  <c r="H28" i="57"/>
  <c r="H25" i="79"/>
  <c r="I25" i="79" s="1"/>
  <c r="E26" i="79"/>
  <c r="D26" i="79"/>
  <c r="F24" i="83"/>
  <c r="H24" i="83" s="1"/>
  <c r="B24" i="83"/>
  <c r="H31" i="21"/>
  <c r="I32" i="34"/>
  <c r="G33" i="29"/>
  <c r="B30" i="74"/>
  <c r="G31" i="3"/>
  <c r="I31" i="3" s="1"/>
  <c r="E32" i="3"/>
  <c r="D32" i="3"/>
  <c r="I27" i="56"/>
  <c r="G31" i="41"/>
  <c r="I31" i="41" s="1"/>
  <c r="D32" i="41"/>
  <c r="E32" i="41"/>
  <c r="D29" i="54"/>
  <c r="E29" i="54"/>
  <c r="B27" i="68"/>
  <c r="F27" i="68"/>
  <c r="G27" i="68" s="1"/>
  <c r="B28" i="56"/>
  <c r="F28" i="56"/>
  <c r="H28" i="56" s="1"/>
  <c r="B33" i="71"/>
  <c r="F33" i="71"/>
  <c r="H33" i="71" s="1"/>
  <c r="B33" i="30"/>
  <c r="F33" i="30"/>
  <c r="G33" i="30" s="1"/>
  <c r="G31" i="19"/>
  <c r="I31" i="19" s="1"/>
  <c r="D32" i="19"/>
  <c r="E32" i="19"/>
  <c r="E26" i="78"/>
  <c r="D26" i="78"/>
  <c r="I27" i="64"/>
  <c r="D24" i="92"/>
  <c r="E24" i="92"/>
  <c r="B34" i="69"/>
  <c r="F35" i="28"/>
  <c r="B35" i="28"/>
  <c r="G33" i="70"/>
  <c r="G28" i="57"/>
  <c r="D24" i="89"/>
  <c r="E24" i="89"/>
  <c r="B31" i="43"/>
  <c r="D28" i="63"/>
  <c r="E28" i="63"/>
  <c r="F25" i="88"/>
  <c r="G25" i="88" s="1"/>
  <c r="B25" i="88"/>
  <c r="H32" i="32"/>
  <c r="E23" i="26"/>
  <c r="F23" i="26" s="1"/>
  <c r="B23" i="26"/>
  <c r="I32" i="71"/>
  <c r="H31" i="17"/>
  <c r="D26" i="77"/>
  <c r="E26" i="77"/>
  <c r="G23" i="92"/>
  <c r="I23" i="92" s="1"/>
  <c r="E31" i="73"/>
  <c r="D31" i="73"/>
  <c r="J110" i="19"/>
  <c r="J109" i="43"/>
  <c r="J107" i="72"/>
  <c r="J106" i="64"/>
  <c r="J106" i="61"/>
  <c r="J102" i="84"/>
  <c r="J102" i="90"/>
  <c r="J105" i="68"/>
  <c r="J112" i="69"/>
  <c r="J112" i="70"/>
  <c r="J106" i="60"/>
  <c r="B27" i="62"/>
  <c r="F27" i="62"/>
  <c r="D33" i="18"/>
  <c r="E33" i="18"/>
  <c r="I30" i="20"/>
  <c r="J112" i="27"/>
  <c r="J107" i="58"/>
  <c r="J107" i="46"/>
  <c r="J107" i="53"/>
  <c r="G32" i="18"/>
  <c r="G30" i="35"/>
  <c r="B31" i="35"/>
  <c r="H30" i="35"/>
  <c r="E31" i="35"/>
  <c r="F31" i="35" s="1"/>
  <c r="I26" i="62"/>
  <c r="D28" i="59"/>
  <c r="E28" i="59"/>
  <c r="F31" i="20"/>
  <c r="G31" i="20" s="1"/>
  <c r="B31" i="20"/>
  <c r="J102" i="86"/>
  <c r="J112" i="29"/>
  <c r="B24" i="87"/>
  <c r="F24" i="87"/>
  <c r="H32" i="18"/>
  <c r="D109" i="46"/>
  <c r="D111" i="43"/>
  <c r="J108" i="74"/>
  <c r="J104" i="79"/>
  <c r="D108" i="60"/>
  <c r="D108" i="63"/>
  <c r="D104" i="84"/>
  <c r="J102" i="92"/>
  <c r="D106" i="78"/>
  <c r="B108" i="62"/>
  <c r="J111" i="31"/>
  <c r="J110" i="20"/>
  <c r="D109" i="58"/>
  <c r="D104" i="92"/>
  <c r="D104" i="90"/>
  <c r="J104" i="78"/>
  <c r="D114" i="29"/>
  <c r="D109" i="72"/>
  <c r="D112" i="20"/>
  <c r="D106" i="79"/>
  <c r="D109" i="53"/>
  <c r="D107" i="66"/>
  <c r="J103" i="85"/>
  <c r="D108" i="64"/>
  <c r="J110" i="34"/>
  <c r="D114" i="70"/>
  <c r="J102" i="88"/>
  <c r="D111" i="39"/>
  <c r="D112" i="19"/>
  <c r="J105" i="66"/>
  <c r="B110" i="45"/>
  <c r="B111" i="41"/>
  <c r="J106" i="63"/>
  <c r="J109" i="39"/>
  <c r="D108" i="61"/>
  <c r="D105" i="85"/>
  <c r="D107" i="68"/>
  <c r="D113" i="32"/>
  <c r="D114" i="30"/>
  <c r="B104" i="91"/>
  <c r="B111" i="73"/>
  <c r="B104" i="89"/>
  <c r="J111" i="32"/>
  <c r="D114" i="27"/>
  <c r="J112" i="30"/>
  <c r="D104" i="88"/>
  <c r="D113" i="31"/>
  <c r="D114" i="69"/>
  <c r="B112" i="22"/>
  <c r="J108" i="57"/>
  <c r="J107" i="59"/>
  <c r="J111" i="35"/>
  <c r="J112" i="71"/>
  <c r="B106" i="75"/>
  <c r="B103" i="33"/>
  <c r="J113" i="28"/>
  <c r="J103" i="82"/>
  <c r="B111" i="42"/>
  <c r="D105" i="82"/>
  <c r="B109" i="55"/>
  <c r="J102" i="96"/>
  <c r="B106" i="76"/>
  <c r="D112" i="3"/>
  <c r="B112" i="21"/>
  <c r="J105" i="67"/>
  <c r="I102" i="13"/>
  <c r="H102" i="13"/>
  <c r="B104" i="25"/>
  <c r="D115" i="28"/>
  <c r="I102" i="33"/>
  <c r="H102" i="33"/>
  <c r="J109" i="44"/>
  <c r="B113" i="24"/>
  <c r="B105" i="80"/>
  <c r="H103" i="25"/>
  <c r="I103" i="25"/>
  <c r="J110" i="3"/>
  <c r="B109" i="54"/>
  <c r="D111" i="44"/>
  <c r="D104" i="87"/>
  <c r="J102" i="87"/>
  <c r="D107" i="67"/>
  <c r="E103" i="33"/>
  <c r="F103" i="33" s="1"/>
  <c r="B106" i="77"/>
  <c r="B105" i="83"/>
  <c r="F103" i="13"/>
  <c r="B103" i="13"/>
  <c r="I112" i="35"/>
  <c r="H112" i="35"/>
  <c r="E104" i="25"/>
  <c r="F104" i="25" s="1"/>
  <c r="D23" i="13" l="1"/>
  <c r="H22" i="13"/>
  <c r="G22" i="13"/>
  <c r="I23" i="97"/>
  <c r="B114" i="35"/>
  <c r="E114" i="35"/>
  <c r="F114" i="35" s="1"/>
  <c r="E115" i="35" s="1"/>
  <c r="F115" i="35" s="1"/>
  <c r="F29" i="72"/>
  <c r="G29" i="72" s="1"/>
  <c r="I22" i="25"/>
  <c r="J111" i="18"/>
  <c r="J112" i="23"/>
  <c r="E23" i="25"/>
  <c r="F23" i="25" s="1"/>
  <c r="B23" i="25"/>
  <c r="G34" i="69"/>
  <c r="I34" i="69" s="1"/>
  <c r="I31" i="17"/>
  <c r="G24" i="97"/>
  <c r="I30" i="39"/>
  <c r="E32" i="43"/>
  <c r="G31" i="43"/>
  <c r="H31" i="43"/>
  <c r="I30" i="43"/>
  <c r="H24" i="97"/>
  <c r="I23" i="98"/>
  <c r="F24" i="99"/>
  <c r="G24" i="99" s="1"/>
  <c r="B24" i="99"/>
  <c r="E25" i="97"/>
  <c r="F25" i="97" s="1"/>
  <c r="B25" i="97"/>
  <c r="F24" i="98"/>
  <c r="G24" i="98" s="1"/>
  <c r="B24" i="98"/>
  <c r="I30" i="42"/>
  <c r="G30" i="74"/>
  <c r="D31" i="74"/>
  <c r="F31" i="74" s="1"/>
  <c r="H31" i="74" s="1"/>
  <c r="H30" i="74"/>
  <c r="I31" i="21"/>
  <c r="F32" i="3"/>
  <c r="D33" i="3" s="1"/>
  <c r="B104" i="26"/>
  <c r="E104" i="26"/>
  <c r="F104" i="26" s="1"/>
  <c r="H103" i="26"/>
  <c r="I103" i="26"/>
  <c r="B28" i="67"/>
  <c r="F28" i="67"/>
  <c r="G28" i="67" s="1"/>
  <c r="H27" i="65"/>
  <c r="I27" i="65" s="1"/>
  <c r="F29" i="46"/>
  <c r="G29" i="46" s="1"/>
  <c r="B29" i="46"/>
  <c r="D32" i="43"/>
  <c r="B32" i="43" s="1"/>
  <c r="F31" i="42"/>
  <c r="D32" i="42" s="1"/>
  <c r="F33" i="24"/>
  <c r="H33" i="24" s="1"/>
  <c r="B33" i="24"/>
  <c r="G25" i="80"/>
  <c r="D26" i="80"/>
  <c r="E26" i="80"/>
  <c r="B24" i="94"/>
  <c r="F24" i="94"/>
  <c r="H24" i="94" s="1"/>
  <c r="D27" i="82"/>
  <c r="E27" i="82"/>
  <c r="H26" i="82"/>
  <c r="I26" i="82" s="1"/>
  <c r="B23" i="93"/>
  <c r="F23" i="93"/>
  <c r="G23" i="93" s="1"/>
  <c r="H33" i="30"/>
  <c r="I33" i="30" s="1"/>
  <c r="H25" i="80"/>
  <c r="G25" i="86"/>
  <c r="D26" i="86"/>
  <c r="H25" i="86"/>
  <c r="E26" i="86"/>
  <c r="I23" i="94"/>
  <c r="B25" i="91"/>
  <c r="F25" i="91"/>
  <c r="H25" i="91" s="1"/>
  <c r="H31" i="20"/>
  <c r="I31" i="20" s="1"/>
  <c r="H28" i="64"/>
  <c r="I28" i="64" s="1"/>
  <c r="I27" i="66"/>
  <c r="D27" i="75"/>
  <c r="E27" i="75"/>
  <c r="I33" i="23"/>
  <c r="F29" i="53"/>
  <c r="H29" i="53" s="1"/>
  <c r="B29" i="53"/>
  <c r="H25" i="88"/>
  <c r="I25" i="88" s="1"/>
  <c r="H27" i="60"/>
  <c r="I27" i="60" s="1"/>
  <c r="G26" i="75"/>
  <c r="G30" i="58"/>
  <c r="E31" i="58"/>
  <c r="H30" i="58"/>
  <c r="D31" i="58"/>
  <c r="F34" i="23"/>
  <c r="B34" i="23"/>
  <c r="B31" i="42"/>
  <c r="F23" i="95"/>
  <c r="E24" i="95" s="1"/>
  <c r="F25" i="84"/>
  <c r="G25" i="84" s="1"/>
  <c r="B25" i="84"/>
  <c r="B26" i="90"/>
  <c r="F26" i="90"/>
  <c r="G26" i="90" s="1"/>
  <c r="G30" i="55"/>
  <c r="I30" i="55" s="1"/>
  <c r="E31" i="55"/>
  <c r="D31" i="55"/>
  <c r="H26" i="75"/>
  <c r="E28" i="65"/>
  <c r="D28" i="65"/>
  <c r="F28" i="66"/>
  <c r="B28" i="66"/>
  <c r="F34" i="27"/>
  <c r="B34" i="27"/>
  <c r="B32" i="22"/>
  <c r="F32" i="22"/>
  <c r="G32" i="22" s="1"/>
  <c r="B25" i="85"/>
  <c r="F25" i="85"/>
  <c r="H25" i="85" s="1"/>
  <c r="H34" i="31"/>
  <c r="I34" i="31" s="1"/>
  <c r="D32" i="39"/>
  <c r="E32" i="39"/>
  <c r="B23" i="95"/>
  <c r="B23" i="96"/>
  <c r="F23" i="96"/>
  <c r="H23" i="96" s="1"/>
  <c r="B28" i="61"/>
  <c r="F28" i="61"/>
  <c r="G28" i="61" s="1"/>
  <c r="G24" i="83"/>
  <c r="I24" i="83" s="1"/>
  <c r="B25" i="81"/>
  <c r="F25" i="81"/>
  <c r="G25" i="81" s="1"/>
  <c r="F31" i="44"/>
  <c r="G31" i="44" s="1"/>
  <c r="B31" i="44"/>
  <c r="F32" i="19"/>
  <c r="G32" i="19" s="1"/>
  <c r="H31" i="39"/>
  <c r="I31" i="39" s="1"/>
  <c r="B26" i="76"/>
  <c r="F26" i="76"/>
  <c r="I23" i="33"/>
  <c r="B32" i="41"/>
  <c r="F32" i="41"/>
  <c r="G32" i="41" s="1"/>
  <c r="C41" i="17"/>
  <c r="B32" i="17"/>
  <c r="F32" i="17"/>
  <c r="F34" i="29"/>
  <c r="H34" i="29" s="1"/>
  <c r="B34" i="29"/>
  <c r="G23" i="26"/>
  <c r="H23" i="26"/>
  <c r="D24" i="26"/>
  <c r="E24" i="26" s="1"/>
  <c r="D36" i="28"/>
  <c r="E36" i="28"/>
  <c r="B32" i="19"/>
  <c r="D34" i="71"/>
  <c r="E34" i="71"/>
  <c r="D29" i="56"/>
  <c r="E29" i="56"/>
  <c r="D28" i="68"/>
  <c r="E28" i="68"/>
  <c r="B29" i="57"/>
  <c r="F29" i="57"/>
  <c r="H29" i="57" s="1"/>
  <c r="B33" i="32"/>
  <c r="G33" i="34"/>
  <c r="E34" i="34"/>
  <c r="D34" i="34"/>
  <c r="G30" i="45"/>
  <c r="E31" i="45"/>
  <c r="D31" i="45"/>
  <c r="F34" i="70"/>
  <c r="H34" i="70" s="1"/>
  <c r="B34" i="70"/>
  <c r="B26" i="77"/>
  <c r="F26" i="77"/>
  <c r="H26" i="77" s="1"/>
  <c r="H35" i="28"/>
  <c r="F24" i="92"/>
  <c r="B24" i="92"/>
  <c r="F26" i="78"/>
  <c r="G26" i="78" s="1"/>
  <c r="B26" i="78"/>
  <c r="D25" i="83"/>
  <c r="E25" i="83"/>
  <c r="I28" i="57"/>
  <c r="H30" i="45"/>
  <c r="D28" i="60"/>
  <c r="E28" i="60"/>
  <c r="F33" i="32"/>
  <c r="B29" i="54"/>
  <c r="F29" i="54"/>
  <c r="G29" i="54" s="1"/>
  <c r="B32" i="21"/>
  <c r="F32" i="21"/>
  <c r="H32" i="21" s="1"/>
  <c r="D35" i="69"/>
  <c r="E35" i="69"/>
  <c r="B31" i="73"/>
  <c r="F31" i="73"/>
  <c r="I32" i="32"/>
  <c r="E26" i="88"/>
  <c r="D26" i="88"/>
  <c r="F28" i="63"/>
  <c r="H28" i="63" s="1"/>
  <c r="B28" i="63"/>
  <c r="B24" i="89"/>
  <c r="F24" i="89"/>
  <c r="G24" i="89" s="1"/>
  <c r="G35" i="28"/>
  <c r="D34" i="30"/>
  <c r="E34" i="30"/>
  <c r="G33" i="71"/>
  <c r="I33" i="71" s="1"/>
  <c r="G28" i="56"/>
  <c r="I28" i="56" s="1"/>
  <c r="H27" i="68"/>
  <c r="I27" i="68" s="1"/>
  <c r="B32" i="3"/>
  <c r="F26" i="79"/>
  <c r="G26" i="79" s="1"/>
  <c r="B26" i="79"/>
  <c r="I33" i="70"/>
  <c r="E29" i="64"/>
  <c r="D29" i="64"/>
  <c r="I33" i="29"/>
  <c r="E35" i="31"/>
  <c r="D35" i="31"/>
  <c r="H33" i="34"/>
  <c r="B24" i="33"/>
  <c r="F24" i="33"/>
  <c r="D25" i="87"/>
  <c r="E25" i="87"/>
  <c r="D28" i="62"/>
  <c r="E28" i="62"/>
  <c r="J103" i="89"/>
  <c r="J104" i="81"/>
  <c r="E32" i="35"/>
  <c r="F32" i="35" s="1"/>
  <c r="G31" i="35"/>
  <c r="N5" i="35" s="1"/>
  <c r="H31" i="35"/>
  <c r="N6" i="35" s="1"/>
  <c r="B32" i="35"/>
  <c r="H27" i="62"/>
  <c r="G24" i="87"/>
  <c r="D32" i="20"/>
  <c r="E32" i="20"/>
  <c r="B28" i="59"/>
  <c r="F28" i="59"/>
  <c r="G28" i="59" s="1"/>
  <c r="I30" i="35"/>
  <c r="B33" i="18"/>
  <c r="F33" i="18"/>
  <c r="G33" i="18" s="1"/>
  <c r="I32" i="18"/>
  <c r="J107" i="62"/>
  <c r="J103" i="91"/>
  <c r="H24" i="87"/>
  <c r="G27" i="62"/>
  <c r="B112" i="34"/>
  <c r="B113" i="31"/>
  <c r="B105" i="85"/>
  <c r="B112" i="19"/>
  <c r="B108" i="64"/>
  <c r="B104" i="90"/>
  <c r="B104" i="86"/>
  <c r="B111" i="43"/>
  <c r="B104" i="88"/>
  <c r="B114" i="27"/>
  <c r="B114" i="30"/>
  <c r="B108" i="61"/>
  <c r="B111" i="39"/>
  <c r="B109" i="53"/>
  <c r="B109" i="72"/>
  <c r="J109" i="45"/>
  <c r="J111" i="22"/>
  <c r="B106" i="78"/>
  <c r="B108" i="63"/>
  <c r="J110" i="41"/>
  <c r="B113" i="32"/>
  <c r="B114" i="70"/>
  <c r="B107" i="66"/>
  <c r="B112" i="20"/>
  <c r="B110" i="74"/>
  <c r="B104" i="84"/>
  <c r="B109" i="46"/>
  <c r="B114" i="69"/>
  <c r="B107" i="68"/>
  <c r="B106" i="79"/>
  <c r="B114" i="29"/>
  <c r="B104" i="92"/>
  <c r="B109" i="58"/>
  <c r="B108" i="60"/>
  <c r="J103" i="25"/>
  <c r="J105" i="76"/>
  <c r="B111" i="44"/>
  <c r="D105" i="25"/>
  <c r="G104" i="25"/>
  <c r="J110" i="42"/>
  <c r="J112" i="24"/>
  <c r="J102" i="33"/>
  <c r="J112" i="35"/>
  <c r="G103" i="13"/>
  <c r="D104" i="13"/>
  <c r="B107" i="67"/>
  <c r="B115" i="28"/>
  <c r="J102" i="13"/>
  <c r="J104" i="80"/>
  <c r="J111" i="17"/>
  <c r="J105" i="75"/>
  <c r="G103" i="33"/>
  <c r="D104" i="33"/>
  <c r="E104" i="33" s="1"/>
  <c r="J111" i="21"/>
  <c r="J108" i="54"/>
  <c r="B104" i="87"/>
  <c r="J105" i="77"/>
  <c r="I113" i="35"/>
  <c r="N88" i="35" s="1"/>
  <c r="H113" i="35"/>
  <c r="M88" i="35" s="1"/>
  <c r="M89" i="35" s="1"/>
  <c r="J104" i="83"/>
  <c r="J108" i="55"/>
  <c r="B112" i="3"/>
  <c r="B105" i="82"/>
  <c r="I37" i="36"/>
  <c r="N89" i="35" l="1"/>
  <c r="O88" i="35"/>
  <c r="O89" i="35" s="1"/>
  <c r="N7" i="35"/>
  <c r="I22" i="13"/>
  <c r="E23" i="13"/>
  <c r="F23" i="13" s="1"/>
  <c r="B23" i="13"/>
  <c r="B115" i="35"/>
  <c r="G114" i="35"/>
  <c r="I114" i="35" s="1"/>
  <c r="E30" i="72"/>
  <c r="D30" i="72"/>
  <c r="B30" i="72" s="1"/>
  <c r="I25" i="80"/>
  <c r="H29" i="72"/>
  <c r="I29" i="72" s="1"/>
  <c r="J110" i="73"/>
  <c r="H23" i="25"/>
  <c r="G23" i="25"/>
  <c r="D24" i="25"/>
  <c r="I31" i="43"/>
  <c r="H24" i="99"/>
  <c r="I24" i="99" s="1"/>
  <c r="I24" i="97"/>
  <c r="D26" i="97"/>
  <c r="B26" i="97" s="1"/>
  <c r="G25" i="97"/>
  <c r="H31" i="42"/>
  <c r="H32" i="3"/>
  <c r="E32" i="42"/>
  <c r="F32" i="42" s="1"/>
  <c r="G32" i="42" s="1"/>
  <c r="G32" i="3"/>
  <c r="E33" i="3"/>
  <c r="F33" i="3" s="1"/>
  <c r="H33" i="3" s="1"/>
  <c r="F32" i="43"/>
  <c r="G32" i="43" s="1"/>
  <c r="D25" i="98"/>
  <c r="E25" i="98"/>
  <c r="E26" i="97"/>
  <c r="H24" i="98"/>
  <c r="H25" i="97"/>
  <c r="D25" i="99"/>
  <c r="E25" i="99"/>
  <c r="G25" i="91"/>
  <c r="I25" i="91" s="1"/>
  <c r="B31" i="74"/>
  <c r="I30" i="74"/>
  <c r="G31" i="42"/>
  <c r="G33" i="24"/>
  <c r="I33" i="24" s="1"/>
  <c r="H29" i="46"/>
  <c r="I29" i="46" s="1"/>
  <c r="H31" i="44"/>
  <c r="I31" i="44" s="1"/>
  <c r="E33" i="19"/>
  <c r="J103" i="26"/>
  <c r="D105" i="26"/>
  <c r="G104" i="26"/>
  <c r="H26" i="90"/>
  <c r="I26" i="90" s="1"/>
  <c r="G24" i="94"/>
  <c r="I24" i="94" s="1"/>
  <c r="H23" i="93"/>
  <c r="I23" i="93" s="1"/>
  <c r="H26" i="79"/>
  <c r="I26" i="79" s="1"/>
  <c r="I26" i="75"/>
  <c r="H28" i="67"/>
  <c r="I28" i="67" s="1"/>
  <c r="D29" i="67"/>
  <c r="E29" i="67"/>
  <c r="I30" i="58"/>
  <c r="D30" i="46"/>
  <c r="E30" i="46"/>
  <c r="G34" i="29"/>
  <c r="I34" i="29" s="1"/>
  <c r="E34" i="24"/>
  <c r="D34" i="24"/>
  <c r="D33" i="19"/>
  <c r="H32" i="19"/>
  <c r="I32" i="19" s="1"/>
  <c r="H33" i="18"/>
  <c r="I33" i="18" s="1"/>
  <c r="H25" i="84"/>
  <c r="I25" i="84" s="1"/>
  <c r="B26" i="86"/>
  <c r="F26" i="86"/>
  <c r="H26" i="86" s="1"/>
  <c r="B26" i="80"/>
  <c r="F26" i="80"/>
  <c r="H26" i="80" s="1"/>
  <c r="D24" i="93"/>
  <c r="E24" i="93"/>
  <c r="F27" i="82"/>
  <c r="G27" i="82" s="1"/>
  <c r="B27" i="82"/>
  <c r="D25" i="94"/>
  <c r="E25" i="94"/>
  <c r="H25" i="81"/>
  <c r="I25" i="81" s="1"/>
  <c r="I25" i="86"/>
  <c r="E35" i="23"/>
  <c r="D35" i="23"/>
  <c r="G23" i="95"/>
  <c r="G28" i="66"/>
  <c r="E29" i="66"/>
  <c r="D29" i="66"/>
  <c r="F31" i="55"/>
  <c r="G31" i="55" s="1"/>
  <c r="B31" i="55"/>
  <c r="G34" i="23"/>
  <c r="B27" i="75"/>
  <c r="F27" i="75"/>
  <c r="H27" i="75" s="1"/>
  <c r="G32" i="21"/>
  <c r="I32" i="21" s="1"/>
  <c r="H23" i="95"/>
  <c r="H32" i="22"/>
  <c r="I32" i="22" s="1"/>
  <c r="D24" i="95"/>
  <c r="B24" i="95" s="1"/>
  <c r="B28" i="65"/>
  <c r="F28" i="65"/>
  <c r="H28" i="65" s="1"/>
  <c r="D27" i="90"/>
  <c r="E27" i="90"/>
  <c r="H34" i="23"/>
  <c r="D26" i="91"/>
  <c r="E26" i="91"/>
  <c r="B32" i="42"/>
  <c r="H28" i="66"/>
  <c r="D26" i="84"/>
  <c r="E26" i="84"/>
  <c r="F31" i="58"/>
  <c r="B31" i="58"/>
  <c r="G29" i="53"/>
  <c r="I29" i="53" s="1"/>
  <c r="D30" i="53"/>
  <c r="E30" i="53"/>
  <c r="H26" i="76"/>
  <c r="E27" i="76"/>
  <c r="D27" i="76"/>
  <c r="G34" i="70"/>
  <c r="I34" i="70" s="1"/>
  <c r="G26" i="76"/>
  <c r="D29" i="61"/>
  <c r="E29" i="61"/>
  <c r="G23" i="96"/>
  <c r="I23" i="96" s="1"/>
  <c r="E24" i="96"/>
  <c r="D24" i="96"/>
  <c r="H34" i="27"/>
  <c r="G34" i="27"/>
  <c r="E35" i="27"/>
  <c r="D35" i="27"/>
  <c r="G29" i="57"/>
  <c r="I29" i="57" s="1"/>
  <c r="D26" i="81"/>
  <c r="E26" i="81"/>
  <c r="E32" i="44"/>
  <c r="D32" i="44"/>
  <c r="H28" i="61"/>
  <c r="I28" i="61" s="1"/>
  <c r="F32" i="39"/>
  <c r="G32" i="39" s="1"/>
  <c r="B32" i="39"/>
  <c r="G25" i="85"/>
  <c r="I25" i="85" s="1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I24" i="89" s="1"/>
  <c r="D25" i="89"/>
  <c r="E25" i="89"/>
  <c r="B26" i="88"/>
  <c r="D33" i="21"/>
  <c r="E33" i="21"/>
  <c r="D34" i="32"/>
  <c r="E34" i="32"/>
  <c r="I35" i="28"/>
  <c r="G26" i="77"/>
  <c r="I26" i="77" s="1"/>
  <c r="D27" i="77"/>
  <c r="E27" i="77"/>
  <c r="D35" i="29"/>
  <c r="E35" i="29"/>
  <c r="D33" i="41"/>
  <c r="E33" i="41"/>
  <c r="B35" i="31"/>
  <c r="F35" i="31"/>
  <c r="E29" i="63"/>
  <c r="D29" i="63"/>
  <c r="H31" i="73"/>
  <c r="E32" i="73"/>
  <c r="D32" i="73"/>
  <c r="G31" i="73"/>
  <c r="D27" i="78"/>
  <c r="E27" i="78"/>
  <c r="H24" i="92"/>
  <c r="E25" i="92"/>
  <c r="D25" i="92"/>
  <c r="D32" i="74"/>
  <c r="E32" i="74"/>
  <c r="B34" i="71"/>
  <c r="F34" i="71"/>
  <c r="G34" i="71" s="1"/>
  <c r="H24" i="33"/>
  <c r="F26" i="88"/>
  <c r="H26" i="88" s="1"/>
  <c r="G24" i="92"/>
  <c r="H33" i="32"/>
  <c r="B29" i="56"/>
  <c r="F29" i="56"/>
  <c r="G29" i="56" s="1"/>
  <c r="B24" i="26"/>
  <c r="F24" i="26"/>
  <c r="G32" i="17"/>
  <c r="B33" i="3"/>
  <c r="I31" i="35"/>
  <c r="G24" i="33"/>
  <c r="D27" i="79"/>
  <c r="E27" i="79"/>
  <c r="F34" i="30"/>
  <c r="B34" i="30"/>
  <c r="G28" i="63"/>
  <c r="I28" i="63" s="1"/>
  <c r="H29" i="54"/>
  <c r="I29" i="54" s="1"/>
  <c r="E30" i="54"/>
  <c r="D30" i="54"/>
  <c r="B28" i="60"/>
  <c r="F28" i="60"/>
  <c r="H28" i="60" s="1"/>
  <c r="B25" i="83"/>
  <c r="F25" i="83"/>
  <c r="H25" i="83" s="1"/>
  <c r="H26" i="78"/>
  <c r="I26" i="78" s="1"/>
  <c r="D35" i="70"/>
  <c r="E35" i="70"/>
  <c r="F34" i="34"/>
  <c r="B34" i="34"/>
  <c r="G33" i="32"/>
  <c r="E30" i="57"/>
  <c r="D30" i="57"/>
  <c r="G31" i="74"/>
  <c r="I31" i="74" s="1"/>
  <c r="I23" i="26"/>
  <c r="H32" i="17"/>
  <c r="H32" i="41"/>
  <c r="I32" i="41" s="1"/>
  <c r="J111" i="20"/>
  <c r="J106" i="66"/>
  <c r="J113" i="70"/>
  <c r="J103" i="90"/>
  <c r="J104" i="85"/>
  <c r="I27" i="62"/>
  <c r="I24" i="87"/>
  <c r="B32" i="20"/>
  <c r="F32" i="20"/>
  <c r="G32" i="20" s="1"/>
  <c r="F28" i="62"/>
  <c r="G28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1" i="19"/>
  <c r="J112" i="31"/>
  <c r="J103" i="92"/>
  <c r="J113" i="29"/>
  <c r="J108" i="72"/>
  <c r="J112" i="32"/>
  <c r="D34" i="18"/>
  <c r="E34" i="18"/>
  <c r="H28" i="59"/>
  <c r="I28" i="59" s="1"/>
  <c r="J108" i="46"/>
  <c r="J109" i="74"/>
  <c r="J107" i="61"/>
  <c r="D111" i="74"/>
  <c r="J106" i="68"/>
  <c r="J107" i="63"/>
  <c r="J113" i="30"/>
  <c r="J103" i="88"/>
  <c r="J113" i="69"/>
  <c r="D105" i="86"/>
  <c r="J111" i="34"/>
  <c r="J110" i="43"/>
  <c r="J105" i="78"/>
  <c r="J103" i="84"/>
  <c r="J108" i="58"/>
  <c r="J105" i="79"/>
  <c r="J107" i="60"/>
  <c r="J113" i="27"/>
  <c r="J104" i="82"/>
  <c r="B105" i="25"/>
  <c r="B104" i="13"/>
  <c r="B116" i="35"/>
  <c r="G115" i="35"/>
  <c r="E116" i="35"/>
  <c r="F116" i="35" s="1"/>
  <c r="J106" i="67"/>
  <c r="J113" i="35"/>
  <c r="B104" i="33"/>
  <c r="F104" i="33"/>
  <c r="J110" i="44"/>
  <c r="H103" i="13"/>
  <c r="I103" i="13"/>
  <c r="J103" i="87"/>
  <c r="E105" i="25"/>
  <c r="F105" i="25" s="1"/>
  <c r="H103" i="33"/>
  <c r="I103" i="33"/>
  <c r="E104" i="13"/>
  <c r="F104" i="13" s="1"/>
  <c r="J114" i="28"/>
  <c r="J111" i="3"/>
  <c r="I104" i="25"/>
  <c r="H104" i="25"/>
  <c r="F37" i="36"/>
  <c r="H114" i="35" l="1"/>
  <c r="G37" i="36"/>
  <c r="H23" i="13"/>
  <c r="N6" i="13" s="1"/>
  <c r="G23" i="13"/>
  <c r="N5" i="13" s="1"/>
  <c r="D24" i="13"/>
  <c r="F30" i="72"/>
  <c r="D31" i="72" s="1"/>
  <c r="J103" i="94"/>
  <c r="E33" i="43"/>
  <c r="I32" i="3"/>
  <c r="I23" i="25"/>
  <c r="E24" i="25"/>
  <c r="F24" i="25" s="1"/>
  <c r="G24" i="25" s="1"/>
  <c r="B24" i="25"/>
  <c r="F26" i="97"/>
  <c r="G26" i="97" s="1"/>
  <c r="F33" i="19"/>
  <c r="H33" i="19" s="1"/>
  <c r="I31" i="42"/>
  <c r="H32" i="43"/>
  <c r="I32" i="43" s="1"/>
  <c r="D33" i="43"/>
  <c r="B33" i="43" s="1"/>
  <c r="I28" i="66"/>
  <c r="F25" i="99"/>
  <c r="D26" i="99" s="1"/>
  <c r="B25" i="99"/>
  <c r="I25" i="97"/>
  <c r="F25" i="98"/>
  <c r="G25" i="98" s="1"/>
  <c r="B25" i="98"/>
  <c r="I24" i="98"/>
  <c r="G26" i="80"/>
  <c r="I26" i="80" s="1"/>
  <c r="I32" i="17"/>
  <c r="B33" i="19"/>
  <c r="I104" i="26"/>
  <c r="H104" i="26"/>
  <c r="B105" i="26"/>
  <c r="E105" i="26"/>
  <c r="F105" i="26" s="1"/>
  <c r="I23" i="95"/>
  <c r="G25" i="83"/>
  <c r="I25" i="83" s="1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7" i="82"/>
  <c r="I27" i="82" s="1"/>
  <c r="D27" i="80"/>
  <c r="E27" i="80"/>
  <c r="G31" i="58"/>
  <c r="D32" i="58"/>
  <c r="E32" i="58"/>
  <c r="G33" i="3"/>
  <c r="I33" i="3" s="1"/>
  <c r="H32" i="42"/>
  <c r="I32" i="42" s="1"/>
  <c r="D33" i="42"/>
  <c r="E33" i="42"/>
  <c r="F26" i="91"/>
  <c r="H26" i="91" s="1"/>
  <c r="B26" i="91"/>
  <c r="B27" i="90"/>
  <c r="F27" i="90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I26" i="76"/>
  <c r="B26" i="85"/>
  <c r="H32" i="39"/>
  <c r="I32" i="39" s="1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H28" i="62"/>
  <c r="I28" i="62" s="1"/>
  <c r="G34" i="34"/>
  <c r="D26" i="83"/>
  <c r="E26" i="83"/>
  <c r="G28" i="60"/>
  <c r="I28" i="60" s="1"/>
  <c r="D29" i="60"/>
  <c r="E29" i="60"/>
  <c r="H34" i="30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C42" i="17"/>
  <c r="B33" i="17"/>
  <c r="F33" i="17"/>
  <c r="H33" i="17" s="1"/>
  <c r="H34" i="34"/>
  <c r="G34" i="30"/>
  <c r="F27" i="79"/>
  <c r="H27" i="79" s="1"/>
  <c r="B27" i="79"/>
  <c r="D34" i="3"/>
  <c r="E34" i="3"/>
  <c r="H29" i="56"/>
  <c r="I29" i="56" s="1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I32" i="35"/>
  <c r="B29" i="59"/>
  <c r="F29" i="59"/>
  <c r="H29" i="59" s="1"/>
  <c r="H32" i="20"/>
  <c r="I32" i="20" s="1"/>
  <c r="B34" i="18"/>
  <c r="F34" i="18"/>
  <c r="G34" i="18" s="1"/>
  <c r="D26" i="87"/>
  <c r="E26" i="87"/>
  <c r="D33" i="20"/>
  <c r="E33" i="20"/>
  <c r="H33" i="35"/>
  <c r="G33" i="35"/>
  <c r="E34" i="35"/>
  <c r="F34" i="35" s="1"/>
  <c r="B34" i="35"/>
  <c r="E29" i="62"/>
  <c r="D29" i="62"/>
  <c r="B105" i="86"/>
  <c r="B111" i="74"/>
  <c r="J114" i="35"/>
  <c r="D106" i="25"/>
  <c r="G105" i="25"/>
  <c r="J103" i="13"/>
  <c r="I115" i="35"/>
  <c r="H115" i="35"/>
  <c r="D105" i="13"/>
  <c r="E105" i="13" s="1"/>
  <c r="G104" i="13"/>
  <c r="D105" i="33"/>
  <c r="E105" i="33" s="1"/>
  <c r="G104" i="33"/>
  <c r="J104" i="25"/>
  <c r="J103" i="33"/>
  <c r="E117" i="35"/>
  <c r="F117" i="35" s="1"/>
  <c r="B117" i="35"/>
  <c r="G116" i="35"/>
  <c r="H30" i="72" l="1"/>
  <c r="G30" i="72"/>
  <c r="E31" i="72"/>
  <c r="F31" i="72" s="1"/>
  <c r="N7" i="13"/>
  <c r="I23" i="13"/>
  <c r="E24" i="13"/>
  <c r="F24" i="13" s="1"/>
  <c r="B24" i="13"/>
  <c r="G33" i="19"/>
  <c r="I33" i="19" s="1"/>
  <c r="F33" i="43"/>
  <c r="G33" i="43" s="1"/>
  <c r="D27" i="97"/>
  <c r="B27" i="97" s="1"/>
  <c r="E34" i="19"/>
  <c r="D34" i="19"/>
  <c r="H26" i="97"/>
  <c r="I26" i="97" s="1"/>
  <c r="E27" i="97"/>
  <c r="H24" i="25"/>
  <c r="I24" i="25" s="1"/>
  <c r="E25" i="95"/>
  <c r="D25" i="25"/>
  <c r="E25" i="25" s="1"/>
  <c r="F25" i="25" s="1"/>
  <c r="D26" i="25" s="1"/>
  <c r="B26" i="25" s="1"/>
  <c r="D25" i="95"/>
  <c r="B25" i="95" s="1"/>
  <c r="H25" i="99"/>
  <c r="H25" i="98"/>
  <c r="I25" i="98" s="1"/>
  <c r="G25" i="99"/>
  <c r="D26" i="98"/>
  <c r="E26" i="98"/>
  <c r="E26" i="99"/>
  <c r="F26" i="99" s="1"/>
  <c r="B26" i="99"/>
  <c r="G24" i="95"/>
  <c r="I24" i="95" s="1"/>
  <c r="H26" i="85"/>
  <c r="G26" i="85"/>
  <c r="H30" i="46"/>
  <c r="I30" i="46" s="1"/>
  <c r="G34" i="32"/>
  <c r="I34" i="32" s="1"/>
  <c r="D106" i="26"/>
  <c r="G105" i="26"/>
  <c r="J104" i="26"/>
  <c r="D27" i="85"/>
  <c r="F27" i="85" s="1"/>
  <c r="F27" i="80"/>
  <c r="H27" i="80" s="1"/>
  <c r="G27" i="77"/>
  <c r="I27" i="77" s="1"/>
  <c r="G32" i="74"/>
  <c r="I32" i="74" s="1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I33" i="21"/>
  <c r="G26" i="8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E34" i="22"/>
  <c r="D34" i="22"/>
  <c r="E25" i="96"/>
  <c r="D25" i="96"/>
  <c r="F33" i="39"/>
  <c r="G33" i="39" s="1"/>
  <c r="B33" i="39"/>
  <c r="G27" i="76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G25" i="89"/>
  <c r="I25" i="89" s="1"/>
  <c r="E33" i="73"/>
  <c r="D33" i="73"/>
  <c r="F27" i="88"/>
  <c r="H27" i="88" s="1"/>
  <c r="B27" i="88"/>
  <c r="D31" i="57"/>
  <c r="E31" i="57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12" i="34"/>
  <c r="E35" i="35"/>
  <c r="F35" i="35" s="1"/>
  <c r="B35" i="35"/>
  <c r="G34" i="35"/>
  <c r="H34" i="35"/>
  <c r="B33" i="20"/>
  <c r="F33" i="20"/>
  <c r="G33" i="20" s="1"/>
  <c r="B29" i="62"/>
  <c r="F29" i="62"/>
  <c r="H29" i="62" s="1"/>
  <c r="J104" i="86"/>
  <c r="J110" i="74"/>
  <c r="I33" i="35"/>
  <c r="B26" i="87"/>
  <c r="F26" i="87"/>
  <c r="G26" i="87" s="1"/>
  <c r="D35" i="18"/>
  <c r="E35" i="18"/>
  <c r="E30" i="59"/>
  <c r="D30" i="59"/>
  <c r="G117" i="35"/>
  <c r="E118" i="35"/>
  <c r="F118" i="35" s="1"/>
  <c r="B118" i="35"/>
  <c r="H104" i="33"/>
  <c r="I104" i="33"/>
  <c r="H104" i="13"/>
  <c r="I104" i="13"/>
  <c r="I105" i="25"/>
  <c r="H105" i="25"/>
  <c r="B106" i="25"/>
  <c r="H116" i="35"/>
  <c r="I116" i="35"/>
  <c r="F105" i="33"/>
  <c r="B105" i="33"/>
  <c r="F105" i="13"/>
  <c r="B105" i="13"/>
  <c r="J115" i="35"/>
  <c r="E106" i="25"/>
  <c r="F106" i="25" s="1"/>
  <c r="I30" i="72" l="1"/>
  <c r="D34" i="43"/>
  <c r="H33" i="43"/>
  <c r="G24" i="13"/>
  <c r="H24" i="13"/>
  <c r="D25" i="13"/>
  <c r="E34" i="43"/>
  <c r="F27" i="97"/>
  <c r="D28" i="97" s="1"/>
  <c r="B28" i="97" s="1"/>
  <c r="F34" i="19"/>
  <c r="G34" i="19" s="1"/>
  <c r="B34" i="19"/>
  <c r="F25" i="95"/>
  <c r="G25" i="95" s="1"/>
  <c r="E26" i="25"/>
  <c r="F26" i="25" s="1"/>
  <c r="D27" i="25" s="1"/>
  <c r="B25" i="25"/>
  <c r="G25" i="25"/>
  <c r="H25" i="25"/>
  <c r="I25" i="99"/>
  <c r="I26" i="85"/>
  <c r="D27" i="99"/>
  <c r="G26" i="99"/>
  <c r="H26" i="99"/>
  <c r="B26" i="98"/>
  <c r="F26" i="98"/>
  <c r="H26" i="98" s="1"/>
  <c r="D28" i="80"/>
  <c r="B28" i="80" s="1"/>
  <c r="B27" i="85"/>
  <c r="E28" i="80"/>
  <c r="G27" i="80"/>
  <c r="I27" i="80" s="1"/>
  <c r="H105" i="26"/>
  <c r="I105" i="26"/>
  <c r="B106" i="26"/>
  <c r="E106" i="26"/>
  <c r="F106" i="26" s="1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I27" i="76"/>
  <c r="H27" i="85"/>
  <c r="I35" i="70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I33" i="43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B34" i="43"/>
  <c r="F34" i="17"/>
  <c r="G34" i="17" s="1"/>
  <c r="C43" i="17"/>
  <c r="B34" i="17"/>
  <c r="E30" i="68"/>
  <c r="D30" i="68"/>
  <c r="J104" i="13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G29" i="62"/>
  <c r="I29" i="62" s="1"/>
  <c r="E34" i="20"/>
  <c r="D34" i="20"/>
  <c r="J116" i="35"/>
  <c r="J104" i="33"/>
  <c r="E119" i="35"/>
  <c r="F119" i="35" s="1"/>
  <c r="B119" i="35"/>
  <c r="G118" i="35"/>
  <c r="G105" i="13"/>
  <c r="D106" i="13"/>
  <c r="E106" i="13" s="1"/>
  <c r="J105" i="25"/>
  <c r="H117" i="35"/>
  <c r="I117" i="35"/>
  <c r="D107" i="25"/>
  <c r="E107" i="25" s="1"/>
  <c r="G106" i="25"/>
  <c r="G105" i="33"/>
  <c r="D106" i="33"/>
  <c r="E106" i="33" s="1"/>
  <c r="F34" i="43" l="1"/>
  <c r="G34" i="43" s="1"/>
  <c r="E28" i="97"/>
  <c r="I24" i="13"/>
  <c r="B25" i="13"/>
  <c r="E25" i="13"/>
  <c r="F25" i="13" s="1"/>
  <c r="H27" i="97"/>
  <c r="G27" i="97"/>
  <c r="H34" i="19"/>
  <c r="I34" i="19" s="1"/>
  <c r="E35" i="19"/>
  <c r="F28" i="97"/>
  <c r="D29" i="97" s="1"/>
  <c r="I36" i="69"/>
  <c r="D35" i="19"/>
  <c r="B35" i="19" s="1"/>
  <c r="H26" i="25"/>
  <c r="G26" i="25"/>
  <c r="H25" i="95"/>
  <c r="I25" i="95" s="1"/>
  <c r="E26" i="95"/>
  <c r="D26" i="95"/>
  <c r="B26" i="95" s="1"/>
  <c r="I25" i="25"/>
  <c r="G26" i="98"/>
  <c r="I26" i="98" s="1"/>
  <c r="F28" i="80"/>
  <c r="E29" i="80" s="1"/>
  <c r="I26" i="99"/>
  <c r="D27" i="98"/>
  <c r="E27" i="98"/>
  <c r="E27" i="99"/>
  <c r="F27" i="99" s="1"/>
  <c r="D28" i="99" s="1"/>
  <c r="B27" i="99"/>
  <c r="I35" i="35"/>
  <c r="H30" i="67"/>
  <c r="I30" i="67" s="1"/>
  <c r="H30" i="59"/>
  <c r="I30" i="59" s="1"/>
  <c r="G35" i="18"/>
  <c r="I35" i="18" s="1"/>
  <c r="D107" i="26"/>
  <c r="G106" i="26"/>
  <c r="J105" i="26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E34" i="74"/>
  <c r="D34" i="74"/>
  <c r="F37" i="69"/>
  <c r="H37" i="69" s="1"/>
  <c r="B37" i="69"/>
  <c r="E35" i="21"/>
  <c r="D35" i="21"/>
  <c r="H34" i="41"/>
  <c r="E26" i="26"/>
  <c r="F26" i="26" s="1"/>
  <c r="B26" i="26"/>
  <c r="B27" i="25"/>
  <c r="B30" i="68"/>
  <c r="F30" i="68"/>
  <c r="G30" i="68" s="1"/>
  <c r="B31" i="56"/>
  <c r="F31" i="56"/>
  <c r="B38" i="28"/>
  <c r="F38" i="28"/>
  <c r="H34" i="43"/>
  <c r="I34" i="43" s="1"/>
  <c r="E35" i="43"/>
  <c r="D35" i="43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E27" i="25"/>
  <c r="F27" i="25" s="1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H36" i="35"/>
  <c r="E37" i="35"/>
  <c r="F37" i="35" s="1"/>
  <c r="B37" i="35"/>
  <c r="G36" i="35"/>
  <c r="B30" i="62"/>
  <c r="F30" i="62"/>
  <c r="B34" i="20"/>
  <c r="F34" i="20"/>
  <c r="G34" i="20" s="1"/>
  <c r="D36" i="18"/>
  <c r="E36" i="18"/>
  <c r="B27" i="87"/>
  <c r="F27" i="87"/>
  <c r="G27" i="87" s="1"/>
  <c r="E31" i="59"/>
  <c r="D31" i="59"/>
  <c r="J117" i="35"/>
  <c r="I106" i="25"/>
  <c r="H106" i="25"/>
  <c r="F106" i="13"/>
  <c r="B106" i="13"/>
  <c r="B107" i="25"/>
  <c r="F107" i="25"/>
  <c r="H105" i="13"/>
  <c r="M88" i="13" s="1"/>
  <c r="M89" i="13" s="1"/>
  <c r="I105" i="13"/>
  <c r="N88" i="13" s="1"/>
  <c r="H118" i="35"/>
  <c r="I118" i="35"/>
  <c r="E120" i="35"/>
  <c r="F120" i="35" s="1"/>
  <c r="B120" i="35"/>
  <c r="G119" i="35"/>
  <c r="H105" i="33"/>
  <c r="I105" i="33"/>
  <c r="B106" i="33"/>
  <c r="F106" i="33"/>
  <c r="N89" i="13" l="1"/>
  <c r="O88" i="13"/>
  <c r="O89" i="13" s="1"/>
  <c r="D26" i="13"/>
  <c r="G25" i="13"/>
  <c r="H25" i="13"/>
  <c r="I27" i="97"/>
  <c r="H28" i="97"/>
  <c r="F35" i="19"/>
  <c r="G35" i="19" s="1"/>
  <c r="G28" i="97"/>
  <c r="I26" i="25"/>
  <c r="F26" i="95"/>
  <c r="G26" i="95" s="1"/>
  <c r="I28" i="79"/>
  <c r="H28" i="80"/>
  <c r="G28" i="80"/>
  <c r="D29" i="80"/>
  <c r="B29" i="80" s="1"/>
  <c r="E28" i="99"/>
  <c r="F28" i="99" s="1"/>
  <c r="G28" i="99" s="1"/>
  <c r="B28" i="99"/>
  <c r="F27" i="98"/>
  <c r="G27" i="98" s="1"/>
  <c r="B27" i="98"/>
  <c r="H27" i="99"/>
  <c r="G27" i="99"/>
  <c r="E29" i="97"/>
  <c r="F29" i="97" s="1"/>
  <c r="B29" i="97"/>
  <c r="G30" i="60"/>
  <c r="D31" i="60"/>
  <c r="F31" i="60" s="1"/>
  <c r="G31" i="60" s="1"/>
  <c r="H30" i="60"/>
  <c r="I35" i="32"/>
  <c r="I33" i="73"/>
  <c r="B107" i="26"/>
  <c r="E107" i="26"/>
  <c r="F107" i="26" s="1"/>
  <c r="I106" i="26"/>
  <c r="H106" i="26"/>
  <c r="I28" i="9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H29" i="82"/>
  <c r="H26" i="26"/>
  <c r="G26" i="26"/>
  <c r="B37" i="23"/>
  <c r="F37" i="23"/>
  <c r="H34" i="42"/>
  <c r="E35" i="42"/>
  <c r="D35" i="42"/>
  <c r="H33" i="58"/>
  <c r="I33" i="58" s="1"/>
  <c r="E34" i="58"/>
  <c r="D34" i="58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35" i="39"/>
  <c r="E35" i="39"/>
  <c r="F35" i="22"/>
  <c r="H35" i="22" s="1"/>
  <c r="B35" i="22"/>
  <c r="H28" i="85"/>
  <c r="I28" i="85" s="1"/>
  <c r="D29" i="85"/>
  <c r="E29" i="85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B35" i="43"/>
  <c r="F35" i="43"/>
  <c r="H35" i="43" s="1"/>
  <c r="H27" i="25"/>
  <c r="D28" i="25"/>
  <c r="E28" i="25" s="1"/>
  <c r="G27" i="25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I26" i="33"/>
  <c r="F36" i="32"/>
  <c r="G36" i="32" s="1"/>
  <c r="B36" i="32"/>
  <c r="B29" i="79"/>
  <c r="F29" i="79"/>
  <c r="G29" i="79" s="1"/>
  <c r="J118" i="35"/>
  <c r="B31" i="59"/>
  <c r="F31" i="59"/>
  <c r="H31" i="59" s="1"/>
  <c r="E31" i="62"/>
  <c r="D31" i="62"/>
  <c r="E38" i="35"/>
  <c r="F38" i="35" s="1"/>
  <c r="H37" i="35"/>
  <c r="G37" i="35"/>
  <c r="B38" i="35"/>
  <c r="D28" i="87"/>
  <c r="E28" i="87"/>
  <c r="I36" i="35"/>
  <c r="E35" i="20"/>
  <c r="D35" i="20"/>
  <c r="G30" i="62"/>
  <c r="F36" i="18"/>
  <c r="G36" i="18" s="1"/>
  <c r="B36" i="18"/>
  <c r="H30" i="62"/>
  <c r="J105" i="33"/>
  <c r="J105" i="13"/>
  <c r="G106" i="33"/>
  <c r="D107" i="33"/>
  <c r="E107" i="33" s="1"/>
  <c r="E121" i="35"/>
  <c r="F121" i="35" s="1"/>
  <c r="B121" i="35"/>
  <c r="G120" i="35"/>
  <c r="J106" i="25"/>
  <c r="D108" i="25"/>
  <c r="G107" i="25"/>
  <c r="I119" i="35"/>
  <c r="H119" i="35"/>
  <c r="G106" i="13"/>
  <c r="D107" i="13"/>
  <c r="I25" i="13" l="1"/>
  <c r="E26" i="13"/>
  <c r="F26" i="13" s="1"/>
  <c r="B26" i="13"/>
  <c r="D36" i="19"/>
  <c r="B36" i="19" s="1"/>
  <c r="H26" i="95"/>
  <c r="I26" i="95" s="1"/>
  <c r="E27" i="95"/>
  <c r="D27" i="95"/>
  <c r="H35" i="19"/>
  <c r="I35" i="19" s="1"/>
  <c r="E36" i="19"/>
  <c r="I28" i="97"/>
  <c r="I28" i="80"/>
  <c r="I26" i="26"/>
  <c r="F29" i="80"/>
  <c r="H29" i="80" s="1"/>
  <c r="B31" i="60"/>
  <c r="I30" i="60"/>
  <c r="D30" i="97"/>
  <c r="E30" i="97"/>
  <c r="G29" i="97"/>
  <c r="H29" i="97"/>
  <c r="G32" i="57"/>
  <c r="I32" i="57" s="1"/>
  <c r="I27" i="99"/>
  <c r="D28" i="98"/>
  <c r="E28" i="98"/>
  <c r="D29" i="99"/>
  <c r="E29" i="99"/>
  <c r="H27" i="98"/>
  <c r="I27" i="98" s="1"/>
  <c r="H28" i="99"/>
  <c r="I28" i="99" s="1"/>
  <c r="I29" i="82"/>
  <c r="H31" i="67"/>
  <c r="I31" i="67" s="1"/>
  <c r="H32" i="46"/>
  <c r="I32" i="46" s="1"/>
  <c r="J106" i="26"/>
  <c r="D108" i="26"/>
  <c r="B108" i="26" s="1"/>
  <c r="G107" i="26"/>
  <c r="H29" i="79"/>
  <c r="I29" i="79" s="1"/>
  <c r="D32" i="67"/>
  <c r="E32" i="67"/>
  <c r="H32" i="54"/>
  <c r="I32" i="54" s="1"/>
  <c r="D33" i="46"/>
  <c r="E33" i="46"/>
  <c r="G36" i="24"/>
  <c r="I36" i="24" s="1"/>
  <c r="E37" i="24"/>
  <c r="D37" i="24"/>
  <c r="G35" i="22"/>
  <c r="I35" i="22" s="1"/>
  <c r="G35" i="21"/>
  <c r="I35" i="21" s="1"/>
  <c r="I28" i="86"/>
  <c r="E27" i="93"/>
  <c r="D27" i="93"/>
  <c r="F30" i="82"/>
  <c r="H30" i="82" s="1"/>
  <c r="B30" i="82"/>
  <c r="I36" i="34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27" i="33"/>
  <c r="F37" i="71"/>
  <c r="B37" i="71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I27" i="25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D36" i="43"/>
  <c r="E36" i="43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D32" i="60"/>
  <c r="E32" i="60"/>
  <c r="B28" i="25"/>
  <c r="F28" i="25"/>
  <c r="G28" i="25" s="1"/>
  <c r="G35" i="43"/>
  <c r="I35" i="43" s="1"/>
  <c r="B32" i="64"/>
  <c r="F32" i="64"/>
  <c r="G32" i="64" s="1"/>
  <c r="F37" i="34"/>
  <c r="B37" i="34"/>
  <c r="H31" i="63"/>
  <c r="I31" i="63" s="1"/>
  <c r="B35" i="20"/>
  <c r="F35" i="20"/>
  <c r="I37" i="35"/>
  <c r="E37" i="18"/>
  <c r="D37" i="18"/>
  <c r="H36" i="18"/>
  <c r="I36" i="18" s="1"/>
  <c r="B39" i="35"/>
  <c r="H38" i="35"/>
  <c r="E39" i="35"/>
  <c r="F39" i="35" s="1"/>
  <c r="G38" i="35"/>
  <c r="F28" i="87"/>
  <c r="B28" i="87"/>
  <c r="B31" i="62"/>
  <c r="F31" i="62"/>
  <c r="G31" i="62" s="1"/>
  <c r="D32" i="59"/>
  <c r="E32" i="59"/>
  <c r="I106" i="13"/>
  <c r="H106" i="13"/>
  <c r="J119" i="35"/>
  <c r="I120" i="35"/>
  <c r="H120" i="35"/>
  <c r="H106" i="33"/>
  <c r="I106" i="33"/>
  <c r="B107" i="13"/>
  <c r="B108" i="25"/>
  <c r="H107" i="25"/>
  <c r="I107" i="25"/>
  <c r="E107" i="13"/>
  <c r="F107" i="13" s="1"/>
  <c r="E108" i="25"/>
  <c r="F108" i="25" s="1"/>
  <c r="E122" i="35"/>
  <c r="F122" i="35" s="1"/>
  <c r="B122" i="35"/>
  <c r="G121" i="35"/>
  <c r="F107" i="33"/>
  <c r="B107" i="33"/>
  <c r="G26" i="13" l="1"/>
  <c r="D27" i="13"/>
  <c r="H26" i="13"/>
  <c r="F36" i="19"/>
  <c r="G36" i="19" s="1"/>
  <c r="F27" i="95"/>
  <c r="H27" i="95" s="1"/>
  <c r="B27" i="95"/>
  <c r="D30" i="80"/>
  <c r="B30" i="80" s="1"/>
  <c r="G29" i="80"/>
  <c r="I29" i="80" s="1"/>
  <c r="E30" i="80"/>
  <c r="I29" i="97"/>
  <c r="B28" i="98"/>
  <c r="F28" i="98"/>
  <c r="G28" i="98" s="1"/>
  <c r="I29" i="90"/>
  <c r="F29" i="99"/>
  <c r="G29" i="99" s="1"/>
  <c r="B29" i="99"/>
  <c r="F30" i="97"/>
  <c r="G30" i="97" s="1"/>
  <c r="B30" i="97"/>
  <c r="G30" i="82"/>
  <c r="I30" i="82" s="1"/>
  <c r="I32" i="53"/>
  <c r="I26" i="93"/>
  <c r="G31" i="65"/>
  <c r="I31" i="65" s="1"/>
  <c r="I107" i="26"/>
  <c r="H107" i="26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H28" i="25"/>
  <c r="G29" i="86"/>
  <c r="I29" i="86" s="1"/>
  <c r="D30" i="86"/>
  <c r="E30" i="86"/>
  <c r="E31" i="82"/>
  <c r="D31" i="82"/>
  <c r="F30" i="90"/>
  <c r="B30" i="90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D28" i="95"/>
  <c r="E36" i="39"/>
  <c r="D36" i="39"/>
  <c r="F30" i="76"/>
  <c r="G30" i="76" s="1"/>
  <c r="B30" i="76"/>
  <c r="H29" i="85"/>
  <c r="G37" i="30"/>
  <c r="I37" i="30" s="1"/>
  <c r="F35" i="44"/>
  <c r="G35" i="44" s="1"/>
  <c r="B35" i="44"/>
  <c r="F32" i="61"/>
  <c r="H32" i="61" s="1"/>
  <c r="B32" i="61"/>
  <c r="I37" i="27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D29" i="25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17" i="2"/>
  <c r="O87" i="17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G37" i="71"/>
  <c r="D33" i="64"/>
  <c r="E33" i="64"/>
  <c r="B33" i="54"/>
  <c r="F33" i="54"/>
  <c r="G33" i="54" s="1"/>
  <c r="B37" i="32"/>
  <c r="F37" i="32"/>
  <c r="G37" i="32" s="1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N17" i="2"/>
  <c r="R132" i="2" s="1"/>
  <c r="H39" i="28"/>
  <c r="I39" i="28" s="1"/>
  <c r="B30" i="79"/>
  <c r="F30" i="79"/>
  <c r="H30" i="79" s="1"/>
  <c r="F36" i="43"/>
  <c r="G36" i="43" s="1"/>
  <c r="B36" i="43"/>
  <c r="G34" i="45"/>
  <c r="I34" i="45" s="1"/>
  <c r="D38" i="30"/>
  <c r="E38" i="30"/>
  <c r="F36" i="17"/>
  <c r="G36" i="17" s="1"/>
  <c r="B36" i="17"/>
  <c r="C45" i="17"/>
  <c r="G29" i="88"/>
  <c r="I29" i="88" s="1"/>
  <c r="I27" i="92"/>
  <c r="H37" i="71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B32" i="59"/>
  <c r="F32" i="59"/>
  <c r="H32" i="59" s="1"/>
  <c r="E32" i="62"/>
  <c r="D32" i="62"/>
  <c r="G28" i="87"/>
  <c r="H35" i="20"/>
  <c r="J120" i="35"/>
  <c r="G107" i="13"/>
  <c r="D108" i="13"/>
  <c r="E108" i="13" s="1"/>
  <c r="G108" i="25"/>
  <c r="D109" i="25"/>
  <c r="E109" i="25" s="1"/>
  <c r="G122" i="35"/>
  <c r="E123" i="35"/>
  <c r="F123" i="35" s="1"/>
  <c r="B123" i="35"/>
  <c r="J107" i="25"/>
  <c r="J106" i="13"/>
  <c r="G107" i="33"/>
  <c r="D108" i="33"/>
  <c r="H121" i="35"/>
  <c r="I121" i="35"/>
  <c r="J106" i="33"/>
  <c r="F19" i="36"/>
  <c r="G27" i="95" l="1"/>
  <c r="I27" i="95" s="1"/>
  <c r="E28" i="95"/>
  <c r="I26" i="13"/>
  <c r="E37" i="19"/>
  <c r="F37" i="19" s="1"/>
  <c r="G37" i="19" s="1"/>
  <c r="D37" i="19"/>
  <c r="B37" i="19" s="1"/>
  <c r="H36" i="19"/>
  <c r="I36" i="19" s="1"/>
  <c r="E27" i="13"/>
  <c r="F27" i="13" s="1"/>
  <c r="B27" i="13"/>
  <c r="I29" i="85"/>
  <c r="F30" i="80"/>
  <c r="G30" i="80" s="1"/>
  <c r="G28" i="94"/>
  <c r="I28" i="94" s="1"/>
  <c r="H28" i="98"/>
  <c r="I28" i="98" s="1"/>
  <c r="H37" i="32"/>
  <c r="I37" i="32" s="1"/>
  <c r="D31" i="97"/>
  <c r="E31" i="97"/>
  <c r="D30" i="99"/>
  <c r="E30" i="99"/>
  <c r="D29" i="98"/>
  <c r="E29" i="98"/>
  <c r="H30" i="97"/>
  <c r="I30" i="97" s="1"/>
  <c r="H29" i="99"/>
  <c r="I29" i="99" s="1"/>
  <c r="I28" i="25"/>
  <c r="I37" i="34"/>
  <c r="J107" i="26"/>
  <c r="G33" i="46"/>
  <c r="I33" i="46" s="1"/>
  <c r="H37" i="24"/>
  <c r="I37" i="24" s="1"/>
  <c r="H36" i="22"/>
  <c r="I36" i="22" s="1"/>
  <c r="D109" i="26"/>
  <c r="B109" i="26" s="1"/>
  <c r="G108" i="26"/>
  <c r="H30" i="77"/>
  <c r="I30" i="77" s="1"/>
  <c r="H32" i="67"/>
  <c r="I32" i="67" s="1"/>
  <c r="D33" i="67"/>
  <c r="E33" i="67"/>
  <c r="G32" i="61"/>
  <c r="I32" i="61" s="1"/>
  <c r="E34" i="46"/>
  <c r="D34" i="46"/>
  <c r="G36" i="41"/>
  <c r="I36" i="41" s="1"/>
  <c r="E38" i="24"/>
  <c r="D38" i="24"/>
  <c r="G30" i="79"/>
  <c r="I30" i="79" s="1"/>
  <c r="G36" i="21"/>
  <c r="I36" i="21" s="1"/>
  <c r="I34" i="58"/>
  <c r="F30" i="86"/>
  <c r="H30" i="86" s="1"/>
  <c r="B30" i="86"/>
  <c r="E29" i="94"/>
  <c r="D29" i="94"/>
  <c r="I35" i="20"/>
  <c r="F31" i="82"/>
  <c r="B31" i="82"/>
  <c r="G27" i="93"/>
  <c r="I27" i="93" s="1"/>
  <c r="E28" i="93"/>
  <c r="D28" i="93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E33" i="66"/>
  <c r="D33" i="66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B28" i="95"/>
  <c r="F28" i="95"/>
  <c r="H28" i="95" s="1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28" i="33"/>
  <c r="E37" i="17"/>
  <c r="D37" i="17"/>
  <c r="F32" i="68"/>
  <c r="G32" i="68" s="1"/>
  <c r="B32" i="68"/>
  <c r="D39" i="70"/>
  <c r="E39" i="70"/>
  <c r="E34" i="54"/>
  <c r="D34" i="54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25"/>
  <c r="B29" i="33"/>
  <c r="D37" i="43"/>
  <c r="E37" i="43"/>
  <c r="D29" i="92"/>
  <c r="E29" i="92"/>
  <c r="B33" i="56"/>
  <c r="F33" i="56"/>
  <c r="H33" i="56" s="1"/>
  <c r="D33" i="60"/>
  <c r="E33" i="60"/>
  <c r="F38" i="30"/>
  <c r="H38" i="30" s="1"/>
  <c r="B38" i="30"/>
  <c r="H36" i="43"/>
  <c r="I36" i="43" s="1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E29" i="25"/>
  <c r="F29" i="25" s="1"/>
  <c r="H32" i="63"/>
  <c r="I32" i="63" s="1"/>
  <c r="D31" i="78"/>
  <c r="E31" i="78"/>
  <c r="E29" i="33"/>
  <c r="F29" i="33" s="1"/>
  <c r="J121" i="35"/>
  <c r="E38" i="18"/>
  <c r="D38" i="18"/>
  <c r="F32" i="62"/>
  <c r="G32" i="62" s="1"/>
  <c r="B32" i="62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I107" i="33"/>
  <c r="H107" i="33"/>
  <c r="I108" i="25"/>
  <c r="H108" i="25"/>
  <c r="B124" i="35"/>
  <c r="E124" i="35"/>
  <c r="F124" i="35" s="1"/>
  <c r="G123" i="35"/>
  <c r="F108" i="13"/>
  <c r="B108" i="13"/>
  <c r="B108" i="33"/>
  <c r="E108" i="33"/>
  <c r="F108" i="33" s="1"/>
  <c r="H122" i="35"/>
  <c r="I122" i="35"/>
  <c r="B109" i="25"/>
  <c r="F109" i="25"/>
  <c r="I107" i="13"/>
  <c r="H107" i="13"/>
  <c r="D28" i="13" l="1"/>
  <c r="H27" i="13"/>
  <c r="G27" i="13"/>
  <c r="H30" i="80"/>
  <c r="I30" i="80" s="1"/>
  <c r="D31" i="80"/>
  <c r="E31" i="80"/>
  <c r="F30" i="99"/>
  <c r="G30" i="99" s="1"/>
  <c r="B30" i="99"/>
  <c r="F29" i="98"/>
  <c r="G29" i="98" s="1"/>
  <c r="B29" i="98"/>
  <c r="F31" i="97"/>
  <c r="D32" i="97" s="1"/>
  <c r="B31" i="97"/>
  <c r="I30" i="90"/>
  <c r="I28" i="89"/>
  <c r="I38" i="27"/>
  <c r="E109" i="26"/>
  <c r="F109" i="26" s="1"/>
  <c r="G109" i="26" s="1"/>
  <c r="H108" i="26"/>
  <c r="I108" i="26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B31" i="80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G28" i="95"/>
  <c r="I28" i="95" s="1"/>
  <c r="E29" i="95"/>
  <c r="D29" i="95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H29" i="33"/>
  <c r="G29" i="25"/>
  <c r="D30" i="25"/>
  <c r="B30" i="25" s="1"/>
  <c r="H29" i="25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G33" i="56"/>
  <c r="I33" i="56" s="1"/>
  <c r="F37" i="43"/>
  <c r="H37" i="43" s="1"/>
  <c r="B37" i="43"/>
  <c r="G39" i="31"/>
  <c r="I39" i="31" s="1"/>
  <c r="D40" i="69"/>
  <c r="E40" i="69"/>
  <c r="G33" i="64"/>
  <c r="D36" i="45"/>
  <c r="E36" i="45"/>
  <c r="E38" i="19"/>
  <c r="D38" i="19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H37" i="19"/>
  <c r="I37" i="19" s="1"/>
  <c r="F34" i="54"/>
  <c r="H34" i="54" s="1"/>
  <c r="B34" i="54"/>
  <c r="F33" i="59"/>
  <c r="G33" i="59" s="1"/>
  <c r="B33" i="59"/>
  <c r="F38" i="18"/>
  <c r="B38" i="18"/>
  <c r="D30" i="87"/>
  <c r="E30" i="87"/>
  <c r="E37" i="20"/>
  <c r="D37" i="20"/>
  <c r="D33" i="62"/>
  <c r="E33" i="62"/>
  <c r="I40" i="35"/>
  <c r="E42" i="35"/>
  <c r="F42" i="35" s="1"/>
  <c r="H41" i="35"/>
  <c r="B42" i="35"/>
  <c r="G41" i="35"/>
  <c r="J107" i="13"/>
  <c r="J122" i="35"/>
  <c r="G108" i="33"/>
  <c r="D109" i="33"/>
  <c r="E109" i="33" s="1"/>
  <c r="G108" i="13"/>
  <c r="D109" i="13"/>
  <c r="D110" i="25"/>
  <c r="E110" i="25" s="1"/>
  <c r="G109" i="25"/>
  <c r="H123" i="35"/>
  <c r="I123" i="35"/>
  <c r="J108" i="25"/>
  <c r="E125" i="35"/>
  <c r="F125" i="35" s="1"/>
  <c r="B125" i="35"/>
  <c r="G124" i="35"/>
  <c r="J107" i="33"/>
  <c r="I27" i="13" l="1"/>
  <c r="E28" i="13"/>
  <c r="F28" i="13" s="1"/>
  <c r="B28" i="13"/>
  <c r="F31" i="80"/>
  <c r="G31" i="80" s="1"/>
  <c r="H30" i="99"/>
  <c r="I30" i="99" s="1"/>
  <c r="H31" i="97"/>
  <c r="H29" i="98"/>
  <c r="I29" i="98" s="1"/>
  <c r="G31" i="97"/>
  <c r="E32" i="97"/>
  <c r="F32" i="97" s="1"/>
  <c r="D33" i="97" s="1"/>
  <c r="B32" i="97"/>
  <c r="D30" i="98"/>
  <c r="E30" i="98"/>
  <c r="D31" i="99"/>
  <c r="E31" i="99"/>
  <c r="D110" i="26"/>
  <c r="E110" i="26" s="1"/>
  <c r="F110" i="26" s="1"/>
  <c r="J108" i="26"/>
  <c r="I31" i="82"/>
  <c r="I33" i="64"/>
  <c r="I109" i="26"/>
  <c r="H109" i="26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I33" i="66" s="1"/>
  <c r="H39" i="23"/>
  <c r="I39" i="23" s="1"/>
  <c r="H29" i="94"/>
  <c r="E30" i="94"/>
  <c r="D30" i="94"/>
  <c r="H28" i="93"/>
  <c r="G29" i="89"/>
  <c r="I29" i="89" s="1"/>
  <c r="F31" i="86"/>
  <c r="B31" i="86"/>
  <c r="G28" i="93"/>
  <c r="F32" i="82"/>
  <c r="B32" i="82"/>
  <c r="I31" i="75"/>
  <c r="G29" i="94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F29" i="95"/>
  <c r="H29" i="95" s="1"/>
  <c r="B29" i="95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D38" i="43"/>
  <c r="E38" i="43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7" i="43"/>
  <c r="I37" i="43" s="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B38" i="19"/>
  <c r="F38" i="19"/>
  <c r="H38" i="19" s="1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I41" i="35"/>
  <c r="D39" i="18"/>
  <c r="E39" i="18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D34" i="59"/>
  <c r="E34" i="59"/>
  <c r="B109" i="13"/>
  <c r="I124" i="35"/>
  <c r="H124" i="35"/>
  <c r="H109" i="25"/>
  <c r="I109" i="25"/>
  <c r="H108" i="13"/>
  <c r="I108" i="13"/>
  <c r="B109" i="33"/>
  <c r="F109" i="33"/>
  <c r="J123" i="35"/>
  <c r="F110" i="25"/>
  <c r="B110" i="25"/>
  <c r="H108" i="33"/>
  <c r="I108" i="33"/>
  <c r="B126" i="35"/>
  <c r="E126" i="35"/>
  <c r="F126" i="35" s="1"/>
  <c r="G125" i="35"/>
  <c r="E109" i="13"/>
  <c r="F109" i="13" s="1"/>
  <c r="H31" i="80" l="1"/>
  <c r="I31" i="80" s="1"/>
  <c r="D32" i="80"/>
  <c r="E32" i="80"/>
  <c r="G28" i="13"/>
  <c r="H28" i="13"/>
  <c r="D29" i="13"/>
  <c r="I31" i="97"/>
  <c r="G40" i="69"/>
  <c r="I40" i="69" s="1"/>
  <c r="G32" i="97"/>
  <c r="F31" i="99"/>
  <c r="D32" i="99" s="1"/>
  <c r="B31" i="99"/>
  <c r="F30" i="98"/>
  <c r="G30" i="98" s="1"/>
  <c r="B30" i="98"/>
  <c r="E33" i="97"/>
  <c r="F33" i="97" s="1"/>
  <c r="B33" i="97"/>
  <c r="H32" i="97"/>
  <c r="I28" i="93"/>
  <c r="B110" i="26"/>
  <c r="I29" i="94"/>
  <c r="G39" i="30"/>
  <c r="I39" i="30" s="1"/>
  <c r="J109" i="26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D34" i="65"/>
  <c r="E34" i="65"/>
  <c r="G38" i="19"/>
  <c r="I38" i="19" s="1"/>
  <c r="B32" i="90"/>
  <c r="F32" i="90"/>
  <c r="G32" i="90" s="1"/>
  <c r="F31" i="91"/>
  <c r="B31" i="91"/>
  <c r="G36" i="55"/>
  <c r="E33" i="75"/>
  <c r="D33" i="75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D30" i="95"/>
  <c r="E30" i="95"/>
  <c r="H34" i="56"/>
  <c r="I34" i="56" s="1"/>
  <c r="G35" i="72"/>
  <c r="I35" i="72" s="1"/>
  <c r="D38" i="39"/>
  <c r="E38" i="39"/>
  <c r="G29" i="95"/>
  <c r="I29" i="95" s="1"/>
  <c r="B31" i="81"/>
  <c r="F31" i="81"/>
  <c r="H31" i="81" s="1"/>
  <c r="G31" i="85"/>
  <c r="B29" i="96"/>
  <c r="F29" i="96"/>
  <c r="G29" i="96" s="1"/>
  <c r="F37" i="44"/>
  <c r="G37" i="44" s="1"/>
  <c r="B37" i="44"/>
  <c r="I36" i="73"/>
  <c r="H30" i="25"/>
  <c r="D31" i="25"/>
  <c r="E31" i="25" s="1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F38" i="43"/>
  <c r="B38" i="43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N6" i="33" s="1"/>
  <c r="G30" i="33"/>
  <c r="N5" i="33" s="1"/>
  <c r="I31" i="78"/>
  <c r="D39" i="19"/>
  <c r="E39" i="19"/>
  <c r="E31" i="83"/>
  <c r="D31" i="83"/>
  <c r="E40" i="34"/>
  <c r="D40" i="34"/>
  <c r="G39" i="34"/>
  <c r="I39" i="34" s="1"/>
  <c r="G30" i="25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D31" i="87"/>
  <c r="E31" i="87"/>
  <c r="E34" i="62"/>
  <c r="D34" i="62"/>
  <c r="H37" i="20"/>
  <c r="I37" i="20" s="1"/>
  <c r="F39" i="18"/>
  <c r="B39" i="18"/>
  <c r="B34" i="59"/>
  <c r="F34" i="59"/>
  <c r="G34" i="59" s="1"/>
  <c r="D38" i="20"/>
  <c r="E38" i="20"/>
  <c r="G43" i="35"/>
  <c r="E44" i="35"/>
  <c r="F44" i="35" s="1"/>
  <c r="H43" i="35"/>
  <c r="B44" i="35"/>
  <c r="G109" i="13"/>
  <c r="D110" i="13"/>
  <c r="B127" i="35"/>
  <c r="G126" i="35"/>
  <c r="E127" i="35"/>
  <c r="F127" i="35" s="1"/>
  <c r="J124" i="35"/>
  <c r="J108" i="33"/>
  <c r="D110" i="33"/>
  <c r="E110" i="33" s="1"/>
  <c r="G109" i="33"/>
  <c r="G110" i="25"/>
  <c r="D111" i="25"/>
  <c r="E111" i="25" s="1"/>
  <c r="I125" i="35"/>
  <c r="H125" i="35"/>
  <c r="J108" i="13"/>
  <c r="J109" i="25"/>
  <c r="F32" i="80" l="1"/>
  <c r="G32" i="80" s="1"/>
  <c r="B32" i="80"/>
  <c r="N7" i="33"/>
  <c r="E29" i="13"/>
  <c r="F29" i="13" s="1"/>
  <c r="B29" i="13"/>
  <c r="I28" i="13"/>
  <c r="I31" i="88"/>
  <c r="I32" i="97"/>
  <c r="D34" i="97"/>
  <c r="B34" i="97" s="1"/>
  <c r="G33" i="97"/>
  <c r="H30" i="98"/>
  <c r="I30" i="98" s="1"/>
  <c r="H31" i="99"/>
  <c r="G31" i="99"/>
  <c r="E34" i="97"/>
  <c r="H33" i="97"/>
  <c r="D31" i="98"/>
  <c r="E31" i="98"/>
  <c r="E32" i="99"/>
  <c r="F32" i="99" s="1"/>
  <c r="G32" i="99" s="1"/>
  <c r="B32" i="99"/>
  <c r="G29" i="93"/>
  <c r="I29" i="93" s="1"/>
  <c r="G34" i="61"/>
  <c r="I34" i="61" s="1"/>
  <c r="I36" i="58"/>
  <c r="E111" i="26"/>
  <c r="F111" i="26" s="1"/>
  <c r="B111" i="26"/>
  <c r="H110" i="26"/>
  <c r="I110" i="26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E33" i="80"/>
  <c r="D33" i="80"/>
  <c r="F33" i="82"/>
  <c r="H33" i="82" s="1"/>
  <c r="B33" i="82"/>
  <c r="E30" i="93"/>
  <c r="D30" i="93"/>
  <c r="G30" i="94"/>
  <c r="I30" i="94" s="1"/>
  <c r="D31" i="94"/>
  <c r="E31" i="94"/>
  <c r="F37" i="58"/>
  <c r="B37" i="58"/>
  <c r="G40" i="23"/>
  <c r="D41" i="23"/>
  <c r="E41" i="23"/>
  <c r="H32" i="90"/>
  <c r="I32" i="90" s="1"/>
  <c r="E33" i="90"/>
  <c r="D33" i="90"/>
  <c r="F34" i="65"/>
  <c r="G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F30" i="95"/>
  <c r="B30" i="95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I32" i="76" s="1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D39" i="43"/>
  <c r="E39" i="43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B39" i="19"/>
  <c r="F39" i="19"/>
  <c r="H34" i="60"/>
  <c r="I34" i="60" s="1"/>
  <c r="H30" i="89"/>
  <c r="G35" i="54"/>
  <c r="H38" i="43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G38" i="43"/>
  <c r="F39" i="3"/>
  <c r="H39" i="3" s="1"/>
  <c r="B39" i="3"/>
  <c r="H39" i="32"/>
  <c r="I39" i="32" s="1"/>
  <c r="G37" i="74"/>
  <c r="I37" i="74" s="1"/>
  <c r="H35" i="57"/>
  <c r="I35" i="57" s="1"/>
  <c r="E39" i="41"/>
  <c r="D39" i="41"/>
  <c r="D33" i="78"/>
  <c r="E33" i="78"/>
  <c r="F32" i="88"/>
  <c r="B32" i="88"/>
  <c r="G30" i="92"/>
  <c r="I30" i="92" s="1"/>
  <c r="E40" i="18"/>
  <c r="D40" i="18"/>
  <c r="I43" i="35"/>
  <c r="G44" i="35"/>
  <c r="B45" i="35"/>
  <c r="H44" i="35"/>
  <c r="E45" i="35"/>
  <c r="F45" i="35" s="1"/>
  <c r="E35" i="59"/>
  <c r="D35" i="59"/>
  <c r="G39" i="18"/>
  <c r="F31" i="87"/>
  <c r="H31" i="87" s="1"/>
  <c r="B31" i="87"/>
  <c r="F38" i="20"/>
  <c r="H38" i="20" s="1"/>
  <c r="B38" i="20"/>
  <c r="H39" i="18"/>
  <c r="F34" i="62"/>
  <c r="H34" i="62" s="1"/>
  <c r="B34" i="62"/>
  <c r="I110" i="25"/>
  <c r="H110" i="25"/>
  <c r="B128" i="35"/>
  <c r="E128" i="35"/>
  <c r="F128" i="35" s="1"/>
  <c r="G127" i="35"/>
  <c r="B110" i="13"/>
  <c r="J125" i="35"/>
  <c r="B110" i="33"/>
  <c r="F110" i="33"/>
  <c r="H126" i="35"/>
  <c r="I126" i="35"/>
  <c r="I109" i="13"/>
  <c r="H109" i="13"/>
  <c r="E110" i="13"/>
  <c r="F110" i="13" s="1"/>
  <c r="F111" i="25"/>
  <c r="B111" i="25"/>
  <c r="I109" i="33"/>
  <c r="H109" i="33"/>
  <c r="F35" i="36"/>
  <c r="H32" i="80" l="1"/>
  <c r="I32" i="80" s="1"/>
  <c r="G35" i="36"/>
  <c r="D30" i="13"/>
  <c r="H29" i="13"/>
  <c r="G29" i="13"/>
  <c r="F32" i="33"/>
  <c r="H32" i="33" s="1"/>
  <c r="F34" i="97"/>
  <c r="D35" i="97" s="1"/>
  <c r="B35" i="97" s="1"/>
  <c r="I33" i="97"/>
  <c r="B32" i="33"/>
  <c r="I31" i="99"/>
  <c r="F31" i="98"/>
  <c r="H31" i="98" s="1"/>
  <c r="B31" i="98"/>
  <c r="I40" i="23"/>
  <c r="D33" i="99"/>
  <c r="E33" i="99"/>
  <c r="H32" i="99"/>
  <c r="I32" i="99" s="1"/>
  <c r="H34" i="65"/>
  <c r="I34" i="65" s="1"/>
  <c r="I31" i="91"/>
  <c r="J110" i="26"/>
  <c r="G111" i="26"/>
  <c r="D112" i="26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3" i="80"/>
  <c r="F33" i="80"/>
  <c r="G33" i="80" s="1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F39" i="22"/>
  <c r="H39" i="22" s="1"/>
  <c r="B39" i="22"/>
  <c r="H30" i="95"/>
  <c r="D31" i="95"/>
  <c r="E31" i="95"/>
  <c r="D37" i="72"/>
  <c r="E37" i="72"/>
  <c r="F35" i="61"/>
  <c r="G35" i="61" s="1"/>
  <c r="B35" i="61"/>
  <c r="G31" i="33"/>
  <c r="H41" i="31"/>
  <c r="I41" i="31" s="1"/>
  <c r="E39" i="39"/>
  <c r="D39" i="39"/>
  <c r="G30" i="95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B39" i="43"/>
  <c r="F39" i="43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N5" i="25" s="1"/>
  <c r="H31" i="25"/>
  <c r="N6" i="25" s="1"/>
  <c r="D32" i="25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G39" i="19"/>
  <c r="D40" i="19"/>
  <c r="E40" i="19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I38" i="43"/>
  <c r="H39" i="19"/>
  <c r="H40" i="34"/>
  <c r="H42" i="28"/>
  <c r="I42" i="28" s="1"/>
  <c r="D42" i="31"/>
  <c r="E42" i="31"/>
  <c r="B33" i="77"/>
  <c r="F33" i="77"/>
  <c r="G33" i="77" s="1"/>
  <c r="D33" i="33"/>
  <c r="F40" i="18"/>
  <c r="B40" i="18"/>
  <c r="D39" i="20"/>
  <c r="E39" i="20"/>
  <c r="D32" i="87"/>
  <c r="E32" i="87"/>
  <c r="B35" i="59"/>
  <c r="F35" i="59"/>
  <c r="H35" i="59" s="1"/>
  <c r="E35" i="62"/>
  <c r="D35" i="62"/>
  <c r="G31" i="87"/>
  <c r="I31" i="87" s="1"/>
  <c r="B46" i="35"/>
  <c r="G45" i="35"/>
  <c r="H45" i="35"/>
  <c r="E46" i="35"/>
  <c r="F46" i="35" s="1"/>
  <c r="J126" i="35"/>
  <c r="J109" i="33"/>
  <c r="G110" i="13"/>
  <c r="D111" i="13"/>
  <c r="E111" i="13" s="1"/>
  <c r="G111" i="25"/>
  <c r="D112" i="25"/>
  <c r="E112" i="25" s="1"/>
  <c r="I127" i="35"/>
  <c r="H127" i="35"/>
  <c r="J109" i="13"/>
  <c r="G128" i="35"/>
  <c r="B129" i="35"/>
  <c r="E129" i="35"/>
  <c r="F129" i="35" s="1"/>
  <c r="G110" i="33"/>
  <c r="D111" i="33"/>
  <c r="E111" i="33" s="1"/>
  <c r="J110" i="25"/>
  <c r="N7" i="25" l="1"/>
  <c r="I29" i="13"/>
  <c r="E30" i="13"/>
  <c r="F30" i="13" s="1"/>
  <c r="B30" i="13"/>
  <c r="G32" i="33"/>
  <c r="I32" i="33" s="1"/>
  <c r="G34" i="97"/>
  <c r="H34" i="97"/>
  <c r="E35" i="97"/>
  <c r="F35" i="97" s="1"/>
  <c r="H35" i="97" s="1"/>
  <c r="G31" i="98"/>
  <c r="I31" i="98" s="1"/>
  <c r="F33" i="99"/>
  <c r="D34" i="99" s="1"/>
  <c r="B33" i="99"/>
  <c r="G31" i="94"/>
  <c r="I31" i="94" s="1"/>
  <c r="D32" i="98"/>
  <c r="E32" i="98"/>
  <c r="I30" i="26"/>
  <c r="I30" i="95"/>
  <c r="G30" i="96"/>
  <c r="I30" i="96" s="1"/>
  <c r="G36" i="54"/>
  <c r="I36" i="54" s="1"/>
  <c r="G39" i="41"/>
  <c r="I39" i="41" s="1"/>
  <c r="E112" i="26"/>
  <c r="F112" i="26" s="1"/>
  <c r="B112" i="26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H33" i="80"/>
  <c r="I33" i="80" s="1"/>
  <c r="D34" i="80"/>
  <c r="E34" i="80"/>
  <c r="I32" i="86"/>
  <c r="H38" i="44"/>
  <c r="I38" i="44" s="1"/>
  <c r="E31" i="93"/>
  <c r="D31" i="93"/>
  <c r="E32" i="94"/>
  <c r="D32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9" i="19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F31" i="95"/>
  <c r="H31" i="95" s="1"/>
  <c r="B31" i="95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B32" i="25"/>
  <c r="D40" i="43"/>
  <c r="E40" i="43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F40" i="19"/>
  <c r="G40" i="19" s="1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G39" i="4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H39" i="43"/>
  <c r="I32" i="88"/>
  <c r="F32" i="87"/>
  <c r="B32" i="87"/>
  <c r="E41" i="18"/>
  <c r="D41" i="18"/>
  <c r="B33" i="33"/>
  <c r="E47" i="35"/>
  <c r="F47" i="35" s="1"/>
  <c r="G46" i="35"/>
  <c r="B47" i="35"/>
  <c r="H46" i="35"/>
  <c r="F39" i="20"/>
  <c r="B39" i="20"/>
  <c r="G40" i="18"/>
  <c r="D36" i="59"/>
  <c r="E36" i="59"/>
  <c r="B35" i="62"/>
  <c r="F35" i="62"/>
  <c r="G35" i="62" s="1"/>
  <c r="G35" i="59"/>
  <c r="I35" i="59" s="1"/>
  <c r="H40" i="18"/>
  <c r="E33" i="33"/>
  <c r="F33" i="33" s="1"/>
  <c r="J127" i="35"/>
  <c r="F111" i="33"/>
  <c r="B111" i="33"/>
  <c r="B130" i="35"/>
  <c r="E130" i="35"/>
  <c r="F130" i="35" s="1"/>
  <c r="G129" i="35"/>
  <c r="H110" i="33"/>
  <c r="I110" i="33"/>
  <c r="B112" i="25"/>
  <c r="F112" i="25"/>
  <c r="F111" i="13"/>
  <c r="B111" i="13"/>
  <c r="I128" i="35"/>
  <c r="H128" i="35"/>
  <c r="I111" i="25"/>
  <c r="H111" i="25"/>
  <c r="I110" i="13"/>
  <c r="H110" i="13"/>
  <c r="F27" i="36"/>
  <c r="G27" i="36" l="1"/>
  <c r="D31" i="13"/>
  <c r="H30" i="13"/>
  <c r="G30" i="13"/>
  <c r="I34" i="97"/>
  <c r="D36" i="97"/>
  <c r="B36" i="97" s="1"/>
  <c r="G35" i="97"/>
  <c r="I35" i="97" s="1"/>
  <c r="E34" i="99"/>
  <c r="F34" i="99" s="1"/>
  <c r="D35" i="99" s="1"/>
  <c r="B34" i="99"/>
  <c r="H33" i="99"/>
  <c r="G33" i="99"/>
  <c r="B32" i="98"/>
  <c r="F32" i="98"/>
  <c r="G32" i="98" s="1"/>
  <c r="E36" i="97"/>
  <c r="H36" i="56"/>
  <c r="I36" i="56" s="1"/>
  <c r="I39" i="43"/>
  <c r="J111" i="26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B34" i="80"/>
  <c r="F34" i="80"/>
  <c r="H34" i="80" s="1"/>
  <c r="G33" i="86"/>
  <c r="H33" i="86"/>
  <c r="D34" i="86"/>
  <c r="E34" i="86"/>
  <c r="H34" i="82"/>
  <c r="B31" i="93"/>
  <c r="F31" i="93"/>
  <c r="F36" i="66"/>
  <c r="H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B33" i="91"/>
  <c r="F33" i="91"/>
  <c r="H38" i="58"/>
  <c r="E39" i="58"/>
  <c r="G38" i="58"/>
  <c r="D39" i="58"/>
  <c r="H35" i="65"/>
  <c r="D33" i="25"/>
  <c r="B33" i="25" s="1"/>
  <c r="H32" i="25"/>
  <c r="B34" i="76"/>
  <c r="F34" i="76"/>
  <c r="H34" i="76" s="1"/>
  <c r="F40" i="22"/>
  <c r="G40" i="22" s="1"/>
  <c r="B40" i="22"/>
  <c r="B33" i="81"/>
  <c r="F33" i="81"/>
  <c r="G33" i="81" s="1"/>
  <c r="I40" i="18"/>
  <c r="G31" i="95"/>
  <c r="I31" i="95" s="1"/>
  <c r="D32" i="95"/>
  <c r="E32" i="95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F40" i="43"/>
  <c r="G40" i="43" s="1"/>
  <c r="B40" i="43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2" i="25"/>
  <c r="G31" i="26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D34" i="33"/>
  <c r="H33" i="33"/>
  <c r="G33" i="33"/>
  <c r="E40" i="20"/>
  <c r="D40" i="20"/>
  <c r="H47" i="35"/>
  <c r="G47" i="35"/>
  <c r="E48" i="35"/>
  <c r="F48" i="35" s="1"/>
  <c r="B48" i="35"/>
  <c r="D33" i="87"/>
  <c r="E33" i="87"/>
  <c r="J110" i="33"/>
  <c r="E36" i="62"/>
  <c r="D36" i="62"/>
  <c r="G39" i="20"/>
  <c r="F41" i="18"/>
  <c r="H41" i="18" s="1"/>
  <c r="B41" i="18"/>
  <c r="H32" i="87"/>
  <c r="B36" i="59"/>
  <c r="F36" i="59"/>
  <c r="H39" i="20"/>
  <c r="G32" i="87"/>
  <c r="D113" i="25"/>
  <c r="E113" i="25" s="1"/>
  <c r="G112" i="25"/>
  <c r="J110" i="13"/>
  <c r="J111" i="25"/>
  <c r="J128" i="35"/>
  <c r="I129" i="35"/>
  <c r="H129" i="35"/>
  <c r="G111" i="13"/>
  <c r="D112" i="13"/>
  <c r="G130" i="35"/>
  <c r="E131" i="35"/>
  <c r="F131" i="35" s="1"/>
  <c r="B131" i="35"/>
  <c r="D112" i="33"/>
  <c r="E112" i="33" s="1"/>
  <c r="G111" i="33"/>
  <c r="N5" i="26" l="1"/>
  <c r="M19" i="1" s="1"/>
  <c r="R132" i="1" s="1"/>
  <c r="I30" i="13"/>
  <c r="E31" i="13"/>
  <c r="F31" i="13" s="1"/>
  <c r="B31" i="13"/>
  <c r="F36" i="97"/>
  <c r="G36" i="97" s="1"/>
  <c r="H32" i="26"/>
  <c r="N6" i="26" s="1"/>
  <c r="G34" i="99"/>
  <c r="I32" i="25"/>
  <c r="H32" i="98"/>
  <c r="I32" i="98" s="1"/>
  <c r="I33" i="99"/>
  <c r="E35" i="99"/>
  <c r="F35" i="99" s="1"/>
  <c r="B35" i="99"/>
  <c r="D33" i="98"/>
  <c r="E33" i="98"/>
  <c r="H34" i="99"/>
  <c r="I31" i="26"/>
  <c r="I40" i="3"/>
  <c r="H34" i="90"/>
  <c r="I34" i="90" s="1"/>
  <c r="G36" i="66"/>
  <c r="I36" i="66" s="1"/>
  <c r="I35" i="65"/>
  <c r="G34" i="80"/>
  <c r="I34" i="80" s="1"/>
  <c r="I112" i="26"/>
  <c r="H112" i="26"/>
  <c r="E113" i="26"/>
  <c r="F113" i="26" s="1"/>
  <c r="B113" i="26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E35" i="80"/>
  <c r="D35" i="80"/>
  <c r="H32" i="94"/>
  <c r="I32" i="94" s="1"/>
  <c r="H36" i="63"/>
  <c r="I36" i="63" s="1"/>
  <c r="G33" i="91"/>
  <c r="D34" i="91"/>
  <c r="E34" i="91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F32" i="95"/>
  <c r="H32" i="95" s="1"/>
  <c r="B32" i="95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H40" i="43"/>
  <c r="I40" i="43" s="1"/>
  <c r="E41" i="43"/>
  <c r="D41" i="43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9" i="35"/>
  <c r="E37" i="59"/>
  <c r="D37" i="59"/>
  <c r="E42" i="18"/>
  <c r="D42" i="18"/>
  <c r="E49" i="35"/>
  <c r="F49" i="35" s="1"/>
  <c r="B49" i="35"/>
  <c r="H48" i="35"/>
  <c r="G48" i="35"/>
  <c r="F36" i="62"/>
  <c r="B36" i="62"/>
  <c r="B40" i="20"/>
  <c r="F40" i="20"/>
  <c r="G40" i="20" s="1"/>
  <c r="I33" i="33"/>
  <c r="G36" i="59"/>
  <c r="I32" i="87"/>
  <c r="G41" i="18"/>
  <c r="I41" i="18" s="1"/>
  <c r="I47" i="35"/>
  <c r="B34" i="33"/>
  <c r="H36" i="59"/>
  <c r="B33" i="87"/>
  <c r="F33" i="87"/>
  <c r="G33" i="87" s="1"/>
  <c r="E34" i="33"/>
  <c r="F34" i="33" s="1"/>
  <c r="H130" i="35"/>
  <c r="I130" i="35"/>
  <c r="B112" i="13"/>
  <c r="I112" i="25"/>
  <c r="H112" i="25"/>
  <c r="I111" i="33"/>
  <c r="H111" i="33"/>
  <c r="F112" i="33"/>
  <c r="B112" i="33"/>
  <c r="E112" i="13"/>
  <c r="F112" i="13" s="1"/>
  <c r="B132" i="35"/>
  <c r="E132" i="35"/>
  <c r="F132" i="35" s="1"/>
  <c r="G131" i="35"/>
  <c r="H111" i="13"/>
  <c r="I111" i="13"/>
  <c r="B113" i="25"/>
  <c r="F113" i="25"/>
  <c r="D37" i="97" l="1"/>
  <c r="M20" i="1"/>
  <c r="I32" i="26"/>
  <c r="N19" i="1"/>
  <c r="N7" i="26"/>
  <c r="H31" i="13"/>
  <c r="G31" i="13"/>
  <c r="D32" i="13"/>
  <c r="H36" i="97"/>
  <c r="I36" i="97" s="1"/>
  <c r="B33" i="26"/>
  <c r="F33" i="26"/>
  <c r="G33" i="26" s="1"/>
  <c r="I34" i="99"/>
  <c r="D36" i="99"/>
  <c r="E36" i="99"/>
  <c r="H35" i="99"/>
  <c r="G35" i="99"/>
  <c r="F33" i="98"/>
  <c r="H33" i="98" s="1"/>
  <c r="B33" i="98"/>
  <c r="E37" i="97"/>
  <c r="B37" i="97"/>
  <c r="G42" i="30"/>
  <c r="I42" i="30" s="1"/>
  <c r="J112" i="26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5" i="80"/>
  <c r="B35" i="80"/>
  <c r="F32" i="93"/>
  <c r="H32" i="93" s="1"/>
  <c r="B32" i="93"/>
  <c r="H37" i="56"/>
  <c r="I37" i="56" s="1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G33" i="25"/>
  <c r="D34" i="25"/>
  <c r="H33" i="25"/>
  <c r="B34" i="84"/>
  <c r="F34" i="84"/>
  <c r="H34" i="84" s="1"/>
  <c r="H35" i="75"/>
  <c r="E36" i="75"/>
  <c r="D36" i="75"/>
  <c r="H39" i="58"/>
  <c r="D40" i="58"/>
  <c r="E40" i="58"/>
  <c r="F35" i="90"/>
  <c r="G35" i="90" s="1"/>
  <c r="B35" i="90"/>
  <c r="F37" i="66"/>
  <c r="H37" i="66" s="1"/>
  <c r="B37" i="66"/>
  <c r="B38" i="53"/>
  <c r="F38" i="53"/>
  <c r="I33" i="91"/>
  <c r="D41" i="42"/>
  <c r="E41" i="42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I37" i="64" s="1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2" i="95"/>
  <c r="I32" i="95" s="1"/>
  <c r="D33" i="95"/>
  <c r="E33" i="95"/>
  <c r="G34" i="85"/>
  <c r="I36" i="5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F38" i="57"/>
  <c r="G38" i="57" s="1"/>
  <c r="B38" i="57"/>
  <c r="D42" i="3"/>
  <c r="E42" i="3"/>
  <c r="E37" i="68"/>
  <c r="D37" i="68"/>
  <c r="B35" i="78"/>
  <c r="F35" i="78"/>
  <c r="G35" i="78" s="1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F41" i="43"/>
  <c r="H41" i="43" s="1"/>
  <c r="B41" i="43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D35" i="33"/>
  <c r="H34" i="33"/>
  <c r="G34" i="33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D34" i="87"/>
  <c r="E34" i="87"/>
  <c r="E41" i="20"/>
  <c r="D41" i="20"/>
  <c r="J112" i="25"/>
  <c r="J130" i="35"/>
  <c r="D113" i="13"/>
  <c r="E113" i="13" s="1"/>
  <c r="G112" i="13"/>
  <c r="G113" i="25"/>
  <c r="D114" i="25"/>
  <c r="E114" i="25" s="1"/>
  <c r="E133" i="35"/>
  <c r="F133" i="35" s="1"/>
  <c r="G132" i="35"/>
  <c r="B133" i="35"/>
  <c r="G112" i="33"/>
  <c r="D113" i="33"/>
  <c r="E113" i="33" s="1"/>
  <c r="J111" i="33"/>
  <c r="J111" i="13"/>
  <c r="H131" i="35"/>
  <c r="I131" i="35"/>
  <c r="F28" i="36"/>
  <c r="F37" i="97" l="1"/>
  <c r="D38" i="97" s="1"/>
  <c r="F93" i="36"/>
  <c r="G28" i="36"/>
  <c r="G93" i="36" s="1"/>
  <c r="N20" i="1"/>
  <c r="O19" i="1"/>
  <c r="R133" i="1"/>
  <c r="I31" i="13"/>
  <c r="B32" i="13"/>
  <c r="E32" i="13"/>
  <c r="F32" i="13" s="1"/>
  <c r="D34" i="26"/>
  <c r="B34" i="26" s="1"/>
  <c r="H33" i="26"/>
  <c r="I33" i="26" s="1"/>
  <c r="G33" i="98"/>
  <c r="I33" i="98" s="1"/>
  <c r="G37" i="97"/>
  <c r="I33" i="25"/>
  <c r="E38" i="97"/>
  <c r="F38" i="97" s="1"/>
  <c r="D39" i="97" s="1"/>
  <c r="B38" i="97"/>
  <c r="I35" i="99"/>
  <c r="H37" i="97"/>
  <c r="D34" i="98"/>
  <c r="E34" i="98"/>
  <c r="F36" i="99"/>
  <c r="B36" i="99"/>
  <c r="I34" i="86"/>
  <c r="E114" i="26"/>
  <c r="F114" i="26" s="1"/>
  <c r="B114" i="26"/>
  <c r="I113" i="26"/>
  <c r="H113" i="26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D36" i="80"/>
  <c r="E36" i="80"/>
  <c r="B34" i="25"/>
  <c r="E34" i="25"/>
  <c r="F34" i="25" s="1"/>
  <c r="B35" i="86"/>
  <c r="F35" i="86"/>
  <c r="G32" i="93"/>
  <c r="I32" i="93" s="1"/>
  <c r="D33" i="93"/>
  <c r="E33" i="93"/>
  <c r="H35" i="80"/>
  <c r="G42" i="18"/>
  <c r="I42" i="18" s="1"/>
  <c r="G41" i="43"/>
  <c r="I41" i="43" s="1"/>
  <c r="D34" i="94"/>
  <c r="E34" i="94"/>
  <c r="G35" i="80"/>
  <c r="H41" i="21"/>
  <c r="I41" i="21" s="1"/>
  <c r="H38" i="53"/>
  <c r="E39" i="53"/>
  <c r="D39" i="53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F33" i="95"/>
  <c r="H33" i="95" s="1"/>
  <c r="B33" i="95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E42" i="43"/>
  <c r="D42" i="43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B51" i="35"/>
  <c r="E51" i="35"/>
  <c r="F51" i="35" s="1"/>
  <c r="H50" i="35"/>
  <c r="G50" i="35"/>
  <c r="I34" i="33"/>
  <c r="F34" i="87"/>
  <c r="G34" i="87" s="1"/>
  <c r="B34" i="87"/>
  <c r="E43" i="18"/>
  <c r="D43" i="18"/>
  <c r="I49" i="35"/>
  <c r="I36" i="62"/>
  <c r="D38" i="59"/>
  <c r="E38" i="59"/>
  <c r="B35" i="33"/>
  <c r="F37" i="62"/>
  <c r="H37" i="62" s="1"/>
  <c r="B37" i="62"/>
  <c r="F41" i="20"/>
  <c r="B41" i="20"/>
  <c r="E35" i="33"/>
  <c r="F35" i="33" s="1"/>
  <c r="J131" i="35"/>
  <c r="B113" i="33"/>
  <c r="F113" i="33"/>
  <c r="H112" i="33"/>
  <c r="M88" i="33" s="1"/>
  <c r="M89" i="33" s="1"/>
  <c r="I112" i="33"/>
  <c r="N88" i="33" s="1"/>
  <c r="I132" i="35"/>
  <c r="H132" i="35"/>
  <c r="I113" i="25"/>
  <c r="N88" i="25" s="1"/>
  <c r="H113" i="25"/>
  <c r="M88" i="25" s="1"/>
  <c r="M89" i="25" s="1"/>
  <c r="I112" i="13"/>
  <c r="H112" i="13"/>
  <c r="E134" i="35"/>
  <c r="F134" i="35" s="1"/>
  <c r="B134" i="35"/>
  <c r="G133" i="35"/>
  <c r="F114" i="25"/>
  <c r="B114" i="25"/>
  <c r="F113" i="13"/>
  <c r="B113" i="13"/>
  <c r="I35" i="36"/>
  <c r="I27" i="36"/>
  <c r="N89" i="33" l="1"/>
  <c r="O88" i="33"/>
  <c r="O89" i="33" s="1"/>
  <c r="O88" i="25"/>
  <c r="O89" i="25" s="1"/>
  <c r="N89" i="25"/>
  <c r="R134" i="1"/>
  <c r="O20" i="1"/>
  <c r="E34" i="26"/>
  <c r="F34" i="26" s="1"/>
  <c r="G34" i="26" s="1"/>
  <c r="D33" i="13"/>
  <c r="H32" i="13"/>
  <c r="G32" i="13"/>
  <c r="I37" i="97"/>
  <c r="D37" i="99"/>
  <c r="E37" i="99"/>
  <c r="E39" i="97"/>
  <c r="F39" i="97" s="1"/>
  <c r="D40" i="97" s="1"/>
  <c r="B39" i="97"/>
  <c r="H36" i="99"/>
  <c r="H38" i="97"/>
  <c r="G36" i="99"/>
  <c r="F34" i="98"/>
  <c r="B34" i="98"/>
  <c r="G38" i="97"/>
  <c r="I43" i="70"/>
  <c r="I37" i="60"/>
  <c r="I43" i="23"/>
  <c r="J113" i="26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I35" i="80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6" i="80"/>
  <c r="F36" i="80"/>
  <c r="H36" i="80" s="1"/>
  <c r="B33" i="93"/>
  <c r="F33" i="93"/>
  <c r="G33" i="93" s="1"/>
  <c r="G34" i="25"/>
  <c r="D35" i="25"/>
  <c r="H34" i="25"/>
  <c r="G36" i="82"/>
  <c r="I33" i="92"/>
  <c r="H44" i="69"/>
  <c r="I44" i="69" s="1"/>
  <c r="G33" i="95"/>
  <c r="I33" i="95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B38" i="66"/>
  <c r="F38" i="66"/>
  <c r="H38" i="66" s="1"/>
  <c r="H36" i="75"/>
  <c r="I36" i="75" s="1"/>
  <c r="E37" i="75"/>
  <c r="D37" i="75"/>
  <c r="I38" i="53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E34" i="95"/>
  <c r="D34" i="95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2" i="43"/>
  <c r="F42" i="43"/>
  <c r="G42" i="43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I38" i="64" s="1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E43" i="3"/>
  <c r="D43" i="3"/>
  <c r="H42" i="19"/>
  <c r="I42" i="19" s="1"/>
  <c r="G43" i="30"/>
  <c r="I43" i="30" s="1"/>
  <c r="D44" i="30"/>
  <c r="E44" i="30"/>
  <c r="J112" i="33"/>
  <c r="D35" i="26"/>
  <c r="E35" i="26" s="1"/>
  <c r="H34" i="26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H41" i="20"/>
  <c r="B38" i="59"/>
  <c r="F38" i="59"/>
  <c r="H38" i="59" s="1"/>
  <c r="B43" i="18"/>
  <c r="F43" i="18"/>
  <c r="H43" i="18" s="1"/>
  <c r="D35" i="87"/>
  <c r="E35" i="87"/>
  <c r="J132" i="35"/>
  <c r="J113" i="25"/>
  <c r="B135" i="35"/>
  <c r="G134" i="35"/>
  <c r="E135" i="35"/>
  <c r="F135" i="35" s="1"/>
  <c r="G113" i="13"/>
  <c r="D114" i="13"/>
  <c r="G114" i="25"/>
  <c r="D115" i="25"/>
  <c r="E115" i="25" s="1"/>
  <c r="H133" i="35"/>
  <c r="I133" i="35"/>
  <c r="J112" i="13"/>
  <c r="G113" i="33"/>
  <c r="D114" i="33"/>
  <c r="E114" i="33" s="1"/>
  <c r="I37" i="65" l="1"/>
  <c r="I32" i="13"/>
  <c r="E33" i="13"/>
  <c r="F33" i="13" s="1"/>
  <c r="B33" i="13"/>
  <c r="I41" i="20"/>
  <c r="I36" i="99"/>
  <c r="E40" i="97"/>
  <c r="F40" i="97" s="1"/>
  <c r="D41" i="97" s="1"/>
  <c r="B40" i="97"/>
  <c r="D35" i="98"/>
  <c r="E35" i="98"/>
  <c r="H39" i="97"/>
  <c r="I34" i="25"/>
  <c r="H34" i="98"/>
  <c r="G39" i="97"/>
  <c r="G34" i="98"/>
  <c r="I38" i="97"/>
  <c r="F37" i="99"/>
  <c r="D38" i="99" s="1"/>
  <c r="B37" i="99"/>
  <c r="H33" i="93"/>
  <c r="I33" i="93" s="1"/>
  <c r="I35" i="88"/>
  <c r="I36" i="82"/>
  <c r="G39" i="57"/>
  <c r="I39" i="57" s="1"/>
  <c r="I41" i="42"/>
  <c r="I114" i="26"/>
  <c r="N88" i="26" s="1"/>
  <c r="H114" i="26"/>
  <c r="M88" i="26" s="1"/>
  <c r="B115" i="26"/>
  <c r="E115" i="26"/>
  <c r="F115" i="26" s="1"/>
  <c r="H33" i="96"/>
  <c r="I33" i="96" s="1"/>
  <c r="I35" i="86"/>
  <c r="G36" i="80"/>
  <c r="I36" i="80" s="1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B35" i="25"/>
  <c r="E35" i="25"/>
  <c r="F35" i="25" s="1"/>
  <c r="D34" i="93"/>
  <c r="E34" i="93"/>
  <c r="E37" i="80"/>
  <c r="D37" i="80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I40" i="58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I44" i="29" s="1"/>
  <c r="B41" i="58"/>
  <c r="F41" i="58"/>
  <c r="G35" i="84"/>
  <c r="B38" i="65"/>
  <c r="F38" i="65"/>
  <c r="H39" i="53"/>
  <c r="I39" i="53" s="1"/>
  <c r="D40" i="53"/>
  <c r="E40" i="53"/>
  <c r="H36" i="90"/>
  <c r="I36" i="90" s="1"/>
  <c r="B34" i="95"/>
  <c r="F34" i="95"/>
  <c r="G34" i="95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H42" i="43"/>
  <c r="I42" i="43" s="1"/>
  <c r="E43" i="43"/>
  <c r="D43" i="43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D43" i="17"/>
  <c r="E43" i="17"/>
  <c r="B38" i="62"/>
  <c r="F38" i="62"/>
  <c r="B42" i="20"/>
  <c r="F42" i="20"/>
  <c r="G42" i="20" s="1"/>
  <c r="I34" i="26"/>
  <c r="D44" i="18"/>
  <c r="E44" i="18"/>
  <c r="D39" i="59"/>
  <c r="E39" i="59"/>
  <c r="G52" i="35"/>
  <c r="B53" i="35"/>
  <c r="E53" i="35"/>
  <c r="F53" i="35" s="1"/>
  <c r="H52" i="35"/>
  <c r="B35" i="87"/>
  <c r="F35" i="87"/>
  <c r="G35" i="87" s="1"/>
  <c r="G43" i="18"/>
  <c r="I43" i="18" s="1"/>
  <c r="B36" i="33"/>
  <c r="F36" i="33"/>
  <c r="G36" i="33" s="1"/>
  <c r="B35" i="26"/>
  <c r="F35" i="26"/>
  <c r="G35" i="26" s="1"/>
  <c r="J133" i="35"/>
  <c r="B114" i="13"/>
  <c r="B115" i="25"/>
  <c r="F115" i="25"/>
  <c r="I113" i="13"/>
  <c r="H113" i="13"/>
  <c r="B114" i="33"/>
  <c r="F114" i="33"/>
  <c r="H114" i="25"/>
  <c r="I114" i="25"/>
  <c r="G135" i="35"/>
  <c r="B136" i="35"/>
  <c r="E136" i="35"/>
  <c r="F136" i="35" s="1"/>
  <c r="I113" i="33"/>
  <c r="H113" i="33"/>
  <c r="E114" i="13"/>
  <c r="F114" i="13" s="1"/>
  <c r="H134" i="35"/>
  <c r="I134" i="35"/>
  <c r="M89" i="26" l="1"/>
  <c r="O88" i="26"/>
  <c r="O89" i="26" s="1"/>
  <c r="N89" i="26"/>
  <c r="H33" i="13"/>
  <c r="D34" i="13"/>
  <c r="G33" i="13"/>
  <c r="G37" i="99"/>
  <c r="I39" i="97"/>
  <c r="G40" i="97"/>
  <c r="E38" i="99"/>
  <c r="F38" i="99" s="1"/>
  <c r="B38" i="99"/>
  <c r="I34" i="98"/>
  <c r="F35" i="98"/>
  <c r="B35" i="98"/>
  <c r="E41" i="97"/>
  <c r="F41" i="97" s="1"/>
  <c r="D42" i="97" s="1"/>
  <c r="B41" i="97"/>
  <c r="H37" i="99"/>
  <c r="H40" i="97"/>
  <c r="H34" i="95"/>
  <c r="I34" i="95" s="1"/>
  <c r="I35" i="84"/>
  <c r="I43" i="24"/>
  <c r="J114" i="26"/>
  <c r="G115" i="26"/>
  <c r="D116" i="26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H35" i="26"/>
  <c r="I35" i="26" s="1"/>
  <c r="F34" i="93"/>
  <c r="H34" i="93" s="1"/>
  <c r="B34" i="93"/>
  <c r="H36" i="88"/>
  <c r="I36" i="88" s="1"/>
  <c r="H37" i="82"/>
  <c r="I37" i="82" s="1"/>
  <c r="H36" i="86"/>
  <c r="D37" i="86"/>
  <c r="G36" i="86"/>
  <c r="E37" i="86"/>
  <c r="B37" i="80"/>
  <c r="F37" i="80"/>
  <c r="G37" i="80" s="1"/>
  <c r="D36" i="25"/>
  <c r="H35" i="25"/>
  <c r="G35" i="25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B39" i="66"/>
  <c r="F39" i="66"/>
  <c r="H39" i="66" s="1"/>
  <c r="B36" i="91"/>
  <c r="F36" i="91"/>
  <c r="G36" i="91" s="1"/>
  <c r="H38" i="65"/>
  <c r="E38" i="75"/>
  <c r="D38" i="75"/>
  <c r="E43" i="42"/>
  <c r="D43" i="42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I35" i="83" s="1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E35" i="95"/>
  <c r="D35" i="95"/>
  <c r="H39" i="56"/>
  <c r="E40" i="56"/>
  <c r="D40" i="56"/>
  <c r="F37" i="78"/>
  <c r="G37" i="78" s="1"/>
  <c r="B37" i="78"/>
  <c r="D46" i="31"/>
  <c r="E46" i="31"/>
  <c r="B43" i="21"/>
  <c r="F43" i="21"/>
  <c r="H43" i="21" s="1"/>
  <c r="B35" i="92"/>
  <c r="F35" i="92"/>
  <c r="H35" i="92" s="1"/>
  <c r="E44" i="19"/>
  <c r="D44" i="19"/>
  <c r="F43" i="43"/>
  <c r="H43" i="43" s="1"/>
  <c r="B43" i="43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I43" i="19" s="1"/>
  <c r="B37" i="77"/>
  <c r="F37" i="77"/>
  <c r="H37" i="77" s="1"/>
  <c r="B37" i="79"/>
  <c r="F37" i="79"/>
  <c r="G37" i="79" s="1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14" i="25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D36" i="26"/>
  <c r="E36" i="26" s="1"/>
  <c r="B44" i="18"/>
  <c r="F44" i="18"/>
  <c r="H44" i="18" s="1"/>
  <c r="E43" i="20"/>
  <c r="D43" i="20"/>
  <c r="G38" i="62"/>
  <c r="D37" i="33"/>
  <c r="E37" i="33" s="1"/>
  <c r="H38" i="62"/>
  <c r="J113" i="13"/>
  <c r="J113" i="33"/>
  <c r="G114" i="13"/>
  <c r="D115" i="13"/>
  <c r="E115" i="13" s="1"/>
  <c r="J134" i="35"/>
  <c r="I135" i="35"/>
  <c r="H135" i="35"/>
  <c r="D115" i="33"/>
  <c r="E115" i="33" s="1"/>
  <c r="G114" i="33"/>
  <c r="G115" i="25"/>
  <c r="D116" i="25"/>
  <c r="E116" i="25" s="1"/>
  <c r="E137" i="35"/>
  <c r="F137" i="35" s="1"/>
  <c r="B137" i="35"/>
  <c r="G136" i="35"/>
  <c r="I28" i="36"/>
  <c r="I33" i="13" l="1"/>
  <c r="E34" i="13"/>
  <c r="F34" i="13" s="1"/>
  <c r="B34" i="13"/>
  <c r="I37" i="99"/>
  <c r="I40" i="97"/>
  <c r="D39" i="99"/>
  <c r="E39" i="99"/>
  <c r="H38" i="99"/>
  <c r="G38" i="99"/>
  <c r="E42" i="97"/>
  <c r="F42" i="97" s="1"/>
  <c r="B42" i="97"/>
  <c r="H41" i="97"/>
  <c r="D36" i="98"/>
  <c r="E36" i="98"/>
  <c r="G41" i="97"/>
  <c r="H35" i="98"/>
  <c r="G35" i="98"/>
  <c r="I38" i="65"/>
  <c r="B116" i="26"/>
  <c r="E116" i="26"/>
  <c r="F116" i="26" s="1"/>
  <c r="H115" i="26"/>
  <c r="I115" i="26"/>
  <c r="G35" i="92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I44" i="18" s="1"/>
  <c r="D36" i="94"/>
  <c r="E36" i="94"/>
  <c r="H37" i="80"/>
  <c r="I37" i="80" s="1"/>
  <c r="E38" i="80"/>
  <c r="D38" i="80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G45" i="23"/>
  <c r="I45" i="23" s="1"/>
  <c r="E46" i="23"/>
  <c r="D46" i="23"/>
  <c r="D38" i="90"/>
  <c r="E38" i="90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G40" i="54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F35" i="95"/>
  <c r="B35" i="95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I45" i="70"/>
  <c r="I40" i="54"/>
  <c r="F37" i="88"/>
  <c r="H37" i="88" s="1"/>
  <c r="B37" i="88"/>
  <c r="G43" i="17"/>
  <c r="F46" i="69"/>
  <c r="B46" i="69"/>
  <c r="I45" i="31"/>
  <c r="I35" i="92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G43" i="43"/>
  <c r="I43" i="43" s="1"/>
  <c r="E44" i="43"/>
  <c r="D44" i="43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E40" i="59"/>
  <c r="D40" i="59"/>
  <c r="F37" i="33"/>
  <c r="B37" i="33"/>
  <c r="E45" i="18"/>
  <c r="D45" i="18"/>
  <c r="I53" i="35"/>
  <c r="H39" i="59"/>
  <c r="B43" i="20"/>
  <c r="F43" i="20"/>
  <c r="B36" i="26"/>
  <c r="F36" i="26"/>
  <c r="H36" i="26" s="1"/>
  <c r="B39" i="62"/>
  <c r="F39" i="62"/>
  <c r="H54" i="35"/>
  <c r="B55" i="35"/>
  <c r="G54" i="35"/>
  <c r="E55" i="35"/>
  <c r="F55" i="35" s="1"/>
  <c r="G39" i="59"/>
  <c r="B36" i="87"/>
  <c r="F36" i="87"/>
  <c r="G36" i="87" s="1"/>
  <c r="J135" i="35"/>
  <c r="I114" i="33"/>
  <c r="H114" i="33"/>
  <c r="I136" i="35"/>
  <c r="H136" i="35"/>
  <c r="B116" i="25"/>
  <c r="F116" i="25"/>
  <c r="I115" i="25"/>
  <c r="H115" i="25"/>
  <c r="F115" i="33"/>
  <c r="B115" i="33"/>
  <c r="B115" i="13"/>
  <c r="F115" i="13"/>
  <c r="B138" i="35"/>
  <c r="E138" i="35"/>
  <c r="F138" i="35" s="1"/>
  <c r="G137" i="35"/>
  <c r="I114" i="13"/>
  <c r="H114" i="13"/>
  <c r="H34" i="13" l="1"/>
  <c r="D35" i="13"/>
  <c r="G34" i="13"/>
  <c r="I34" i="96"/>
  <c r="D43" i="97"/>
  <c r="B43" i="97" s="1"/>
  <c r="G42" i="97"/>
  <c r="J115" i="26"/>
  <c r="I41" i="97"/>
  <c r="F36" i="98"/>
  <c r="H36" i="98" s="1"/>
  <c r="B36" i="98"/>
  <c r="I38" i="99"/>
  <c r="I35" i="98"/>
  <c r="E43" i="97"/>
  <c r="H42" i="97"/>
  <c r="F39" i="99"/>
  <c r="G39" i="99" s="1"/>
  <c r="B39" i="99"/>
  <c r="I54" i="35"/>
  <c r="G38" i="75"/>
  <c r="I38" i="75" s="1"/>
  <c r="I43" i="17"/>
  <c r="G116" i="26"/>
  <c r="D117" i="26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G36" i="25"/>
  <c r="H36" i="25"/>
  <c r="D37" i="25"/>
  <c r="B37" i="25" s="1"/>
  <c r="B38" i="80"/>
  <c r="F38" i="80"/>
  <c r="G38" i="80" s="1"/>
  <c r="F36" i="94"/>
  <c r="H36" i="94" s="1"/>
  <c r="B36" i="94"/>
  <c r="G39" i="65"/>
  <c r="I39" i="65" s="1"/>
  <c r="G38" i="82"/>
  <c r="E39" i="82"/>
  <c r="D39" i="82"/>
  <c r="G36" i="26"/>
  <c r="I36" i="26" s="1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H35" i="95"/>
  <c r="D36" i="95"/>
  <c r="E36" i="9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G35" i="9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4" i="43"/>
  <c r="F44" i="43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D37" i="26"/>
  <c r="E37" i="26" s="1"/>
  <c r="H37" i="33"/>
  <c r="H36" i="87"/>
  <c r="I36" i="87" s="1"/>
  <c r="H39" i="62"/>
  <c r="G43" i="20"/>
  <c r="B45" i="18"/>
  <c r="F45" i="18"/>
  <c r="G45" i="18" s="1"/>
  <c r="G37" i="33"/>
  <c r="J136" i="35"/>
  <c r="J114" i="13"/>
  <c r="J115" i="25"/>
  <c r="G115" i="13"/>
  <c r="D116" i="13"/>
  <c r="E116" i="13" s="1"/>
  <c r="J114" i="33"/>
  <c r="I137" i="35"/>
  <c r="H137" i="35"/>
  <c r="G116" i="25"/>
  <c r="D117" i="25"/>
  <c r="E117" i="25" s="1"/>
  <c r="B139" i="35"/>
  <c r="G138" i="35"/>
  <c r="E139" i="35"/>
  <c r="F139" i="35" s="1"/>
  <c r="G115" i="33"/>
  <c r="D116" i="33"/>
  <c r="E116" i="33" s="1"/>
  <c r="I34" i="13" l="1"/>
  <c r="E35" i="13"/>
  <c r="F35" i="13" s="1"/>
  <c r="B35" i="13"/>
  <c r="F43" i="97"/>
  <c r="G43" i="97" s="1"/>
  <c r="I38" i="82"/>
  <c r="I42" i="97"/>
  <c r="G36" i="98"/>
  <c r="I36" i="98" s="1"/>
  <c r="H39" i="99"/>
  <c r="I39" i="99" s="1"/>
  <c r="G36" i="94"/>
  <c r="I36" i="94" s="1"/>
  <c r="D40" i="99"/>
  <c r="E40" i="99"/>
  <c r="D37" i="98"/>
  <c r="E37" i="98"/>
  <c r="I36" i="25"/>
  <c r="I37" i="85"/>
  <c r="G41" i="57"/>
  <c r="I41" i="57" s="1"/>
  <c r="H116" i="26"/>
  <c r="I116" i="26"/>
  <c r="E117" i="26"/>
  <c r="F117" i="26" s="1"/>
  <c r="B117" i="26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F38" i="86"/>
  <c r="B38" i="86"/>
  <c r="D36" i="93"/>
  <c r="E36" i="93"/>
  <c r="H38" i="80"/>
  <c r="I38" i="80" s="1"/>
  <c r="E39" i="80"/>
  <c r="D39" i="80"/>
  <c r="G40" i="66"/>
  <c r="I40" i="66" s="1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E47" i="23"/>
  <c r="G46" i="23"/>
  <c r="D47" i="23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I35" i="95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G35" i="96"/>
  <c r="I35" i="96" s="1"/>
  <c r="H38" i="76"/>
  <c r="I38" i="76" s="1"/>
  <c r="D39" i="76"/>
  <c r="E39" i="76"/>
  <c r="H37" i="81"/>
  <c r="B36" i="95"/>
  <c r="F36" i="95"/>
  <c r="H36" i="95" s="1"/>
  <c r="D45" i="43"/>
  <c r="E45" i="43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/>
  <c r="F45" i="19"/>
  <c r="G45" i="19" s="1"/>
  <c r="B45" i="19"/>
  <c r="F41" i="64"/>
  <c r="G41" i="64" s="1"/>
  <c r="B41" i="64"/>
  <c r="E46" i="32"/>
  <c r="D46" i="32"/>
  <c r="I39" i="62"/>
  <c r="G40" i="59"/>
  <c r="I40" i="59" s="1"/>
  <c r="I45" i="71"/>
  <c r="G44" i="43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/>
  <c r="B37" i="83"/>
  <c r="F37" i="83"/>
  <c r="G37" i="83" s="1"/>
  <c r="E37" i="92"/>
  <c r="D37" i="92"/>
  <c r="F46" i="30"/>
  <c r="G46" i="30" s="1"/>
  <c r="B46" i="30"/>
  <c r="D41" i="63"/>
  <c r="E41" i="63"/>
  <c r="H36" i="92"/>
  <c r="B45" i="3"/>
  <c r="F45" i="3"/>
  <c r="G45" i="3" s="1"/>
  <c r="E42" i="54"/>
  <c r="D42" i="54"/>
  <c r="D45" i="17"/>
  <c r="E45" i="17"/>
  <c r="E42" i="57"/>
  <c r="D42" i="57"/>
  <c r="E39" i="79"/>
  <c r="D39" i="79"/>
  <c r="H43" i="73"/>
  <c r="I43" i="73" s="1"/>
  <c r="D44" i="73"/>
  <c r="E44" i="73"/>
  <c r="H40" i="63"/>
  <c r="I40" i="63" s="1"/>
  <c r="H44" i="43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H45" i="18"/>
  <c r="I45" i="18" s="1"/>
  <c r="I37" i="33"/>
  <c r="F37" i="87"/>
  <c r="H37" i="87" s="1"/>
  <c r="B37" i="87"/>
  <c r="B57" i="35"/>
  <c r="G56" i="35"/>
  <c r="H56" i="35"/>
  <c r="E57" i="35"/>
  <c r="F57" i="35" s="1"/>
  <c r="D41" i="59"/>
  <c r="E41" i="59"/>
  <c r="F38" i="33"/>
  <c r="G38" i="33" s="1"/>
  <c r="B38" i="33"/>
  <c r="E46" i="18"/>
  <c r="D46" i="18"/>
  <c r="F37" i="26"/>
  <c r="B37" i="26"/>
  <c r="I43" i="20"/>
  <c r="B40" i="62"/>
  <c r="F40" i="62"/>
  <c r="H40" i="62" s="1"/>
  <c r="I55" i="35"/>
  <c r="F44" i="20"/>
  <c r="B44" i="20"/>
  <c r="J137" i="35"/>
  <c r="I138" i="35"/>
  <c r="H138" i="35"/>
  <c r="H115" i="13"/>
  <c r="I115" i="13"/>
  <c r="F117" i="25"/>
  <c r="B117" i="25"/>
  <c r="B116" i="33"/>
  <c r="F116" i="33"/>
  <c r="H116" i="25"/>
  <c r="I116" i="25"/>
  <c r="I115" i="33"/>
  <c r="H115" i="33"/>
  <c r="G139" i="35"/>
  <c r="B140" i="35"/>
  <c r="E140" i="35"/>
  <c r="F140" i="35" s="1"/>
  <c r="B116" i="13"/>
  <c r="F116" i="13"/>
  <c r="D36" i="13" l="1"/>
  <c r="H35" i="13"/>
  <c r="G35" i="13"/>
  <c r="I43" i="44"/>
  <c r="H43" i="97"/>
  <c r="I43" i="97" s="1"/>
  <c r="E44" i="97"/>
  <c r="D44" i="97"/>
  <c r="B44" i="97" s="1"/>
  <c r="J116" i="26"/>
  <c r="I37" i="81"/>
  <c r="B37" i="98"/>
  <c r="F37" i="98"/>
  <c r="H37" i="98" s="1"/>
  <c r="B40" i="99"/>
  <c r="F40" i="99"/>
  <c r="D41" i="99" s="1"/>
  <c r="I44" i="43"/>
  <c r="I44" i="41"/>
  <c r="I37" i="84"/>
  <c r="I44" i="21"/>
  <c r="D118" i="26"/>
  <c r="G117" i="26"/>
  <c r="G36" i="95"/>
  <c r="I36" i="95" s="1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D38" i="25"/>
  <c r="G37" i="25"/>
  <c r="H37" i="25"/>
  <c r="G38" i="86"/>
  <c r="H38" i="86"/>
  <c r="D39" i="86"/>
  <c r="E39" i="86"/>
  <c r="H39" i="82"/>
  <c r="I39" i="82" s="1"/>
  <c r="E40" i="82"/>
  <c r="D40" i="82"/>
  <c r="I46" i="23"/>
  <c r="B37" i="94"/>
  <c r="F37" i="94"/>
  <c r="G37" i="94" s="1"/>
  <c r="B39" i="80"/>
  <c r="F39" i="80"/>
  <c r="G39" i="80" s="1"/>
  <c r="F36" i="93"/>
  <c r="B36" i="93"/>
  <c r="I46" i="27"/>
  <c r="H40" i="65"/>
  <c r="E41" i="65"/>
  <c r="D41" i="65"/>
  <c r="F47" i="23"/>
  <c r="B47" i="23"/>
  <c r="D45" i="42"/>
  <c r="E45" i="42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I41" i="64" s="1"/>
  <c r="D37" i="95"/>
  <c r="E37" i="95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/>
  <c r="B38" i="81"/>
  <c r="F38" i="81"/>
  <c r="H38" i="81" s="1"/>
  <c r="H42" i="72"/>
  <c r="I42" i="72" s="1"/>
  <c r="E43" i="72"/>
  <c r="D43" i="72"/>
  <c r="B47" i="27"/>
  <c r="F47" i="27"/>
  <c r="I36" i="92"/>
  <c r="E48" i="69"/>
  <c r="D48" i="69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E47" i="34"/>
  <c r="D47" i="34"/>
  <c r="F41" i="60"/>
  <c r="H41" i="60" s="1"/>
  <c r="B41" i="60"/>
  <c r="D47" i="30"/>
  <c r="E47" i="30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E46" i="3"/>
  <c r="D46" i="3"/>
  <c r="H46" i="30"/>
  <c r="I46" i="30" s="1"/>
  <c r="H37" i="83"/>
  <c r="I37" i="83" s="1"/>
  <c r="D38" i="83"/>
  <c r="E38" i="83"/>
  <c r="B45" i="21"/>
  <c r="F45" i="21"/>
  <c r="H45" i="21" s="1"/>
  <c r="D42" i="56"/>
  <c r="E42" i="56"/>
  <c r="G47" i="69"/>
  <c r="G46" i="71"/>
  <c r="I46" i="71" s="1"/>
  <c r="E47" i="71"/>
  <c r="D47" i="71"/>
  <c r="D39" i="88"/>
  <c r="E39" i="88"/>
  <c r="H43" i="45"/>
  <c r="F42" i="54"/>
  <c r="H42" i="54" s="1"/>
  <c r="B42" i="54"/>
  <c r="B37" i="92"/>
  <c r="F37" i="92"/>
  <c r="H37" i="92" s="1"/>
  <c r="H40" i="68"/>
  <c r="E48" i="31"/>
  <c r="D48" i="31"/>
  <c r="D49" i="28"/>
  <c r="E49" i="28"/>
  <c r="E46" i="19"/>
  <c r="D46" i="19"/>
  <c r="F39" i="77"/>
  <c r="G39" i="77" s="1"/>
  <c r="B39" i="77"/>
  <c r="B45" i="43"/>
  <c r="F45" i="43"/>
  <c r="G45" i="43" s="1"/>
  <c r="E41" i="62"/>
  <c r="D41" i="62"/>
  <c r="D38" i="26"/>
  <c r="E38" i="26" s="1"/>
  <c r="B41" i="59"/>
  <c r="F41" i="59"/>
  <c r="H41" i="59" s="1"/>
  <c r="D45" i="20"/>
  <c r="E45" i="20"/>
  <c r="G44" i="20"/>
  <c r="G37" i="26"/>
  <c r="D39" i="33"/>
  <c r="E39" i="33" s="1"/>
  <c r="E38" i="87"/>
  <c r="D38" i="87"/>
  <c r="H44" i="20"/>
  <c r="G40" i="62"/>
  <c r="I40" i="62" s="1"/>
  <c r="H37" i="26"/>
  <c r="B46" i="18"/>
  <c r="F46" i="18"/>
  <c r="H46" i="18" s="1"/>
  <c r="H57" i="35"/>
  <c r="B58" i="35"/>
  <c r="E58" i="35"/>
  <c r="F58" i="35" s="1"/>
  <c r="G57" i="35"/>
  <c r="J138" i="35"/>
  <c r="J115" i="33"/>
  <c r="J116" i="25"/>
  <c r="J115" i="13"/>
  <c r="G116" i="13"/>
  <c r="D117" i="13"/>
  <c r="E117" i="13" s="1"/>
  <c r="I139" i="35"/>
  <c r="H139" i="35"/>
  <c r="G116" i="33"/>
  <c r="D117" i="33"/>
  <c r="E117" i="33" s="1"/>
  <c r="B141" i="35"/>
  <c r="E141" i="35"/>
  <c r="F141" i="35" s="1"/>
  <c r="G140" i="35"/>
  <c r="D118" i="25"/>
  <c r="E118" i="25" s="1"/>
  <c r="G117" i="25"/>
  <c r="I35" i="13" l="1"/>
  <c r="B36" i="13"/>
  <c r="E36" i="13"/>
  <c r="F36" i="13" s="1"/>
  <c r="F44" i="97"/>
  <c r="D45" i="97" s="1"/>
  <c r="B45" i="97" s="1"/>
  <c r="G37" i="98"/>
  <c r="I37" i="98" s="1"/>
  <c r="I37" i="25"/>
  <c r="G40" i="99"/>
  <c r="E41" i="99"/>
  <c r="F41" i="99" s="1"/>
  <c r="G41" i="99" s="1"/>
  <c r="B41" i="99"/>
  <c r="D38" i="98"/>
  <c r="E38" i="98"/>
  <c r="H40" i="99"/>
  <c r="G47" i="70"/>
  <c r="I47" i="70" s="1"/>
  <c r="H45" i="17"/>
  <c r="I45" i="17" s="1"/>
  <c r="I40" i="65"/>
  <c r="G42" i="57"/>
  <c r="I42" i="57" s="1"/>
  <c r="H42" i="46"/>
  <c r="I42" i="46" s="1"/>
  <c r="H117" i="26"/>
  <c r="I117" i="26"/>
  <c r="E118" i="26"/>
  <c r="F118" i="26" s="1"/>
  <c r="B118" i="26"/>
  <c r="H37" i="89"/>
  <c r="I37" i="89" s="1"/>
  <c r="H39" i="80"/>
  <c r="I39" i="80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I37" i="26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D40" i="80"/>
  <c r="E40" i="80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7" i="95"/>
  <c r="F37" i="95"/>
  <c r="G37" i="95" s="1"/>
  <c r="B39" i="85"/>
  <c r="F39" i="85"/>
  <c r="H39" i="85" s="1"/>
  <c r="H46" i="32"/>
  <c r="I46" i="32" s="1"/>
  <c r="G47" i="27"/>
  <c r="H47" i="27"/>
  <c r="D48" i="27"/>
  <c r="E48" i="27"/>
  <c r="H44" i="44"/>
  <c r="G36" i="96"/>
  <c r="I36" i="96" s="1"/>
  <c r="E37" i="96"/>
  <c r="D37" i="96"/>
  <c r="E46" i="22"/>
  <c r="D46" i="22"/>
  <c r="I44" i="20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/>
  <c r="E46" i="43"/>
  <c r="D46" i="43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E46" i="17"/>
  <c r="D46" i="17"/>
  <c r="F42" i="64"/>
  <c r="H42" i="64" s="1"/>
  <c r="B42" i="64"/>
  <c r="B47" i="30"/>
  <c r="F47" i="30"/>
  <c r="H47" i="30" s="1"/>
  <c r="D47" i="32"/>
  <c r="E47" i="32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E48" i="70"/>
  <c r="D48" i="70"/>
  <c r="D42" i="60"/>
  <c r="E42" i="60"/>
  <c r="E38" i="89"/>
  <c r="D38" i="89"/>
  <c r="F48" i="69"/>
  <c r="H48" i="69" s="1"/>
  <c r="B48" i="69"/>
  <c r="E47" i="18"/>
  <c r="D47" i="18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G41" i="59"/>
  <c r="I41" i="59" s="1"/>
  <c r="B38" i="87"/>
  <c r="F38" i="87"/>
  <c r="G38" i="87" s="1"/>
  <c r="G58" i="35"/>
  <c r="E59" i="35"/>
  <c r="F59" i="35" s="1"/>
  <c r="B59" i="35"/>
  <c r="H58" i="35"/>
  <c r="G46" i="18"/>
  <c r="I46" i="18" s="1"/>
  <c r="J139" i="35"/>
  <c r="H116" i="13"/>
  <c r="I116" i="13"/>
  <c r="B118" i="25"/>
  <c r="F118" i="25"/>
  <c r="H116" i="33"/>
  <c r="I116" i="33"/>
  <c r="H140" i="35"/>
  <c r="I140" i="35"/>
  <c r="H117" i="25"/>
  <c r="I117" i="25"/>
  <c r="G141" i="35"/>
  <c r="B142" i="35"/>
  <c r="E142" i="35"/>
  <c r="F142" i="35" s="1"/>
  <c r="B117" i="33"/>
  <c r="F117" i="33"/>
  <c r="B117" i="13"/>
  <c r="F117" i="13"/>
  <c r="H44" i="97" l="1"/>
  <c r="D37" i="13"/>
  <c r="H36" i="13"/>
  <c r="G36" i="13"/>
  <c r="E45" i="97"/>
  <c r="F45" i="97" s="1"/>
  <c r="D46" i="97" s="1"/>
  <c r="B46" i="97" s="1"/>
  <c r="G44" i="97"/>
  <c r="I40" i="99"/>
  <c r="B38" i="98"/>
  <c r="F38" i="98"/>
  <c r="G38" i="98" s="1"/>
  <c r="D42" i="99"/>
  <c r="E42" i="99"/>
  <c r="H41" i="99"/>
  <c r="I41" i="99" s="1"/>
  <c r="J117" i="26"/>
  <c r="D119" i="26"/>
  <c r="G118" i="26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H38" i="25"/>
  <c r="G38" i="25"/>
  <c r="D39" i="25"/>
  <c r="B39" i="25" s="1"/>
  <c r="G48" i="31"/>
  <c r="I48" i="31" s="1"/>
  <c r="G47" i="71"/>
  <c r="I47" i="71" s="1"/>
  <c r="F40" i="80"/>
  <c r="B40" i="80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H44" i="58"/>
  <c r="E45" i="58"/>
  <c r="G44" i="58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E38" i="95"/>
  <c r="D38" i="9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I47" i="27"/>
  <c r="H37" i="95"/>
  <c r="I37" i="95" s="1"/>
  <c r="B42" i="61"/>
  <c r="F42" i="61"/>
  <c r="H42" i="61" s="1"/>
  <c r="G45" i="39"/>
  <c r="I45" i="39" s="1"/>
  <c r="D44" i="72"/>
  <c r="E44" i="72"/>
  <c r="F42" i="60"/>
  <c r="H42" i="60" s="1"/>
  <c r="B42" i="60"/>
  <c r="E47" i="3"/>
  <c r="D47" i="3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G41" i="62"/>
  <c r="I41" i="62" s="1"/>
  <c r="E49" i="69"/>
  <c r="D49" i="69"/>
  <c r="B40" i="78"/>
  <c r="F40" i="78"/>
  <c r="H40" i="78" s="1"/>
  <c r="B45" i="73"/>
  <c r="F45" i="73"/>
  <c r="G45" i="73" s="1"/>
  <c r="G44" i="45"/>
  <c r="E45" i="45"/>
  <c r="D45" i="45"/>
  <c r="F47" i="32"/>
  <c r="G47" i="32" s="1"/>
  <c r="B47" i="32"/>
  <c r="F46" i="17"/>
  <c r="H46" i="17" s="1"/>
  <c r="B46" i="17"/>
  <c r="C55" i="17"/>
  <c r="D47" i="19"/>
  <c r="E47" i="19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E48" i="34"/>
  <c r="D48" i="34"/>
  <c r="H47" i="34"/>
  <c r="I47" i="34" s="1"/>
  <c r="G38" i="83"/>
  <c r="H46" i="3"/>
  <c r="I46" i="3" s="1"/>
  <c r="B43" i="54"/>
  <c r="F43" i="54"/>
  <c r="H43" i="54" s="1"/>
  <c r="H44" i="45"/>
  <c r="E48" i="30"/>
  <c r="D48" i="30"/>
  <c r="G42" i="64"/>
  <c r="I42" i="64" s="1"/>
  <c r="H42" i="56"/>
  <c r="H46" i="19"/>
  <c r="I46" i="19" s="1"/>
  <c r="F46" i="43"/>
  <c r="H46" i="43" s="1"/>
  <c r="B46" i="43"/>
  <c r="H38" i="83"/>
  <c r="E48" i="71"/>
  <c r="D48" i="71"/>
  <c r="D39" i="26"/>
  <c r="E39" i="26" s="1"/>
  <c r="E46" i="20"/>
  <c r="D46" i="20"/>
  <c r="H59" i="35"/>
  <c r="B60" i="35"/>
  <c r="E60" i="35"/>
  <c r="F60" i="35" s="1"/>
  <c r="G59" i="35"/>
  <c r="B42" i="59"/>
  <c r="F42" i="59"/>
  <c r="H42" i="59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J140" i="35"/>
  <c r="J116" i="33"/>
  <c r="J117" i="25"/>
  <c r="D118" i="13"/>
  <c r="G117" i="13"/>
  <c r="E143" i="35"/>
  <c r="F143" i="35" s="1"/>
  <c r="G142" i="35"/>
  <c r="B143" i="35"/>
  <c r="G118" i="25"/>
  <c r="D119" i="25"/>
  <c r="E119" i="25" s="1"/>
  <c r="J116" i="13"/>
  <c r="D118" i="33"/>
  <c r="E118" i="33" s="1"/>
  <c r="G117" i="33"/>
  <c r="I141" i="35"/>
  <c r="H141" i="35"/>
  <c r="I44" i="97" l="1"/>
  <c r="I36" i="13"/>
  <c r="E37" i="13"/>
  <c r="F37" i="13" s="1"/>
  <c r="B37" i="13"/>
  <c r="G45" i="97"/>
  <c r="H45" i="97"/>
  <c r="E46" i="97"/>
  <c r="F46" i="97" s="1"/>
  <c r="G46" i="97" s="1"/>
  <c r="I38" i="83"/>
  <c r="I44" i="45"/>
  <c r="F42" i="99"/>
  <c r="D43" i="99" s="1"/>
  <c r="B42" i="99"/>
  <c r="D39" i="98"/>
  <c r="E39" i="98"/>
  <c r="H38" i="98"/>
  <c r="I38" i="98" s="1"/>
  <c r="I39" i="86"/>
  <c r="G46" i="17"/>
  <c r="I46" i="17" s="1"/>
  <c r="G38" i="94"/>
  <c r="I38" i="94" s="1"/>
  <c r="H47" i="24"/>
  <c r="I47" i="24" s="1"/>
  <c r="H118" i="26"/>
  <c r="I118" i="26"/>
  <c r="E119" i="26"/>
  <c r="F119" i="26" s="1"/>
  <c r="B119" i="26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I47" i="18" s="1"/>
  <c r="G42" i="63"/>
  <c r="I42" i="63" s="1"/>
  <c r="E38" i="93"/>
  <c r="D38" i="93"/>
  <c r="H40" i="80"/>
  <c r="E41" i="80"/>
  <c r="D41" i="80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0" i="80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E49" i="23"/>
  <c r="D49" i="23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E47" i="22"/>
  <c r="D47" i="22"/>
  <c r="F40" i="85"/>
  <c r="G40" i="85" s="1"/>
  <c r="B40" i="85"/>
  <c r="B46" i="39"/>
  <c r="F46" i="39"/>
  <c r="H46" i="39" s="1"/>
  <c r="G46" i="41"/>
  <c r="I46" i="41" s="1"/>
  <c r="G48" i="70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B38" i="95"/>
  <c r="F38" i="95"/>
  <c r="H38" i="95" s="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E46" i="44"/>
  <c r="D46" i="44"/>
  <c r="I48" i="70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/>
  <c r="E48" i="32"/>
  <c r="D48" i="32"/>
  <c r="E46" i="73"/>
  <c r="D46" i="73"/>
  <c r="B43" i="56"/>
  <c r="F43" i="56"/>
  <c r="G43" i="56" s="1"/>
  <c r="F40" i="33"/>
  <c r="B40" i="33"/>
  <c r="B61" i="35"/>
  <c r="G60" i="35"/>
  <c r="H60" i="35"/>
  <c r="E61" i="35"/>
  <c r="F61" i="35" s="1"/>
  <c r="F46" i="20"/>
  <c r="G46" i="20" s="1"/>
  <c r="B46" i="20"/>
  <c r="F42" i="62"/>
  <c r="B42" i="62"/>
  <c r="F39" i="87"/>
  <c r="H39" i="87" s="1"/>
  <c r="B39" i="87"/>
  <c r="E43" i="59"/>
  <c r="D43" i="59"/>
  <c r="E48" i="18"/>
  <c r="D48" i="18"/>
  <c r="F39" i="26"/>
  <c r="B39" i="26"/>
  <c r="B118" i="13"/>
  <c r="J141" i="35"/>
  <c r="I117" i="33"/>
  <c r="H117" i="33"/>
  <c r="I142" i="35"/>
  <c r="H142" i="35"/>
  <c r="B118" i="33"/>
  <c r="F118" i="33"/>
  <c r="B119" i="25"/>
  <c r="F119" i="25"/>
  <c r="B144" i="35"/>
  <c r="G143" i="35"/>
  <c r="E144" i="35"/>
  <c r="F144" i="35" s="1"/>
  <c r="E118" i="13"/>
  <c r="F118" i="13" s="1"/>
  <c r="H118" i="25"/>
  <c r="I118" i="25"/>
  <c r="H117" i="13"/>
  <c r="I117" i="13"/>
  <c r="H37" i="13" l="1"/>
  <c r="D38" i="13"/>
  <c r="G37" i="13"/>
  <c r="I45" i="97"/>
  <c r="E47" i="97"/>
  <c r="H46" i="97"/>
  <c r="I46" i="97" s="1"/>
  <c r="D47" i="97"/>
  <c r="B47" i="97" s="1"/>
  <c r="J118" i="26"/>
  <c r="H42" i="99"/>
  <c r="G42" i="99"/>
  <c r="F39" i="98"/>
  <c r="H39" i="98" s="1"/>
  <c r="B39" i="98"/>
  <c r="E43" i="99"/>
  <c r="F43" i="99" s="1"/>
  <c r="B43" i="99"/>
  <c r="G46" i="39"/>
  <c r="I46" i="39" s="1"/>
  <c r="I39" i="84"/>
  <c r="G119" i="26"/>
  <c r="D120" i="26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39" i="25"/>
  <c r="G39" i="25"/>
  <c r="D40" i="25"/>
  <c r="H46" i="42"/>
  <c r="I46" i="42" s="1"/>
  <c r="F41" i="80"/>
  <c r="B41" i="80"/>
  <c r="D42" i="82"/>
  <c r="E42" i="82"/>
  <c r="D41" i="86"/>
  <c r="E41" i="86"/>
  <c r="H40" i="86"/>
  <c r="G40" i="86"/>
  <c r="G41" i="82"/>
  <c r="I41" i="82" s="1"/>
  <c r="I40" i="80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E46" i="58"/>
  <c r="H45" i="58"/>
  <c r="D46" i="58"/>
  <c r="H45" i="55"/>
  <c r="I45" i="55" s="1"/>
  <c r="D46" i="55"/>
  <c r="E46" i="55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G38" i="95"/>
  <c r="I38" i="95" s="1"/>
  <c r="D39" i="95"/>
  <c r="E39" i="95"/>
  <c r="E41" i="85"/>
  <c r="D41" i="85"/>
  <c r="F47" i="22"/>
  <c r="B47" i="22"/>
  <c r="B38" i="96"/>
  <c r="F38" i="96"/>
  <c r="H38" i="96" s="1"/>
  <c r="D45" i="72"/>
  <c r="E45" i="72"/>
  <c r="F49" i="27"/>
  <c r="B49" i="27"/>
  <c r="H44" i="72"/>
  <c r="I44" i="72" s="1"/>
  <c r="E47" i="39"/>
  <c r="D47" i="39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E50" i="31"/>
  <c r="D50" i="3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E50" i="69"/>
  <c r="D50" i="69"/>
  <c r="F46" i="74"/>
  <c r="H46" i="74" s="1"/>
  <c r="B46" i="74"/>
  <c r="F39" i="92"/>
  <c r="B39" i="92"/>
  <c r="D51" i="28"/>
  <c r="E51" i="28"/>
  <c r="D44" i="64"/>
  <c r="E44" i="64"/>
  <c r="G48" i="30"/>
  <c r="I48" i="30" s="1"/>
  <c r="E49" i="30"/>
  <c r="D49" i="30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E46" i="45"/>
  <c r="D46" i="45"/>
  <c r="H48" i="34"/>
  <c r="E49" i="34"/>
  <c r="D49" i="34"/>
  <c r="G48" i="34"/>
  <c r="H48" i="71"/>
  <c r="I48" i="71" s="1"/>
  <c r="D49" i="71"/>
  <c r="E49" i="71"/>
  <c r="D40" i="26"/>
  <c r="D41" i="33"/>
  <c r="E41" i="33" s="1"/>
  <c r="D43" i="62"/>
  <c r="E43" i="62"/>
  <c r="D47" i="20"/>
  <c r="E47" i="20"/>
  <c r="H40" i="33"/>
  <c r="H39" i="26"/>
  <c r="F48" i="18"/>
  <c r="B48" i="18"/>
  <c r="H42" i="62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J142" i="35"/>
  <c r="D119" i="13"/>
  <c r="E119" i="13" s="1"/>
  <c r="G118" i="13"/>
  <c r="J117" i="13"/>
  <c r="B145" i="35"/>
  <c r="G144" i="35"/>
  <c r="E145" i="35"/>
  <c r="F145" i="35" s="1"/>
  <c r="I143" i="35"/>
  <c r="H143" i="35"/>
  <c r="J117" i="33"/>
  <c r="J118" i="25"/>
  <c r="G119" i="25"/>
  <c r="D120" i="25"/>
  <c r="E120" i="25" s="1"/>
  <c r="G118" i="33"/>
  <c r="D119" i="33"/>
  <c r="E119" i="33" s="1"/>
  <c r="I37" i="13" l="1"/>
  <c r="E38" i="13"/>
  <c r="F38" i="13" s="1"/>
  <c r="B38" i="13"/>
  <c r="F47" i="97"/>
  <c r="D48" i="97" s="1"/>
  <c r="B48" i="97" s="1"/>
  <c r="H44" i="46"/>
  <c r="I44" i="46" s="1"/>
  <c r="I42" i="99"/>
  <c r="D44" i="99"/>
  <c r="G43" i="99"/>
  <c r="H43" i="99"/>
  <c r="D40" i="98"/>
  <c r="E40" i="98"/>
  <c r="G39" i="98"/>
  <c r="I39" i="98" s="1"/>
  <c r="E120" i="26"/>
  <c r="F120" i="26" s="1"/>
  <c r="B120" i="26"/>
  <c r="H119" i="26"/>
  <c r="I119" i="26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/>
  <c r="H40" i="91"/>
  <c r="D41" i="91"/>
  <c r="E41" i="91"/>
  <c r="G40" i="91"/>
  <c r="H41" i="90"/>
  <c r="E42" i="90"/>
  <c r="D42" i="90"/>
  <c r="E44" i="66"/>
  <c r="D44" i="66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H49" i="23"/>
  <c r="G44" i="53"/>
  <c r="G41" i="76"/>
  <c r="E42" i="76"/>
  <c r="D42" i="76"/>
  <c r="F45" i="72"/>
  <c r="H45" i="72" s="1"/>
  <c r="B45" i="72"/>
  <c r="H47" i="22"/>
  <c r="E48" i="22"/>
  <c r="D48" i="22"/>
  <c r="B39" i="95"/>
  <c r="F39" i="95"/>
  <c r="G39" i="95" s="1"/>
  <c r="D47" i="44"/>
  <c r="E47" i="44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/>
  <c r="F48" i="3"/>
  <c r="G48" i="3" s="1"/>
  <c r="B48" i="3"/>
  <c r="H41" i="78"/>
  <c r="D42" i="78"/>
  <c r="E42" i="78"/>
  <c r="E47" i="73"/>
  <c r="G46" i="73"/>
  <c r="I46" i="73" s="1"/>
  <c r="D47" i="73"/>
  <c r="F50" i="31"/>
  <c r="B50" i="31"/>
  <c r="B41" i="88"/>
  <c r="F41" i="88"/>
  <c r="D48" i="41"/>
  <c r="E48" i="41"/>
  <c r="H44" i="54"/>
  <c r="E45" i="54"/>
  <c r="D45" i="54"/>
  <c r="E48" i="43"/>
  <c r="D48" i="43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/>
  <c r="H43" i="60"/>
  <c r="I43" i="60" s="1"/>
  <c r="E44" i="60"/>
  <c r="D44" i="60"/>
  <c r="G48" i="32"/>
  <c r="I48" i="32" s="1"/>
  <c r="E49" i="32"/>
  <c r="D49" i="32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/>
  <c r="H43" i="63"/>
  <c r="F40" i="83"/>
  <c r="H40" i="83" s="1"/>
  <c r="B40" i="83"/>
  <c r="H41" i="79"/>
  <c r="E49" i="18"/>
  <c r="D49" i="18"/>
  <c r="I39" i="26"/>
  <c r="F47" i="20"/>
  <c r="B47" i="20"/>
  <c r="D44" i="59"/>
  <c r="E44" i="59"/>
  <c r="I42" i="62"/>
  <c r="B40" i="26"/>
  <c r="B63" i="35"/>
  <c r="E63" i="35"/>
  <c r="F63" i="35" s="1"/>
  <c r="G62" i="35"/>
  <c r="H62" i="35"/>
  <c r="B40" i="87"/>
  <c r="F40" i="87"/>
  <c r="G40" i="87" s="1"/>
  <c r="G48" i="18"/>
  <c r="I40" i="33"/>
  <c r="B43" i="62"/>
  <c r="F43" i="62"/>
  <c r="G43" i="62" s="1"/>
  <c r="E40" i="26"/>
  <c r="F40" i="26" s="1"/>
  <c r="H43" i="59"/>
  <c r="I43" i="59" s="1"/>
  <c r="H48" i="18"/>
  <c r="F41" i="33"/>
  <c r="G41" i="33" s="1"/>
  <c r="B41" i="33"/>
  <c r="J143" i="35"/>
  <c r="H144" i="35"/>
  <c r="I144" i="35"/>
  <c r="F119" i="33"/>
  <c r="B119" i="33"/>
  <c r="F120" i="25"/>
  <c r="B120" i="25"/>
  <c r="H118" i="13"/>
  <c r="I118" i="13"/>
  <c r="H118" i="33"/>
  <c r="I118" i="33"/>
  <c r="H119" i="25"/>
  <c r="I119" i="25"/>
  <c r="G145" i="35"/>
  <c r="E146" i="35"/>
  <c r="F146" i="35" s="1"/>
  <c r="B146" i="35"/>
  <c r="B119" i="13"/>
  <c r="F119" i="13"/>
  <c r="H38" i="13" l="1"/>
  <c r="D39" i="13"/>
  <c r="G38" i="13"/>
  <c r="E48" i="97"/>
  <c r="F48" i="97" s="1"/>
  <c r="G47" i="97"/>
  <c r="H47" i="97"/>
  <c r="I40" i="84"/>
  <c r="I49" i="23"/>
  <c r="I43" i="99"/>
  <c r="F40" i="98"/>
  <c r="H40" i="98" s="1"/>
  <c r="B40" i="98"/>
  <c r="E44" i="99"/>
  <c r="F44" i="99" s="1"/>
  <c r="D45" i="99" s="1"/>
  <c r="B44" i="99"/>
  <c r="I41" i="76"/>
  <c r="I39" i="92"/>
  <c r="G42" i="82"/>
  <c r="I42" i="82" s="1"/>
  <c r="I41" i="79"/>
  <c r="G120" i="26"/>
  <c r="D121" i="26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E43" i="82"/>
  <c r="D43" i="82"/>
  <c r="D42" i="86"/>
  <c r="G41" i="86"/>
  <c r="E42" i="86"/>
  <c r="H41" i="86"/>
  <c r="H44" i="64"/>
  <c r="I44" i="64" s="1"/>
  <c r="D41" i="25"/>
  <c r="G40" i="25"/>
  <c r="H40" i="25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/>
  <c r="H43" i="65"/>
  <c r="I43" i="65" s="1"/>
  <c r="E44" i="65"/>
  <c r="D44" i="65"/>
  <c r="B42" i="90"/>
  <c r="F42" i="90"/>
  <c r="B50" i="23"/>
  <c r="F50" i="23"/>
  <c r="E43" i="75"/>
  <c r="D43" i="75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/>
  <c r="H39" i="95"/>
  <c r="I39" i="95" s="1"/>
  <c r="D40" i="95"/>
  <c r="E40" i="95"/>
  <c r="I47" i="22"/>
  <c r="D46" i="72"/>
  <c r="E46" i="72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E45" i="56"/>
  <c r="D45" i="56"/>
  <c r="B49" i="32"/>
  <c r="F49" i="32"/>
  <c r="E50" i="34"/>
  <c r="D50" i="34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E50" i="71"/>
  <c r="D50" i="71"/>
  <c r="H41" i="33"/>
  <c r="I41" i="33" s="1"/>
  <c r="G43" i="68"/>
  <c r="G48" i="19"/>
  <c r="I48" i="19" s="1"/>
  <c r="D49" i="19"/>
  <c r="E49" i="19"/>
  <c r="G51" i="28"/>
  <c r="I51" i="28" s="1"/>
  <c r="I47" i="41"/>
  <c r="D51" i="69"/>
  <c r="E51" i="69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/>
  <c r="H49" i="71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G47" i="20"/>
  <c r="D42" i="33"/>
  <c r="E42" i="33" s="1"/>
  <c r="H43" i="62"/>
  <c r="I43" i="62" s="1"/>
  <c r="D41" i="87"/>
  <c r="E41" i="87"/>
  <c r="H47" i="20"/>
  <c r="J144" i="35"/>
  <c r="J118" i="33"/>
  <c r="B147" i="35"/>
  <c r="G146" i="35"/>
  <c r="E147" i="35"/>
  <c r="F147" i="35" s="1"/>
  <c r="G120" i="25"/>
  <c r="D121" i="25"/>
  <c r="E121" i="25" s="1"/>
  <c r="I145" i="35"/>
  <c r="H145" i="35"/>
  <c r="J119" i="25"/>
  <c r="J118" i="13"/>
  <c r="G119" i="33"/>
  <c r="D120" i="33"/>
  <c r="D120" i="13"/>
  <c r="E120" i="13" s="1"/>
  <c r="G119" i="13"/>
  <c r="I38" i="13" l="1"/>
  <c r="E39" i="13"/>
  <c r="F39" i="13" s="1"/>
  <c r="B39" i="13"/>
  <c r="D49" i="97"/>
  <c r="B49" i="97" s="1"/>
  <c r="H48" i="97"/>
  <c r="G48" i="97"/>
  <c r="I47" i="97"/>
  <c r="E49" i="97"/>
  <c r="G45" i="46"/>
  <c r="I45" i="46" s="1"/>
  <c r="G44" i="99"/>
  <c r="D41" i="98"/>
  <c r="E41" i="98"/>
  <c r="E45" i="99"/>
  <c r="F45" i="99" s="1"/>
  <c r="B45" i="99"/>
  <c r="I50" i="31"/>
  <c r="G40" i="98"/>
  <c r="I40" i="98" s="1"/>
  <c r="H44" i="99"/>
  <c r="I40" i="25"/>
  <c r="I49" i="71"/>
  <c r="H50" i="70"/>
  <c r="I50" i="70" s="1"/>
  <c r="G48" i="22"/>
  <c r="I48" i="22" s="1"/>
  <c r="I120" i="26"/>
  <c r="H120" i="26"/>
  <c r="E121" i="26"/>
  <c r="F121" i="26" s="1"/>
  <c r="B121" i="26"/>
  <c r="H42" i="76"/>
  <c r="I42" i="76" s="1"/>
  <c r="I41" i="86"/>
  <c r="H42" i="80"/>
  <c r="I42" i="80" s="1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E51" i="27"/>
  <c r="D51" i="27"/>
  <c r="G44" i="60"/>
  <c r="I44" i="60" s="1"/>
  <c r="B40" i="95"/>
  <c r="F40" i="95"/>
  <c r="G40" i="95" s="1"/>
  <c r="H39" i="96"/>
  <c r="I39" i="96" s="1"/>
  <c r="E40" i="96"/>
  <c r="D40" i="96"/>
  <c r="H41" i="81"/>
  <c r="I41" i="81" s="1"/>
  <c r="D42" i="81"/>
  <c r="E42" i="81"/>
  <c r="E49" i="22"/>
  <c r="D49" i="22"/>
  <c r="D45" i="61"/>
  <c r="E45" i="6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E46" i="57"/>
  <c r="D46" i="57"/>
  <c r="F47" i="45"/>
  <c r="G47" i="45" s="1"/>
  <c r="B47" i="45"/>
  <c r="D41" i="92"/>
  <c r="E41" i="92"/>
  <c r="F50" i="71"/>
  <c r="B50" i="71"/>
  <c r="B51" i="31"/>
  <c r="F51" i="31"/>
  <c r="G44" i="63"/>
  <c r="I44" i="63" s="1"/>
  <c r="E45" i="63"/>
  <c r="D45" i="63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/>
  <c r="E45" i="60"/>
  <c r="D45" i="60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E49" i="41"/>
  <c r="D49" i="4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/>
  <c r="F41" i="83"/>
  <c r="B41" i="83"/>
  <c r="I41" i="88"/>
  <c r="G50" i="29"/>
  <c r="I50" i="29" s="1"/>
  <c r="D51" i="29"/>
  <c r="E51" i="29"/>
  <c r="G45" i="57"/>
  <c r="D48" i="74"/>
  <c r="E48" i="74"/>
  <c r="D48" i="73"/>
  <c r="E48" i="73"/>
  <c r="E49" i="43"/>
  <c r="D49" i="43"/>
  <c r="H40" i="92"/>
  <c r="B49" i="19"/>
  <c r="F49" i="19"/>
  <c r="H49" i="19" s="1"/>
  <c r="B50" i="34"/>
  <c r="F50" i="34"/>
  <c r="H49" i="32"/>
  <c r="B44" i="68"/>
  <c r="F44" i="68"/>
  <c r="G44" i="68" s="1"/>
  <c r="B41" i="87"/>
  <c r="F41" i="87"/>
  <c r="G41" i="87" s="1"/>
  <c r="B44" i="62"/>
  <c r="F44" i="62"/>
  <c r="E65" i="35"/>
  <c r="F65" i="35" s="1"/>
  <c r="H64" i="35"/>
  <c r="B65" i="35"/>
  <c r="G64" i="35"/>
  <c r="B42" i="33"/>
  <c r="F42" i="33"/>
  <c r="H42" i="33" s="1"/>
  <c r="E50" i="18"/>
  <c r="D50" i="18"/>
  <c r="F48" i="20"/>
  <c r="G48" i="20" s="1"/>
  <c r="B48" i="20"/>
  <c r="D45" i="59"/>
  <c r="E45" i="59"/>
  <c r="B41" i="26"/>
  <c r="F41" i="26"/>
  <c r="H41" i="26" s="1"/>
  <c r="H119" i="13"/>
  <c r="I119" i="13"/>
  <c r="B120" i="33"/>
  <c r="H119" i="33"/>
  <c r="I119" i="33"/>
  <c r="B121" i="25"/>
  <c r="F121" i="25"/>
  <c r="E148" i="35"/>
  <c r="F148" i="35" s="1"/>
  <c r="G147" i="35"/>
  <c r="B148" i="35"/>
  <c r="F120" i="13"/>
  <c r="B120" i="13"/>
  <c r="E120" i="33"/>
  <c r="F120" i="33" s="1"/>
  <c r="I120" i="25"/>
  <c r="H120" i="25"/>
  <c r="I146" i="35"/>
  <c r="H146" i="35"/>
  <c r="J145" i="35"/>
  <c r="H39" i="13" l="1"/>
  <c r="D40" i="13"/>
  <c r="G39" i="13"/>
  <c r="F49" i="97"/>
  <c r="D50" i="97" s="1"/>
  <c r="B50" i="97" s="1"/>
  <c r="I48" i="97"/>
  <c r="I44" i="99"/>
  <c r="I47" i="44"/>
  <c r="D46" i="99"/>
  <c r="G45" i="99"/>
  <c r="H45" i="99"/>
  <c r="I49" i="32"/>
  <c r="F41" i="98"/>
  <c r="B41" i="98"/>
  <c r="I40" i="92"/>
  <c r="I50" i="23"/>
  <c r="H48" i="20"/>
  <c r="I48" i="20" s="1"/>
  <c r="I42" i="90"/>
  <c r="G47" i="55"/>
  <c r="I47" i="55" s="1"/>
  <c r="J120" i="26"/>
  <c r="D122" i="26"/>
  <c r="G121" i="26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G41" i="25"/>
  <c r="H41" i="25"/>
  <c r="D42" i="25"/>
  <c r="E44" i="82"/>
  <c r="D44" i="82"/>
  <c r="G45" i="64"/>
  <c r="I45" i="64" s="1"/>
  <c r="I40" i="94"/>
  <c r="G42" i="86"/>
  <c r="E43" i="86"/>
  <c r="H42" i="86"/>
  <c r="D43" i="86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/>
  <c r="B51" i="23"/>
  <c r="F51" i="23"/>
  <c r="E48" i="58"/>
  <c r="D48" i="58"/>
  <c r="H47" i="58"/>
  <c r="G47" i="58"/>
  <c r="F42" i="84"/>
  <c r="H42" i="84" s="1"/>
  <c r="B42" i="84"/>
  <c r="G44" i="65"/>
  <c r="E45" i="65"/>
  <c r="D45" i="65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E44" i="75"/>
  <c r="D44" i="75"/>
  <c r="G48" i="42"/>
  <c r="H44" i="65"/>
  <c r="E48" i="55"/>
  <c r="D48" i="55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/>
  <c r="B40" i="96"/>
  <c r="F40" i="96"/>
  <c r="G40" i="96" s="1"/>
  <c r="H40" i="95"/>
  <c r="I40" i="95" s="1"/>
  <c r="D41" i="95"/>
  <c r="E41" i="95"/>
  <c r="G42" i="85"/>
  <c r="I42" i="85" s="1"/>
  <c r="E43" i="85"/>
  <c r="D43" i="85"/>
  <c r="E49" i="39"/>
  <c r="D49" i="39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/>
  <c r="F45" i="63"/>
  <c r="G45" i="63" s="1"/>
  <c r="B45" i="63"/>
  <c r="E52" i="31"/>
  <c r="D52" i="31"/>
  <c r="E51" i="71"/>
  <c r="D51" i="7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/>
  <c r="H50" i="71"/>
  <c r="F41" i="92"/>
  <c r="G41" i="92" s="1"/>
  <c r="B41" i="92"/>
  <c r="D48" i="45"/>
  <c r="E48" i="45"/>
  <c r="G50" i="34"/>
  <c r="E51" i="34"/>
  <c r="H50" i="34"/>
  <c r="D51" i="34"/>
  <c r="G49" i="19"/>
  <c r="I49" i="19" s="1"/>
  <c r="D50" i="19"/>
  <c r="E50" i="19"/>
  <c r="B49" i="43"/>
  <c r="F49" i="43"/>
  <c r="H49" i="43" s="1"/>
  <c r="B51" i="29"/>
  <c r="F51" i="29"/>
  <c r="H51" i="29" s="1"/>
  <c r="G41" i="83"/>
  <c r="D43" i="88"/>
  <c r="E43" i="88"/>
  <c r="D51" i="30"/>
  <c r="E51" i="30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E46" i="64"/>
  <c r="D46" i="64"/>
  <c r="B48" i="74"/>
  <c r="F48" i="74"/>
  <c r="G48" i="74" s="1"/>
  <c r="B43" i="78"/>
  <c r="F43" i="78"/>
  <c r="F50" i="32"/>
  <c r="G50" i="32" s="1"/>
  <c r="B50" i="32"/>
  <c r="E52" i="69"/>
  <c r="D52" i="69"/>
  <c r="H52" i="28"/>
  <c r="I52" i="28" s="1"/>
  <c r="H49" i="3"/>
  <c r="H51" i="31"/>
  <c r="G50" i="71"/>
  <c r="E45" i="62"/>
  <c r="D45" i="62"/>
  <c r="G65" i="35"/>
  <c r="E66" i="35"/>
  <c r="F66" i="35" s="1"/>
  <c r="B66" i="35"/>
  <c r="H65" i="35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J146" i="35"/>
  <c r="J120" i="25"/>
  <c r="J119" i="13"/>
  <c r="G120" i="33"/>
  <c r="D121" i="33"/>
  <c r="E121" i="33" s="1"/>
  <c r="G120" i="13"/>
  <c r="D121" i="13"/>
  <c r="E121" i="13" s="1"/>
  <c r="H147" i="35"/>
  <c r="I147" i="35"/>
  <c r="G121" i="25"/>
  <c r="D122" i="25"/>
  <c r="E122" i="25" s="1"/>
  <c r="G148" i="35"/>
  <c r="B149" i="35"/>
  <c r="E149" i="35"/>
  <c r="F149" i="35" s="1"/>
  <c r="J119" i="33"/>
  <c r="I39" i="13" l="1"/>
  <c r="H49" i="97"/>
  <c r="G49" i="97"/>
  <c r="B40" i="13"/>
  <c r="E40" i="13"/>
  <c r="F40" i="13" s="1"/>
  <c r="E50" i="97"/>
  <c r="F50" i="97" s="1"/>
  <c r="I49" i="3"/>
  <c r="I45" i="99"/>
  <c r="D42" i="98"/>
  <c r="E42" i="98"/>
  <c r="H41" i="98"/>
  <c r="G41" i="98"/>
  <c r="E46" i="99"/>
  <c r="F46" i="99" s="1"/>
  <c r="D47" i="99" s="1"/>
  <c r="B46" i="99"/>
  <c r="I41" i="25"/>
  <c r="H121" i="26"/>
  <c r="I121" i="26"/>
  <c r="E122" i="26"/>
  <c r="F122" i="26" s="1"/>
  <c r="B122" i="26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E47" i="46"/>
  <c r="D47" i="46"/>
  <c r="H46" i="46"/>
  <c r="E51" i="24"/>
  <c r="D51" i="24"/>
  <c r="H50" i="24"/>
  <c r="I50" i="24" s="1"/>
  <c r="G43" i="80"/>
  <c r="E44" i="80"/>
  <c r="D44" i="80"/>
  <c r="F43" i="86"/>
  <c r="B43" i="86"/>
  <c r="E42" i="25"/>
  <c r="F42" i="25" s="1"/>
  <c r="B42" i="25"/>
  <c r="I48" i="42"/>
  <c r="H43" i="80"/>
  <c r="H40" i="93"/>
  <c r="I40" i="93" s="1"/>
  <c r="D41" i="93"/>
  <c r="E41" i="93"/>
  <c r="I42" i="86"/>
  <c r="H41" i="94"/>
  <c r="I41" i="94" s="1"/>
  <c r="E42" i="94"/>
  <c r="D42" i="94"/>
  <c r="B44" i="82"/>
  <c r="F44" i="82"/>
  <c r="H50" i="32"/>
  <c r="I50" i="32" s="1"/>
  <c r="G49" i="21"/>
  <c r="I49" i="21" s="1"/>
  <c r="G43" i="76"/>
  <c r="I43" i="76" s="1"/>
  <c r="G45" i="66"/>
  <c r="E46" i="66"/>
  <c r="D46" i="66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E49" i="44"/>
  <c r="D49" i="44"/>
  <c r="F47" i="72"/>
  <c r="B47" i="72"/>
  <c r="H49" i="22"/>
  <c r="D50" i="22"/>
  <c r="E50" i="22"/>
  <c r="H48" i="74"/>
  <c r="I48" i="74" s="1"/>
  <c r="H51" i="27"/>
  <c r="D52" i="27"/>
  <c r="E52" i="27"/>
  <c r="G51" i="27"/>
  <c r="E41" i="96"/>
  <c r="D41" i="96"/>
  <c r="D43" i="81"/>
  <c r="E43" i="81"/>
  <c r="H45" i="63"/>
  <c r="I45" i="63" s="1"/>
  <c r="B43" i="85"/>
  <c r="F43" i="85"/>
  <c r="H43" i="85" s="1"/>
  <c r="B41" i="95"/>
  <c r="F41" i="95"/>
  <c r="H41" i="95" s="1"/>
  <c r="E44" i="76"/>
  <c r="D44" i="76"/>
  <c r="H45" i="61"/>
  <c r="I45" i="61" s="1"/>
  <c r="G49" i="22"/>
  <c r="I49" i="22" s="1"/>
  <c r="I51" i="31"/>
  <c r="H43" i="78"/>
  <c r="E44" i="78"/>
  <c r="D44" i="78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/>
  <c r="I41" i="83"/>
  <c r="E50" i="17"/>
  <c r="D50" i="17"/>
  <c r="F51" i="71"/>
  <c r="G51" i="71" s="1"/>
  <c r="B51" i="71"/>
  <c r="F50" i="3"/>
  <c r="G50" i="3" s="1"/>
  <c r="B50" i="3"/>
  <c r="H49" i="41"/>
  <c r="E50" i="41"/>
  <c r="D50" i="41"/>
  <c r="E52" i="70"/>
  <c r="D52" i="70"/>
  <c r="D44" i="79"/>
  <c r="E44" i="79"/>
  <c r="B42" i="83"/>
  <c r="F42" i="83"/>
  <c r="H42" i="83" s="1"/>
  <c r="E49" i="74"/>
  <c r="D49" i="74"/>
  <c r="E47" i="57"/>
  <c r="D47" i="57"/>
  <c r="B46" i="56"/>
  <c r="F46" i="56"/>
  <c r="G51" i="29"/>
  <c r="I51" i="29" s="1"/>
  <c r="D52" i="29"/>
  <c r="E52" i="29"/>
  <c r="E50" i="43"/>
  <c r="D50" i="43"/>
  <c r="I50" i="34"/>
  <c r="G49" i="17"/>
  <c r="E50" i="21"/>
  <c r="D50" i="21"/>
  <c r="H51" i="70"/>
  <c r="H43" i="79"/>
  <c r="B52" i="69"/>
  <c r="F52" i="69"/>
  <c r="G52" i="69" s="1"/>
  <c r="D51" i="32"/>
  <c r="E51" i="32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E49" i="73"/>
  <c r="D49" i="73"/>
  <c r="F52" i="31"/>
  <c r="H52" i="31" s="1"/>
  <c r="B52" i="31"/>
  <c r="E46" i="63"/>
  <c r="D46" i="63"/>
  <c r="G49" i="41"/>
  <c r="I49" i="41" s="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D51" i="18"/>
  <c r="E51" i="18"/>
  <c r="D46" i="59"/>
  <c r="E46" i="59"/>
  <c r="G50" i="18"/>
  <c r="H45" i="59"/>
  <c r="I44" i="62"/>
  <c r="B43" i="33"/>
  <c r="B49" i="20"/>
  <c r="F49" i="20"/>
  <c r="H49" i="20" s="1"/>
  <c r="I65" i="35"/>
  <c r="F45" i="62"/>
  <c r="B45" i="62"/>
  <c r="F42" i="87"/>
  <c r="B42" i="87"/>
  <c r="E43" i="33"/>
  <c r="F43" i="33" s="1"/>
  <c r="F42" i="26"/>
  <c r="H42" i="26" s="1"/>
  <c r="B42" i="26"/>
  <c r="H50" i="18"/>
  <c r="G45" i="59"/>
  <c r="H66" i="35"/>
  <c r="G66" i="35"/>
  <c r="B67" i="35"/>
  <c r="E67" i="35"/>
  <c r="F67" i="35" s="1"/>
  <c r="J147" i="35"/>
  <c r="G149" i="35"/>
  <c r="B150" i="35"/>
  <c r="E150" i="35"/>
  <c r="F150" i="35" s="1"/>
  <c r="H120" i="13"/>
  <c r="I120" i="13"/>
  <c r="H148" i="35"/>
  <c r="I148" i="35"/>
  <c r="F122" i="25"/>
  <c r="B122" i="25"/>
  <c r="B121" i="33"/>
  <c r="F121" i="33"/>
  <c r="H121" i="25"/>
  <c r="I121" i="25"/>
  <c r="B121" i="13"/>
  <c r="F121" i="13"/>
  <c r="I120" i="33"/>
  <c r="H120" i="33"/>
  <c r="I49" i="97" l="1"/>
  <c r="H40" i="13"/>
  <c r="G40" i="13"/>
  <c r="D41" i="13"/>
  <c r="D51" i="97"/>
  <c r="B51" i="97" s="1"/>
  <c r="H50" i="97"/>
  <c r="E51" i="97"/>
  <c r="G50" i="97"/>
  <c r="I41" i="98"/>
  <c r="J121" i="26"/>
  <c r="E47" i="99"/>
  <c r="F47" i="99" s="1"/>
  <c r="G47" i="99" s="1"/>
  <c r="B47" i="99"/>
  <c r="I46" i="46"/>
  <c r="H46" i="99"/>
  <c r="G46" i="99"/>
  <c r="F42" i="98"/>
  <c r="G42" i="98" s="1"/>
  <c r="B42" i="98"/>
  <c r="I49" i="17"/>
  <c r="D123" i="26"/>
  <c r="G122" i="26"/>
  <c r="I43" i="80"/>
  <c r="F46" i="67"/>
  <c r="H46" i="67" s="1"/>
  <c r="B46" i="67"/>
  <c r="I45" i="66"/>
  <c r="B47" i="46"/>
  <c r="F47" i="46"/>
  <c r="G47" i="46" s="1"/>
  <c r="H51" i="30"/>
  <c r="I51" i="30" s="1"/>
  <c r="F51" i="24"/>
  <c r="H51" i="24" s="1"/>
  <c r="B51" i="24"/>
  <c r="I45" i="60"/>
  <c r="H48" i="55"/>
  <c r="I48" i="55" s="1"/>
  <c r="D45" i="82"/>
  <c r="E45" i="82"/>
  <c r="G42" i="25"/>
  <c r="D43" i="25"/>
  <c r="H43" i="86"/>
  <c r="E44" i="86"/>
  <c r="D44" i="86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E49" i="55"/>
  <c r="D49" i="55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/>
  <c r="G48" i="45"/>
  <c r="I48" i="45" s="1"/>
  <c r="B44" i="76"/>
  <c r="F44" i="76"/>
  <c r="H44" i="76" s="1"/>
  <c r="I51" i="27"/>
  <c r="E48" i="72"/>
  <c r="D48" i="72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/>
  <c r="B50" i="22"/>
  <c r="F50" i="22"/>
  <c r="G50" i="22" s="1"/>
  <c r="G41" i="95"/>
  <c r="I41" i="95" s="1"/>
  <c r="D42" i="95"/>
  <c r="E42" i="95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/>
  <c r="B42" i="92"/>
  <c r="F42" i="92"/>
  <c r="E51" i="19"/>
  <c r="D51" i="19"/>
  <c r="D44" i="88"/>
  <c r="E44" i="88"/>
  <c r="B51" i="32"/>
  <c r="F51" i="32"/>
  <c r="H51" i="32" s="1"/>
  <c r="H52" i="69"/>
  <c r="I52" i="69" s="1"/>
  <c r="I43" i="79"/>
  <c r="B52" i="29"/>
  <c r="F52" i="29"/>
  <c r="H52" i="29" s="1"/>
  <c r="G46" i="56"/>
  <c r="E47" i="56"/>
  <c r="D47" i="56"/>
  <c r="B49" i="74"/>
  <c r="F49" i="74"/>
  <c r="F44" i="79"/>
  <c r="G44" i="79" s="1"/>
  <c r="B44" i="79"/>
  <c r="B44" i="78"/>
  <c r="F44" i="78"/>
  <c r="G44" i="78" s="1"/>
  <c r="G42" i="26"/>
  <c r="I42" i="26" s="1"/>
  <c r="B49" i="73"/>
  <c r="F49" i="73"/>
  <c r="H49" i="73" s="1"/>
  <c r="G53" i="28"/>
  <c r="I53" i="28" s="1"/>
  <c r="D54" i="28"/>
  <c r="E54" i="28"/>
  <c r="H43" i="88"/>
  <c r="B42" i="89"/>
  <c r="F42" i="89"/>
  <c r="I51" i="70"/>
  <c r="B50" i="43"/>
  <c r="F50" i="43"/>
  <c r="E43" i="83"/>
  <c r="D43" i="83"/>
  <c r="B52" i="70"/>
  <c r="F52" i="70"/>
  <c r="D51" i="3"/>
  <c r="E51" i="3"/>
  <c r="E52" i="71"/>
  <c r="D52" i="71"/>
  <c r="D47" i="64"/>
  <c r="E47" i="64"/>
  <c r="F44" i="77"/>
  <c r="G44" i="77" s="1"/>
  <c r="B44" i="77"/>
  <c r="D53" i="69"/>
  <c r="E53" i="69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D44" i="33"/>
  <c r="G43" i="33"/>
  <c r="H43" i="33"/>
  <c r="G67" i="35"/>
  <c r="B68" i="35"/>
  <c r="E68" i="35"/>
  <c r="F68" i="35" s="1"/>
  <c r="H67" i="35"/>
  <c r="E43" i="87"/>
  <c r="D43" i="87"/>
  <c r="B46" i="59"/>
  <c r="F46" i="59"/>
  <c r="G46" i="59" s="1"/>
  <c r="H42" i="87"/>
  <c r="D46" i="62"/>
  <c r="E46" i="62"/>
  <c r="E50" i="20"/>
  <c r="D50" i="20"/>
  <c r="G42" i="87"/>
  <c r="G45" i="62"/>
  <c r="B51" i="18"/>
  <c r="F51" i="18"/>
  <c r="G51" i="18" s="1"/>
  <c r="I66" i="35"/>
  <c r="D43" i="26"/>
  <c r="E43" i="26" s="1"/>
  <c r="H45" i="62"/>
  <c r="G49" i="20"/>
  <c r="I49" i="20" s="1"/>
  <c r="J120" i="13"/>
  <c r="J121" i="25"/>
  <c r="J120" i="33"/>
  <c r="G121" i="33"/>
  <c r="D122" i="33"/>
  <c r="E122" i="33" s="1"/>
  <c r="H149" i="35"/>
  <c r="I149" i="35"/>
  <c r="J148" i="35"/>
  <c r="D122" i="13"/>
  <c r="E122" i="13" s="1"/>
  <c r="G121" i="13"/>
  <c r="G122" i="25"/>
  <c r="D123" i="25"/>
  <c r="E123" i="25" s="1"/>
  <c r="G150" i="35"/>
  <c r="B151" i="35"/>
  <c r="E151" i="35"/>
  <c r="F151" i="35" s="1"/>
  <c r="E41" i="13" l="1"/>
  <c r="F41" i="13" s="1"/>
  <c r="B41" i="13"/>
  <c r="I40" i="13"/>
  <c r="F51" i="97"/>
  <c r="D52" i="97" s="1"/>
  <c r="B52" i="97" s="1"/>
  <c r="I50" i="97"/>
  <c r="H42" i="98"/>
  <c r="I42" i="98" s="1"/>
  <c r="I46" i="99"/>
  <c r="D48" i="99"/>
  <c r="E48" i="99"/>
  <c r="D43" i="98"/>
  <c r="E43" i="98"/>
  <c r="H47" i="99"/>
  <c r="I47" i="99" s="1"/>
  <c r="I42" i="25"/>
  <c r="H47" i="46"/>
  <c r="I47" i="46" s="1"/>
  <c r="G51" i="24"/>
  <c r="I51" i="24" s="1"/>
  <c r="I46" i="56"/>
  <c r="I122" i="26"/>
  <c r="H122" i="26"/>
  <c r="E123" i="26"/>
  <c r="F123" i="26" s="1"/>
  <c r="B123" i="26"/>
  <c r="I44" i="82"/>
  <c r="H43" i="84"/>
  <c r="I43" i="84" s="1"/>
  <c r="H44" i="80"/>
  <c r="I44" i="80" s="1"/>
  <c r="G46" i="67"/>
  <c r="I46" i="67" s="1"/>
  <c r="E47" i="67"/>
  <c r="D47" i="67"/>
  <c r="H46" i="59"/>
  <c r="I46" i="59" s="1"/>
  <c r="D48" i="46"/>
  <c r="E48" i="46"/>
  <c r="E52" i="24"/>
  <c r="D52" i="24"/>
  <c r="E42" i="93"/>
  <c r="D42" i="93"/>
  <c r="H42" i="94"/>
  <c r="D43" i="94"/>
  <c r="E43" i="94"/>
  <c r="B44" i="86"/>
  <c r="F44" i="86"/>
  <c r="H44" i="86" s="1"/>
  <c r="H41" i="93"/>
  <c r="G41" i="93"/>
  <c r="G42" i="94"/>
  <c r="E45" i="80"/>
  <c r="D45" i="80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/>
  <c r="F50" i="42"/>
  <c r="H50" i="42" s="1"/>
  <c r="B50" i="42"/>
  <c r="B49" i="55"/>
  <c r="F49" i="55"/>
  <c r="H49" i="55" s="1"/>
  <c r="H43" i="91"/>
  <c r="D44" i="91"/>
  <c r="G43" i="91"/>
  <c r="E44" i="91"/>
  <c r="F49" i="58"/>
  <c r="H49" i="58" s="1"/>
  <c r="B49" i="58"/>
  <c r="F45" i="75"/>
  <c r="G45" i="75" s="1"/>
  <c r="B45" i="75"/>
  <c r="D44" i="84"/>
  <c r="E44" i="84"/>
  <c r="H46" i="66"/>
  <c r="I46" i="66" s="1"/>
  <c r="E47" i="66"/>
  <c r="D47" i="66"/>
  <c r="H52" i="23"/>
  <c r="G52" i="23"/>
  <c r="D53" i="23"/>
  <c r="E53" i="23"/>
  <c r="H44" i="77"/>
  <c r="I44" i="77" s="1"/>
  <c r="G44" i="90"/>
  <c r="I44" i="90" s="1"/>
  <c r="E45" i="90"/>
  <c r="D45" i="90"/>
  <c r="H47" i="53"/>
  <c r="I47" i="53" s="1"/>
  <c r="H52" i="27"/>
  <c r="D53" i="27"/>
  <c r="G52" i="27"/>
  <c r="E53" i="27"/>
  <c r="D42" i="96"/>
  <c r="E42" i="96"/>
  <c r="F44" i="85"/>
  <c r="H44" i="85" s="1"/>
  <c r="B44" i="85"/>
  <c r="H41" i="96"/>
  <c r="H43" i="81"/>
  <c r="E44" i="81"/>
  <c r="D44" i="81"/>
  <c r="H50" i="22"/>
  <c r="I50" i="22" s="1"/>
  <c r="E51" i="22"/>
  <c r="D51" i="22"/>
  <c r="G49" i="44"/>
  <c r="I49" i="44" s="1"/>
  <c r="E50" i="44"/>
  <c r="D50" i="44"/>
  <c r="B50" i="39"/>
  <c r="F50" i="39"/>
  <c r="G50" i="39" s="1"/>
  <c r="E47" i="61"/>
  <c r="D47" i="61"/>
  <c r="G51" i="32"/>
  <c r="I51" i="32" s="1"/>
  <c r="F42" i="95"/>
  <c r="H42" i="95" s="1"/>
  <c r="B42" i="95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E45" i="76"/>
  <c r="D45" i="76"/>
  <c r="I67" i="35"/>
  <c r="B52" i="34"/>
  <c r="F52" i="34"/>
  <c r="H47" i="54"/>
  <c r="E48" i="54"/>
  <c r="D48" i="54"/>
  <c r="G50" i="21"/>
  <c r="D51" i="21"/>
  <c r="E51" i="21"/>
  <c r="G52" i="70"/>
  <c r="D53" i="70"/>
  <c r="E53" i="70"/>
  <c r="D51" i="43"/>
  <c r="E51" i="43"/>
  <c r="E43" i="89"/>
  <c r="D43" i="89"/>
  <c r="G49" i="74"/>
  <c r="E50" i="74"/>
  <c r="D50" i="74"/>
  <c r="F44" i="88"/>
  <c r="G44" i="88" s="1"/>
  <c r="B44" i="88"/>
  <c r="G42" i="92"/>
  <c r="E43" i="92"/>
  <c r="D43" i="92"/>
  <c r="B53" i="31"/>
  <c r="F53" i="31"/>
  <c r="H53" i="31" s="1"/>
  <c r="D51" i="17"/>
  <c r="E51" i="17"/>
  <c r="D48" i="57"/>
  <c r="E48" i="57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E45" i="78"/>
  <c r="D45" i="78"/>
  <c r="H49" i="74"/>
  <c r="F47" i="56"/>
  <c r="H47" i="56" s="1"/>
  <c r="B47" i="56"/>
  <c r="G52" i="29"/>
  <c r="I52" i="29" s="1"/>
  <c r="E53" i="29"/>
  <c r="D53" i="29"/>
  <c r="D52" i="32"/>
  <c r="E52" i="32"/>
  <c r="H42" i="92"/>
  <c r="F43" i="87"/>
  <c r="G43" i="87" s="1"/>
  <c r="B43" i="87"/>
  <c r="B46" i="62"/>
  <c r="F46" i="62"/>
  <c r="H46" i="62" s="1"/>
  <c r="I42" i="87"/>
  <c r="G68" i="35"/>
  <c r="H68" i="35"/>
  <c r="E69" i="35"/>
  <c r="F69" i="35" s="1"/>
  <c r="B69" i="35"/>
  <c r="E52" i="18"/>
  <c r="D52" i="18"/>
  <c r="F50" i="20"/>
  <c r="G50" i="20" s="1"/>
  <c r="B50" i="20"/>
  <c r="B44" i="33"/>
  <c r="F43" i="26"/>
  <c r="H43" i="26" s="1"/>
  <c r="B43" i="26"/>
  <c r="H51" i="18"/>
  <c r="I51" i="18" s="1"/>
  <c r="E47" i="59"/>
  <c r="D47" i="59"/>
  <c r="E44" i="33"/>
  <c r="F44" i="33" s="1"/>
  <c r="H150" i="35"/>
  <c r="I150" i="35"/>
  <c r="B122" i="13"/>
  <c r="F122" i="13"/>
  <c r="I121" i="33"/>
  <c r="H121" i="33"/>
  <c r="F123" i="25"/>
  <c r="B123" i="25"/>
  <c r="J149" i="35"/>
  <c r="G151" i="35"/>
  <c r="B152" i="35"/>
  <c r="E152" i="35"/>
  <c r="F152" i="35" s="1"/>
  <c r="H122" i="25"/>
  <c r="I122" i="25"/>
  <c r="I121" i="13"/>
  <c r="H121" i="13"/>
  <c r="F122" i="33"/>
  <c r="B122" i="33"/>
  <c r="E52" i="97" l="1"/>
  <c r="F52" i="97" s="1"/>
  <c r="H51" i="97"/>
  <c r="H41" i="13"/>
  <c r="G41" i="13"/>
  <c r="D42" i="13"/>
  <c r="G51" i="97"/>
  <c r="I51" i="97" s="1"/>
  <c r="F48" i="99"/>
  <c r="B48" i="99"/>
  <c r="F43" i="98"/>
  <c r="B43" i="98"/>
  <c r="I42" i="92"/>
  <c r="I52" i="70"/>
  <c r="I42" i="94"/>
  <c r="H45" i="82"/>
  <c r="I45" i="82" s="1"/>
  <c r="I49" i="74"/>
  <c r="J122" i="26"/>
  <c r="D124" i="26"/>
  <c r="B124" i="26" s="1"/>
  <c r="G123" i="26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I44" i="85" s="1"/>
  <c r="D44" i="25"/>
  <c r="G43" i="25"/>
  <c r="H43" i="25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E46" i="82"/>
  <c r="D46" i="82"/>
  <c r="E45" i="86"/>
  <c r="D45" i="86"/>
  <c r="G44" i="86"/>
  <c r="I44" i="86" s="1"/>
  <c r="G42" i="95"/>
  <c r="I42" i="95" s="1"/>
  <c r="I43" i="91"/>
  <c r="G49" i="55"/>
  <c r="I49" i="55" s="1"/>
  <c r="E50" i="55"/>
  <c r="D50" i="55"/>
  <c r="G50" i="42"/>
  <c r="I50" i="42" s="1"/>
  <c r="D51" i="42"/>
  <c r="E51" i="42"/>
  <c r="G53" i="31"/>
  <c r="I53" i="31" s="1"/>
  <c r="F45" i="90"/>
  <c r="H45" i="90" s="1"/>
  <c r="B45" i="90"/>
  <c r="B47" i="66"/>
  <c r="F47" i="66"/>
  <c r="B44" i="84"/>
  <c r="F44" i="84"/>
  <c r="G44" i="84" s="1"/>
  <c r="E46" i="75"/>
  <c r="D46" i="75"/>
  <c r="F44" i="91"/>
  <c r="G44" i="91" s="1"/>
  <c r="B44" i="91"/>
  <c r="G46" i="65"/>
  <c r="I46" i="65" s="1"/>
  <c r="D47" i="65"/>
  <c r="E47" i="65"/>
  <c r="I50" i="43"/>
  <c r="B53" i="23"/>
  <c r="F53" i="23"/>
  <c r="H45" i="75"/>
  <c r="I45" i="75" s="1"/>
  <c r="D50" i="58"/>
  <c r="E50" i="58"/>
  <c r="B48" i="53"/>
  <c r="F48" i="53"/>
  <c r="G48" i="53" s="1"/>
  <c r="F47" i="61"/>
  <c r="G47" i="61" s="1"/>
  <c r="B47" i="61"/>
  <c r="G46" i="62"/>
  <c r="I46" i="62" s="1"/>
  <c r="D43" i="95"/>
  <c r="E43" i="95"/>
  <c r="B50" i="44"/>
  <c r="F50" i="44"/>
  <c r="H50" i="44" s="1"/>
  <c r="I41" i="96"/>
  <c r="D45" i="85"/>
  <c r="E45" i="85"/>
  <c r="F45" i="76"/>
  <c r="B45" i="76"/>
  <c r="G48" i="72"/>
  <c r="I48" i="72" s="1"/>
  <c r="D49" i="72"/>
  <c r="E49" i="72"/>
  <c r="H50" i="39"/>
  <c r="I50" i="39" s="1"/>
  <c r="D51" i="39"/>
  <c r="E51" i="39"/>
  <c r="F44" i="81"/>
  <c r="H44" i="81" s="1"/>
  <c r="B44" i="81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E53" i="30"/>
  <c r="D53" i="30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I52" i="71" s="1"/>
  <c r="D53" i="71"/>
  <c r="E53" i="71"/>
  <c r="B45" i="77"/>
  <c r="F45" i="77"/>
  <c r="H45" i="77" s="1"/>
  <c r="G49" i="45"/>
  <c r="E50" i="45"/>
  <c r="D50" i="45"/>
  <c r="G53" i="69"/>
  <c r="I53" i="69" s="1"/>
  <c r="D54" i="69"/>
  <c r="E54" i="69"/>
  <c r="F51" i="43"/>
  <c r="H51" i="43" s="1"/>
  <c r="B51" i="43"/>
  <c r="B51" i="21"/>
  <c r="F51" i="21"/>
  <c r="H51" i="21" s="1"/>
  <c r="G47" i="56"/>
  <c r="I47" i="56" s="1"/>
  <c r="H49" i="45"/>
  <c r="I42" i="89"/>
  <c r="E44" i="83"/>
  <c r="D44" i="83"/>
  <c r="E47" i="68"/>
  <c r="D47" i="68"/>
  <c r="G51" i="19"/>
  <c r="I51" i="19" s="1"/>
  <c r="E52" i="19"/>
  <c r="D52" i="19"/>
  <c r="F50" i="73"/>
  <c r="B50" i="73"/>
  <c r="D55" i="28"/>
  <c r="E55" i="28"/>
  <c r="D48" i="64"/>
  <c r="E48" i="64"/>
  <c r="F51" i="17"/>
  <c r="H51" i="17" s="1"/>
  <c r="B51" i="17"/>
  <c r="C60" i="17"/>
  <c r="D54" i="31"/>
  <c r="E54" i="31"/>
  <c r="E45" i="88"/>
  <c r="D45" i="88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B45" i="79"/>
  <c r="F45" i="79"/>
  <c r="G45" i="79" s="1"/>
  <c r="G43" i="83"/>
  <c r="I43" i="83" s="1"/>
  <c r="E52" i="3"/>
  <c r="D52" i="3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I68" i="35"/>
  <c r="E47" i="62"/>
  <c r="D47" i="62"/>
  <c r="H43" i="87"/>
  <c r="I43" i="87" s="1"/>
  <c r="D44" i="26"/>
  <c r="E44" i="26" s="1"/>
  <c r="B47" i="59"/>
  <c r="F47" i="59"/>
  <c r="H47" i="59" s="1"/>
  <c r="G43" i="26"/>
  <c r="I43" i="26" s="1"/>
  <c r="B52" i="18"/>
  <c r="F52" i="18"/>
  <c r="H52" i="18" s="1"/>
  <c r="J121" i="13"/>
  <c r="J150" i="35"/>
  <c r="G152" i="35"/>
  <c r="B153" i="35"/>
  <c r="E153" i="35"/>
  <c r="F153" i="35" s="1"/>
  <c r="D124" i="25"/>
  <c r="E124" i="25" s="1"/>
  <c r="G123" i="25"/>
  <c r="G122" i="33"/>
  <c r="D123" i="33"/>
  <c r="E123" i="33" s="1"/>
  <c r="I151" i="35"/>
  <c r="H151" i="35"/>
  <c r="J122" i="25"/>
  <c r="J121" i="33"/>
  <c r="D123" i="13"/>
  <c r="E123" i="13" s="1"/>
  <c r="G122" i="13"/>
  <c r="D53" i="97" l="1"/>
  <c r="B53" i="97" s="1"/>
  <c r="H52" i="97"/>
  <c r="G52" i="97"/>
  <c r="E53" i="97"/>
  <c r="E42" i="13"/>
  <c r="F42" i="13" s="1"/>
  <c r="B42" i="13"/>
  <c r="I41" i="13"/>
  <c r="H52" i="24"/>
  <c r="I52" i="24" s="1"/>
  <c r="D44" i="98"/>
  <c r="E44" i="98"/>
  <c r="D49" i="99"/>
  <c r="E49" i="99"/>
  <c r="H43" i="98"/>
  <c r="H48" i="99"/>
  <c r="G43" i="98"/>
  <c r="G48" i="99"/>
  <c r="I43" i="25"/>
  <c r="G53" i="70"/>
  <c r="I53" i="70" s="1"/>
  <c r="H47" i="67"/>
  <c r="I47" i="67" s="1"/>
  <c r="H123" i="26"/>
  <c r="I123" i="26"/>
  <c r="E124" i="26"/>
  <c r="F124" i="26" s="1"/>
  <c r="E48" i="67"/>
  <c r="D48" i="67"/>
  <c r="G47" i="59"/>
  <c r="I47" i="59" s="1"/>
  <c r="H48" i="46"/>
  <c r="D49" i="46"/>
  <c r="E49" i="46"/>
  <c r="G48" i="46"/>
  <c r="D53" i="24"/>
  <c r="E53" i="24"/>
  <c r="D43" i="93"/>
  <c r="E43" i="93"/>
  <c r="H45" i="80"/>
  <c r="D46" i="80"/>
  <c r="E46" i="80"/>
  <c r="F46" i="82"/>
  <c r="H46" i="82" s="1"/>
  <c r="B46" i="82"/>
  <c r="G42" i="93"/>
  <c r="I42" i="93" s="1"/>
  <c r="G45" i="80"/>
  <c r="B44" i="25"/>
  <c r="E44" i="25"/>
  <c r="F44" i="25" s="1"/>
  <c r="H48" i="53"/>
  <c r="I48" i="53" s="1"/>
  <c r="B45" i="86"/>
  <c r="F45" i="86"/>
  <c r="G45" i="86" s="1"/>
  <c r="G43" i="94"/>
  <c r="I43" i="94" s="1"/>
  <c r="E44" i="94"/>
  <c r="D44" i="94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E45" i="84"/>
  <c r="D45" i="84"/>
  <c r="H47" i="66"/>
  <c r="E48" i="66"/>
  <c r="D48" i="66"/>
  <c r="G51" i="41"/>
  <c r="I51" i="41" s="1"/>
  <c r="H45" i="78"/>
  <c r="I45" i="78" s="1"/>
  <c r="E49" i="53"/>
  <c r="D49" i="53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/>
  <c r="F49" i="72"/>
  <c r="B49" i="72"/>
  <c r="G50" i="44"/>
  <c r="I50" i="44" s="1"/>
  <c r="D51" i="44"/>
  <c r="E51" i="44"/>
  <c r="B43" i="95"/>
  <c r="F43" i="95"/>
  <c r="H43" i="95" s="1"/>
  <c r="E48" i="61"/>
  <c r="D48" i="61"/>
  <c r="B45" i="85"/>
  <c r="F45" i="85"/>
  <c r="G42" i="96"/>
  <c r="I42" i="96" s="1"/>
  <c r="D43" i="96"/>
  <c r="E43" i="96"/>
  <c r="E52" i="22"/>
  <c r="D52" i="22"/>
  <c r="G44" i="81"/>
  <c r="I44" i="81" s="1"/>
  <c r="D45" i="81"/>
  <c r="E45" i="81"/>
  <c r="H45" i="76"/>
  <c r="H47" i="61"/>
  <c r="I47" i="61" s="1"/>
  <c r="I49" i="45"/>
  <c r="G52" i="18"/>
  <c r="I52" i="18" s="1"/>
  <c r="D44" i="89"/>
  <c r="E44" i="89"/>
  <c r="D46" i="79"/>
  <c r="E46" i="79"/>
  <c r="F45" i="88"/>
  <c r="H45" i="88" s="1"/>
  <c r="B45" i="88"/>
  <c r="E52" i="17"/>
  <c r="D52" i="17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E52" i="41"/>
  <c r="D52" i="41"/>
  <c r="B52" i="3"/>
  <c r="F52" i="3"/>
  <c r="H52" i="3" s="1"/>
  <c r="H45" i="79"/>
  <c r="I45" i="79" s="1"/>
  <c r="H52" i="32"/>
  <c r="I52" i="32" s="1"/>
  <c r="D53" i="32"/>
  <c r="E53" i="32"/>
  <c r="D54" i="70"/>
  <c r="E54" i="70"/>
  <c r="D52" i="21"/>
  <c r="E52" i="21"/>
  <c r="F53" i="71"/>
  <c r="H53" i="71" s="1"/>
  <c r="B53" i="71"/>
  <c r="I52" i="34"/>
  <c r="E49" i="57"/>
  <c r="D49" i="57"/>
  <c r="D48" i="63"/>
  <c r="E48" i="63"/>
  <c r="G53" i="29"/>
  <c r="I53" i="29" s="1"/>
  <c r="E54" i="29"/>
  <c r="D54" i="29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E52" i="43"/>
  <c r="D52" i="43"/>
  <c r="F50" i="45"/>
  <c r="G50" i="45" s="1"/>
  <c r="B50" i="45"/>
  <c r="G45" i="77"/>
  <c r="I45" i="77" s="1"/>
  <c r="E46" i="77"/>
  <c r="D46" i="77"/>
  <c r="D44" i="92"/>
  <c r="E44" i="92"/>
  <c r="G47" i="63"/>
  <c r="I47" i="63" s="1"/>
  <c r="E48" i="60"/>
  <c r="D48" i="60"/>
  <c r="H50" i="74"/>
  <c r="I50" i="74" s="1"/>
  <c r="E51" i="74"/>
  <c r="D51" i="74"/>
  <c r="E46" i="78"/>
  <c r="D46" i="78"/>
  <c r="D49" i="54"/>
  <c r="E49" i="54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B45" i="33"/>
  <c r="D48" i="59"/>
  <c r="E48" i="59"/>
  <c r="H70" i="35"/>
  <c r="E71" i="35"/>
  <c r="F71" i="35" s="1"/>
  <c r="G70" i="35"/>
  <c r="B71" i="35"/>
  <c r="E45" i="33"/>
  <c r="F45" i="33" s="1"/>
  <c r="D53" i="18"/>
  <c r="E53" i="18"/>
  <c r="B44" i="26"/>
  <c r="F44" i="26"/>
  <c r="H44" i="26" s="1"/>
  <c r="F47" i="62"/>
  <c r="H47" i="62" s="1"/>
  <c r="B47" i="62"/>
  <c r="B44" i="87"/>
  <c r="F44" i="87"/>
  <c r="H44" i="87" s="1"/>
  <c r="F51" i="20"/>
  <c r="H51" i="20" s="1"/>
  <c r="B51" i="20"/>
  <c r="H122" i="13"/>
  <c r="I122" i="13"/>
  <c r="I152" i="35"/>
  <c r="H152" i="35"/>
  <c r="F123" i="33"/>
  <c r="B123" i="33"/>
  <c r="F123" i="13"/>
  <c r="B123" i="13"/>
  <c r="J151" i="35"/>
  <c r="H122" i="33"/>
  <c r="I122" i="33"/>
  <c r="I123" i="25"/>
  <c r="H123" i="25"/>
  <c r="G153" i="35"/>
  <c r="B154" i="35"/>
  <c r="E154" i="35"/>
  <c r="F154" i="35" s="1"/>
  <c r="G154" i="35" s="1"/>
  <c r="F124" i="25"/>
  <c r="B124" i="25"/>
  <c r="I52" i="97" l="1"/>
  <c r="F53" i="97"/>
  <c r="H53" i="97" s="1"/>
  <c r="G42" i="13"/>
  <c r="D43" i="13"/>
  <c r="H42" i="13"/>
  <c r="F49" i="99"/>
  <c r="G49" i="99" s="1"/>
  <c r="B49" i="99"/>
  <c r="G44" i="26"/>
  <c r="I44" i="26" s="1"/>
  <c r="I48" i="99"/>
  <c r="I43" i="98"/>
  <c r="B44" i="98"/>
  <c r="F44" i="98"/>
  <c r="I47" i="66"/>
  <c r="G50" i="58"/>
  <c r="I50" i="58" s="1"/>
  <c r="J123" i="26"/>
  <c r="D125" i="26"/>
  <c r="G124" i="26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D45" i="25"/>
  <c r="H44" i="25"/>
  <c r="G44" i="25"/>
  <c r="I45" i="80"/>
  <c r="B44" i="94"/>
  <c r="F44" i="94"/>
  <c r="G44" i="94" s="1"/>
  <c r="H45" i="86"/>
  <c r="I45" i="86" s="1"/>
  <c r="D46" i="86"/>
  <c r="E46" i="86"/>
  <c r="D47" i="82"/>
  <c r="E47" i="82"/>
  <c r="G52" i="3"/>
  <c r="I52" i="3" s="1"/>
  <c r="F43" i="93"/>
  <c r="G43" i="93" s="1"/>
  <c r="B43" i="93"/>
  <c r="D52" i="42"/>
  <c r="E52" i="42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G43" i="95"/>
  <c r="I43" i="95" s="1"/>
  <c r="F46" i="90"/>
  <c r="H46" i="90" s="1"/>
  <c r="B46" i="90"/>
  <c r="D51" i="55"/>
  <c r="E51" i="55"/>
  <c r="E51" i="58"/>
  <c r="D51" i="58"/>
  <c r="H51" i="42"/>
  <c r="I51" i="42" s="1"/>
  <c r="B54" i="23"/>
  <c r="F54" i="23"/>
  <c r="H50" i="45"/>
  <c r="I50" i="45" s="1"/>
  <c r="G48" i="64"/>
  <c r="I48" i="64" s="1"/>
  <c r="D47" i="75"/>
  <c r="E47" i="75"/>
  <c r="G47" i="65"/>
  <c r="I47" i="65" s="1"/>
  <c r="H45" i="85"/>
  <c r="E46" i="85"/>
  <c r="D46" i="85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E44" i="95"/>
  <c r="D44" i="95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/>
  <c r="I50" i="73"/>
  <c r="G51" i="20"/>
  <c r="I51" i="20" s="1"/>
  <c r="G53" i="34"/>
  <c r="I53" i="34" s="1"/>
  <c r="D54" i="34"/>
  <c r="E54" i="34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/>
  <c r="D54" i="30"/>
  <c r="E54" i="30"/>
  <c r="D53" i="19"/>
  <c r="E53" i="19"/>
  <c r="D55" i="31"/>
  <c r="E55" i="31"/>
  <c r="F44" i="92"/>
  <c r="B44" i="92"/>
  <c r="F52" i="43"/>
  <c r="H52" i="43" s="1"/>
  <c r="B52" i="43"/>
  <c r="E54" i="71"/>
  <c r="D54" i="71"/>
  <c r="E55" i="69"/>
  <c r="D55" i="69"/>
  <c r="G44" i="83"/>
  <c r="I44" i="83" s="1"/>
  <c r="B52" i="17"/>
  <c r="C61" i="17"/>
  <c r="F52" i="17"/>
  <c r="B46" i="79"/>
  <c r="F46" i="79"/>
  <c r="G46" i="79" s="1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/>
  <c r="E45" i="83"/>
  <c r="D45" i="83"/>
  <c r="F44" i="89"/>
  <c r="G44" i="89" s="1"/>
  <c r="B44" i="89"/>
  <c r="J122" i="13"/>
  <c r="D46" i="33"/>
  <c r="E46" i="33" s="1"/>
  <c r="G45" i="33"/>
  <c r="H45" i="33"/>
  <c r="E45" i="87"/>
  <c r="D45" i="87"/>
  <c r="E52" i="20"/>
  <c r="D52" i="20"/>
  <c r="E48" i="62"/>
  <c r="D48" i="62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I70" i="35"/>
  <c r="F48" i="59"/>
  <c r="H48" i="59" s="1"/>
  <c r="B48" i="59"/>
  <c r="J152" i="35"/>
  <c r="J123" i="25"/>
  <c r="G123" i="13"/>
  <c r="D124" i="13"/>
  <c r="E124" i="13" s="1"/>
  <c r="G123" i="33"/>
  <c r="D124" i="33"/>
  <c r="E124" i="33" s="1"/>
  <c r="D125" i="25"/>
  <c r="G124" i="25"/>
  <c r="I154" i="35"/>
  <c r="H154" i="35"/>
  <c r="J122" i="33"/>
  <c r="H153" i="35"/>
  <c r="I153" i="35"/>
  <c r="D54" i="97" l="1"/>
  <c r="B54" i="97" s="1"/>
  <c r="G53" i="97"/>
  <c r="I53" i="97" s="1"/>
  <c r="E54" i="97"/>
  <c r="I42" i="13"/>
  <c r="E43" i="13"/>
  <c r="F43" i="13" s="1"/>
  <c r="B43" i="13"/>
  <c r="D45" i="98"/>
  <c r="E45" i="98"/>
  <c r="H44" i="98"/>
  <c r="D50" i="99"/>
  <c r="E50" i="99"/>
  <c r="H46" i="80"/>
  <c r="I46" i="80" s="1"/>
  <c r="G44" i="98"/>
  <c r="H49" i="99"/>
  <c r="I49" i="99" s="1"/>
  <c r="H52" i="22"/>
  <c r="I52" i="22" s="1"/>
  <c r="I124" i="26"/>
  <c r="H124" i="26"/>
  <c r="B125" i="26"/>
  <c r="E125" i="26"/>
  <c r="F125" i="26" s="1"/>
  <c r="H44" i="89"/>
  <c r="I44" i="89" s="1"/>
  <c r="G43" i="96"/>
  <c r="I43" i="96" s="1"/>
  <c r="H43" i="93"/>
  <c r="I43" i="93" s="1"/>
  <c r="G48" i="67"/>
  <c r="I48" i="67" s="1"/>
  <c r="E49" i="67"/>
  <c r="D49" i="67"/>
  <c r="G49" i="46"/>
  <c r="I49" i="46" s="1"/>
  <c r="E50" i="46"/>
  <c r="D50" i="46"/>
  <c r="H53" i="24"/>
  <c r="I53" i="24" s="1"/>
  <c r="E54" i="24"/>
  <c r="D54" i="24"/>
  <c r="H49" i="57"/>
  <c r="I49" i="57" s="1"/>
  <c r="G49" i="53"/>
  <c r="I49" i="53" s="1"/>
  <c r="F47" i="82"/>
  <c r="B47" i="82"/>
  <c r="H49" i="54"/>
  <c r="I49" i="54" s="1"/>
  <c r="H45" i="81"/>
  <c r="I45" i="81" s="1"/>
  <c r="E44" i="93"/>
  <c r="D44" i="93"/>
  <c r="H44" i="94"/>
  <c r="I44" i="94" s="1"/>
  <c r="D45" i="94"/>
  <c r="E45" i="94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E47" i="90"/>
  <c r="D47" i="90"/>
  <c r="E46" i="91"/>
  <c r="D46" i="91"/>
  <c r="G45" i="91"/>
  <c r="H54" i="23"/>
  <c r="E55" i="23"/>
  <c r="G54" i="23"/>
  <c r="D55" i="23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/>
  <c r="F52" i="42"/>
  <c r="G52" i="42" s="1"/>
  <c r="B52" i="42"/>
  <c r="E49" i="61"/>
  <c r="D49" i="61"/>
  <c r="G46" i="78"/>
  <c r="I46" i="78" s="1"/>
  <c r="I45" i="85"/>
  <c r="G48" i="61"/>
  <c r="B50" i="72"/>
  <c r="F50" i="72"/>
  <c r="H50" i="72" s="1"/>
  <c r="G48" i="59"/>
  <c r="I48" i="59" s="1"/>
  <c r="F52" i="39"/>
  <c r="B52" i="39"/>
  <c r="D44" i="96"/>
  <c r="E44" i="96"/>
  <c r="H54" i="27"/>
  <c r="G54" i="27"/>
  <c r="E55" i="27"/>
  <c r="D55" i="27"/>
  <c r="I49" i="72"/>
  <c r="H48" i="61"/>
  <c r="B46" i="85"/>
  <c r="F46" i="85"/>
  <c r="G46" i="85" s="1"/>
  <c r="H46" i="76"/>
  <c r="I46" i="76" s="1"/>
  <c r="E47" i="76"/>
  <c r="D47" i="76"/>
  <c r="E46" i="81"/>
  <c r="D46" i="81"/>
  <c r="B44" i="95"/>
  <c r="F44" i="95"/>
  <c r="G44" i="95" s="1"/>
  <c r="D53" i="22"/>
  <c r="E53" i="22"/>
  <c r="G51" i="44"/>
  <c r="I51" i="44" s="1"/>
  <c r="D52" i="44"/>
  <c r="E52" i="44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E53" i="41"/>
  <c r="D53" i="41"/>
  <c r="G51" i="73"/>
  <c r="I51" i="73" s="1"/>
  <c r="H46" i="77"/>
  <c r="I46" i="77" s="1"/>
  <c r="E45" i="92"/>
  <c r="D45" i="92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/>
  <c r="G53" i="32"/>
  <c r="I53" i="32" s="1"/>
  <c r="D54" i="32"/>
  <c r="E54" i="32"/>
  <c r="D53" i="21"/>
  <c r="E53" i="21"/>
  <c r="H48" i="63"/>
  <c r="I48" i="63" s="1"/>
  <c r="E47" i="78"/>
  <c r="D47" i="78"/>
  <c r="H46" i="79"/>
  <c r="I46" i="79" s="1"/>
  <c r="G52" i="17"/>
  <c r="D53" i="17"/>
  <c r="E53" i="17"/>
  <c r="D53" i="43"/>
  <c r="E53" i="43"/>
  <c r="H44" i="92"/>
  <c r="B53" i="19"/>
  <c r="F53" i="19"/>
  <c r="H53" i="19" s="1"/>
  <c r="F53" i="3"/>
  <c r="H53" i="3" s="1"/>
  <c r="B53" i="3"/>
  <c r="I45" i="33"/>
  <c r="E45" i="89"/>
  <c r="D45" i="89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E55" i="29"/>
  <c r="D55" i="29"/>
  <c r="B48" i="68"/>
  <c r="F48" i="68"/>
  <c r="H48" i="68" s="1"/>
  <c r="D50" i="54"/>
  <c r="E50" i="54"/>
  <c r="G48" i="60"/>
  <c r="F56" i="28"/>
  <c r="B56" i="28"/>
  <c r="H52" i="41"/>
  <c r="E49" i="63"/>
  <c r="D49" i="63"/>
  <c r="D52" i="73"/>
  <c r="E52" i="73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/>
  <c r="G72" i="35"/>
  <c r="H72" i="35"/>
  <c r="F52" i="20"/>
  <c r="H52" i="20" s="1"/>
  <c r="B52" i="20"/>
  <c r="B45" i="87"/>
  <c r="F45" i="87"/>
  <c r="I71" i="35"/>
  <c r="D54" i="18"/>
  <c r="E54" i="18"/>
  <c r="B45" i="26"/>
  <c r="F45" i="26"/>
  <c r="G45" i="26" s="1"/>
  <c r="B48" i="62"/>
  <c r="F48" i="62"/>
  <c r="H48" i="62" s="1"/>
  <c r="B46" i="33"/>
  <c r="F46" i="33"/>
  <c r="G46" i="33" s="1"/>
  <c r="D49" i="59"/>
  <c r="E49" i="59"/>
  <c r="H53" i="18"/>
  <c r="I53" i="18" s="1"/>
  <c r="J154" i="35"/>
  <c r="H123" i="13"/>
  <c r="I123" i="13"/>
  <c r="J153" i="35"/>
  <c r="I124" i="25"/>
  <c r="H124" i="25"/>
  <c r="B124" i="33"/>
  <c r="F124" i="33"/>
  <c r="B125" i="25"/>
  <c r="I123" i="33"/>
  <c r="H123" i="33"/>
  <c r="E125" i="25"/>
  <c r="F125" i="25" s="1"/>
  <c r="F124" i="13"/>
  <c r="B124" i="13"/>
  <c r="F54" i="97" l="1"/>
  <c r="D55" i="97" s="1"/>
  <c r="J155" i="35"/>
  <c r="G54" i="97"/>
  <c r="E55" i="97"/>
  <c r="H54" i="97"/>
  <c r="G43" i="13"/>
  <c r="H43" i="13"/>
  <c r="D44" i="13"/>
  <c r="F50" i="99"/>
  <c r="H50" i="99" s="1"/>
  <c r="B50" i="99"/>
  <c r="I44" i="98"/>
  <c r="B45" i="98"/>
  <c r="F45" i="98"/>
  <c r="G45" i="98" s="1"/>
  <c r="D126" i="26"/>
  <c r="B126" i="26" s="1"/>
  <c r="G125" i="26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/>
  <c r="G53" i="3"/>
  <c r="I53" i="3" s="1"/>
  <c r="G50" i="72"/>
  <c r="I50" i="72" s="1"/>
  <c r="D46" i="25"/>
  <c r="H45" i="25"/>
  <c r="G45" i="25"/>
  <c r="F47" i="80"/>
  <c r="G47" i="80" s="1"/>
  <c r="B47" i="80"/>
  <c r="H47" i="75"/>
  <c r="I47" i="75" s="1"/>
  <c r="H46" i="86"/>
  <c r="D47" i="86"/>
  <c r="G46" i="86"/>
  <c r="E47" i="86"/>
  <c r="F44" i="93"/>
  <c r="B44" i="93"/>
  <c r="G47" i="82"/>
  <c r="B46" i="91"/>
  <c r="F46" i="91"/>
  <c r="H46" i="91" s="1"/>
  <c r="G49" i="56"/>
  <c r="I49" i="56" s="1"/>
  <c r="G51" i="55"/>
  <c r="I51" i="55" s="1"/>
  <c r="E52" i="55"/>
  <c r="D52" i="55"/>
  <c r="F49" i="66"/>
  <c r="B49" i="66"/>
  <c r="G51" i="58"/>
  <c r="H51" i="58"/>
  <c r="D52" i="58"/>
  <c r="E52" i="58"/>
  <c r="I52" i="17"/>
  <c r="H52" i="42"/>
  <c r="I52" i="42" s="1"/>
  <c r="D53" i="42"/>
  <c r="E53" i="42"/>
  <c r="F55" i="23"/>
  <c r="B55" i="23"/>
  <c r="B47" i="90"/>
  <c r="F47" i="90"/>
  <c r="G47" i="90" s="1"/>
  <c r="F50" i="53"/>
  <c r="B50" i="53"/>
  <c r="E48" i="75"/>
  <c r="D48" i="75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/>
  <c r="E53" i="39"/>
  <c r="D53" i="39"/>
  <c r="B49" i="61"/>
  <c r="F49" i="61"/>
  <c r="H54" i="30"/>
  <c r="I54" i="30" s="1"/>
  <c r="B52" i="44"/>
  <c r="F52" i="44"/>
  <c r="G52" i="44" s="1"/>
  <c r="H44" i="95"/>
  <c r="I44" i="95" s="1"/>
  <c r="E45" i="95"/>
  <c r="D45" i="95"/>
  <c r="B55" i="27"/>
  <c r="F55" i="27"/>
  <c r="G52" i="39"/>
  <c r="F47" i="76"/>
  <c r="H47" i="76" s="1"/>
  <c r="B47" i="76"/>
  <c r="F44" i="96"/>
  <c r="G44" i="96" s="1"/>
  <c r="B44" i="96"/>
  <c r="H52" i="39"/>
  <c r="E51" i="72"/>
  <c r="D51" i="72"/>
  <c r="I48" i="61"/>
  <c r="I52" i="41"/>
  <c r="B47" i="79"/>
  <c r="F47" i="79"/>
  <c r="F52" i="73"/>
  <c r="G52" i="73" s="1"/>
  <c r="B52" i="73"/>
  <c r="D57" i="28"/>
  <c r="E57" i="28"/>
  <c r="G53" i="19"/>
  <c r="I53" i="19" s="1"/>
  <c r="D54" i="19"/>
  <c r="E54" i="19"/>
  <c r="F50" i="57"/>
  <c r="H50" i="57" s="1"/>
  <c r="B50" i="57"/>
  <c r="B49" i="60"/>
  <c r="F49" i="60"/>
  <c r="H49" i="60" s="1"/>
  <c r="E50" i="64"/>
  <c r="D50" i="64"/>
  <c r="H55" i="31"/>
  <c r="I55" i="31" s="1"/>
  <c r="D56" i="31"/>
  <c r="E56" i="3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/>
  <c r="B45" i="89"/>
  <c r="F45" i="89"/>
  <c r="D54" i="3"/>
  <c r="E54" i="3"/>
  <c r="B53" i="43"/>
  <c r="F53" i="43"/>
  <c r="H53" i="43" s="1"/>
  <c r="F54" i="32"/>
  <c r="B54" i="32"/>
  <c r="I48" i="60"/>
  <c r="D50" i="56"/>
  <c r="E50" i="56"/>
  <c r="D47" i="88"/>
  <c r="E47" i="88"/>
  <c r="D52" i="45"/>
  <c r="E52" i="45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E55" i="30"/>
  <c r="D55" i="30"/>
  <c r="E56" i="69"/>
  <c r="D56" i="69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/>
  <c r="G54" i="34"/>
  <c r="I54" i="34" s="1"/>
  <c r="B45" i="92"/>
  <c r="F45" i="92"/>
  <c r="H45" i="92" s="1"/>
  <c r="E46" i="87"/>
  <c r="D46" i="87"/>
  <c r="E53" i="20"/>
  <c r="D53" i="20"/>
  <c r="E49" i="62"/>
  <c r="D49" i="62"/>
  <c r="D46" i="26"/>
  <c r="E46" i="26" s="1"/>
  <c r="B54" i="18"/>
  <c r="F54" i="18"/>
  <c r="H54" i="18" s="1"/>
  <c r="B49" i="59"/>
  <c r="F49" i="59"/>
  <c r="H49" i="59" s="1"/>
  <c r="G48" i="62"/>
  <c r="I48" i="62" s="1"/>
  <c r="H45" i="26"/>
  <c r="I45" i="26" s="1"/>
  <c r="G45" i="87"/>
  <c r="D47" i="33"/>
  <c r="E47" i="33" s="1"/>
  <c r="H45" i="87"/>
  <c r="G52" i="20"/>
  <c r="I52" i="20" s="1"/>
  <c r="I72" i="35"/>
  <c r="I73" i="35" s="1"/>
  <c r="J123" i="13"/>
  <c r="G125" i="25"/>
  <c r="D126" i="25"/>
  <c r="E126" i="25" s="1"/>
  <c r="G124" i="13"/>
  <c r="D125" i="13"/>
  <c r="E125" i="13" s="1"/>
  <c r="G124" i="33"/>
  <c r="D125" i="33"/>
  <c r="E125" i="33" s="1"/>
  <c r="J124" i="25"/>
  <c r="J123" i="33"/>
  <c r="I54" i="97" l="1"/>
  <c r="F55" i="97"/>
  <c r="H55" i="97" s="1"/>
  <c r="B55" i="97"/>
  <c r="G55" i="97"/>
  <c r="I43" i="13"/>
  <c r="B44" i="13"/>
  <c r="E44" i="13"/>
  <c r="F44" i="13" s="1"/>
  <c r="G50" i="99"/>
  <c r="I50" i="99" s="1"/>
  <c r="H45" i="98"/>
  <c r="I45" i="98" s="1"/>
  <c r="G46" i="91"/>
  <c r="I46" i="91" s="1"/>
  <c r="I45" i="25"/>
  <c r="H45" i="94"/>
  <c r="I45" i="94" s="1"/>
  <c r="D46" i="98"/>
  <c r="E46" i="98"/>
  <c r="D51" i="99"/>
  <c r="E51" i="99"/>
  <c r="E126" i="26"/>
  <c r="F126" i="26" s="1"/>
  <c r="G54" i="24"/>
  <c r="I54" i="24" s="1"/>
  <c r="H125" i="26"/>
  <c r="I125" i="26"/>
  <c r="H46" i="84"/>
  <c r="I46" i="84" s="1"/>
  <c r="I46" i="86"/>
  <c r="G55" i="70"/>
  <c r="I55" i="70" s="1"/>
  <c r="H49" i="67"/>
  <c r="I49" i="67" s="1"/>
  <c r="D50" i="67"/>
  <c r="E50" i="67"/>
  <c r="G50" i="46"/>
  <c r="I50" i="46" s="1"/>
  <c r="E51" i="46"/>
  <c r="D51" i="46"/>
  <c r="E55" i="24"/>
  <c r="D55" i="24"/>
  <c r="I47" i="82"/>
  <c r="G47" i="76"/>
  <c r="I47" i="76" s="1"/>
  <c r="E45" i="93"/>
  <c r="D45" i="93"/>
  <c r="B47" i="86"/>
  <c r="F47" i="86"/>
  <c r="G44" i="93"/>
  <c r="B46" i="25"/>
  <c r="E46" i="25"/>
  <c r="F46" i="25" s="1"/>
  <c r="D48" i="80"/>
  <c r="E48" i="80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/>
  <c r="H49" i="66"/>
  <c r="D50" i="66"/>
  <c r="E50" i="66"/>
  <c r="G53" i="43"/>
  <c r="I53" i="43" s="1"/>
  <c r="G49" i="60"/>
  <c r="I49" i="60" s="1"/>
  <c r="E56" i="23"/>
  <c r="H55" i="23"/>
  <c r="G55" i="23"/>
  <c r="D56" i="23"/>
  <c r="I52" i="39"/>
  <c r="F49" i="65"/>
  <c r="G49" i="65" s="1"/>
  <c r="B49" i="65"/>
  <c r="H50" i="53"/>
  <c r="H47" i="90"/>
  <c r="I47" i="90" s="1"/>
  <c r="E48" i="90"/>
  <c r="D48" i="90"/>
  <c r="G49" i="66"/>
  <c r="B52" i="55"/>
  <c r="F52" i="55"/>
  <c r="H52" i="55" s="1"/>
  <c r="E47" i="91"/>
  <c r="D47" i="91"/>
  <c r="G50" i="57"/>
  <c r="I50" i="57" s="1"/>
  <c r="G53" i="22"/>
  <c r="I53" i="22" s="1"/>
  <c r="D47" i="84"/>
  <c r="E47" i="84"/>
  <c r="B53" i="42"/>
  <c r="F53" i="42"/>
  <c r="H53" i="42" s="1"/>
  <c r="B52" i="58"/>
  <c r="F52" i="58"/>
  <c r="B45" i="95"/>
  <c r="F45" i="95"/>
  <c r="G45" i="95" s="1"/>
  <c r="H52" i="44"/>
  <c r="I52" i="44" s="1"/>
  <c r="E53" i="44"/>
  <c r="D53" i="44"/>
  <c r="G47" i="77"/>
  <c r="I47" i="77" s="1"/>
  <c r="B51" i="72"/>
  <c r="F51" i="72"/>
  <c r="H51" i="72" s="1"/>
  <c r="E48" i="76"/>
  <c r="D48" i="76"/>
  <c r="G46" i="81"/>
  <c r="I46" i="81" s="1"/>
  <c r="E47" i="81"/>
  <c r="D47" i="81"/>
  <c r="D54" i="22"/>
  <c r="E54" i="22"/>
  <c r="H55" i="27"/>
  <c r="D56" i="27"/>
  <c r="E56" i="27"/>
  <c r="G55" i="27"/>
  <c r="G49" i="61"/>
  <c r="E50" i="61"/>
  <c r="D50" i="6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E53" i="74"/>
  <c r="D53" i="74"/>
  <c r="D48" i="78"/>
  <c r="E48" i="78"/>
  <c r="E54" i="17"/>
  <c r="D54" i="17"/>
  <c r="B52" i="45"/>
  <c r="F52" i="45"/>
  <c r="H52" i="45" s="1"/>
  <c r="F50" i="56"/>
  <c r="H50" i="56" s="1"/>
  <c r="B50" i="56"/>
  <c r="G45" i="89"/>
  <c r="E46" i="89"/>
  <c r="D46" i="89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E55" i="32"/>
  <c r="D55" i="32"/>
  <c r="D56" i="29"/>
  <c r="E56" i="29"/>
  <c r="D51" i="54"/>
  <c r="E51" i="54"/>
  <c r="I56" i="28"/>
  <c r="D50" i="63"/>
  <c r="E50" i="63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E54" i="41"/>
  <c r="D54" i="41"/>
  <c r="D56" i="70"/>
  <c r="E56" i="70"/>
  <c r="F47" i="88"/>
  <c r="H47" i="88" s="1"/>
  <c r="B47" i="88"/>
  <c r="D54" i="43"/>
  <c r="E54" i="43"/>
  <c r="H45" i="89"/>
  <c r="G50" i="54"/>
  <c r="G49" i="63"/>
  <c r="D51" i="57"/>
  <c r="E51" i="57"/>
  <c r="H52" i="73"/>
  <c r="I52" i="73" s="1"/>
  <c r="D53" i="73"/>
  <c r="E53" i="73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B47" i="33"/>
  <c r="F47" i="33"/>
  <c r="D50" i="59"/>
  <c r="E50" i="59"/>
  <c r="D55" i="18"/>
  <c r="E55" i="18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F46" i="87"/>
  <c r="G46" i="87" s="1"/>
  <c r="B46" i="87"/>
  <c r="F125" i="13"/>
  <c r="B125" i="13"/>
  <c r="B126" i="25"/>
  <c r="F126" i="25"/>
  <c r="B125" i="33"/>
  <c r="F125" i="33"/>
  <c r="I125" i="25"/>
  <c r="H125" i="25"/>
  <c r="H124" i="33"/>
  <c r="I124" i="33"/>
  <c r="H124" i="13"/>
  <c r="I124" i="13"/>
  <c r="I55" i="97" l="1"/>
  <c r="D56" i="97"/>
  <c r="E56" i="97"/>
  <c r="H44" i="13"/>
  <c r="D45" i="13"/>
  <c r="G44" i="13"/>
  <c r="I49" i="66"/>
  <c r="I49" i="61"/>
  <c r="B46" i="98"/>
  <c r="F46" i="98"/>
  <c r="G46" i="98" s="1"/>
  <c r="B51" i="99"/>
  <c r="F51" i="99"/>
  <c r="G51" i="99" s="1"/>
  <c r="J125" i="26"/>
  <c r="G126" i="26"/>
  <c r="D127" i="26"/>
  <c r="G49" i="68"/>
  <c r="I49" i="68" s="1"/>
  <c r="G50" i="56"/>
  <c r="I50" i="56" s="1"/>
  <c r="I50" i="54"/>
  <c r="I54" i="32"/>
  <c r="I55" i="23"/>
  <c r="H45" i="95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D47" i="25"/>
  <c r="G46" i="25"/>
  <c r="H46" i="25"/>
  <c r="F46" i="94"/>
  <c r="H46" i="94" s="1"/>
  <c r="B46" i="94"/>
  <c r="H48" i="82"/>
  <c r="D49" i="82"/>
  <c r="E49" i="82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/>
  <c r="G52" i="55"/>
  <c r="I52" i="55" s="1"/>
  <c r="E53" i="55"/>
  <c r="D53" i="55"/>
  <c r="F47" i="91"/>
  <c r="G47" i="91" s="1"/>
  <c r="B47" i="91"/>
  <c r="H49" i="65"/>
  <c r="I49" i="65" s="1"/>
  <c r="D50" i="65"/>
  <c r="E50" i="65"/>
  <c r="I47" i="79"/>
  <c r="F47" i="84"/>
  <c r="B47" i="84"/>
  <c r="B51" i="53"/>
  <c r="F51" i="53"/>
  <c r="H51" i="53" s="1"/>
  <c r="G52" i="58"/>
  <c r="D53" i="58"/>
  <c r="H52" i="58"/>
  <c r="E53" i="58"/>
  <c r="E54" i="42"/>
  <c r="D54" i="42"/>
  <c r="F48" i="90"/>
  <c r="H48" i="90" s="1"/>
  <c r="B48" i="90"/>
  <c r="B56" i="23"/>
  <c r="F56" i="23"/>
  <c r="B50" i="66"/>
  <c r="F50" i="66"/>
  <c r="H50" i="66" s="1"/>
  <c r="E49" i="75"/>
  <c r="D49" i="75"/>
  <c r="B54" i="22"/>
  <c r="F54" i="22"/>
  <c r="G54" i="22" s="1"/>
  <c r="I53" i="17"/>
  <c r="G53" i="39"/>
  <c r="I53" i="39" s="1"/>
  <c r="E54" i="39"/>
  <c r="D54" i="39"/>
  <c r="F45" i="96"/>
  <c r="B45" i="96"/>
  <c r="B56" i="27"/>
  <c r="F56" i="27"/>
  <c r="F47" i="81"/>
  <c r="H47" i="81" s="1"/>
  <c r="B47" i="81"/>
  <c r="G51" i="72"/>
  <c r="I51" i="72" s="1"/>
  <c r="E52" i="72"/>
  <c r="D52" i="72"/>
  <c r="F53" i="44"/>
  <c r="G53" i="44" s="1"/>
  <c r="B53" i="44"/>
  <c r="I45" i="95"/>
  <c r="F50" i="61"/>
  <c r="H50" i="61" s="1"/>
  <c r="B50" i="61"/>
  <c r="G54" i="19"/>
  <c r="I54" i="19" s="1"/>
  <c r="G55" i="71"/>
  <c r="I55" i="71" s="1"/>
  <c r="H47" i="85"/>
  <c r="I47" i="85" s="1"/>
  <c r="D48" i="85"/>
  <c r="E48" i="85"/>
  <c r="D46" i="95"/>
  <c r="E46" i="95"/>
  <c r="B48" i="76"/>
  <c r="F48" i="76"/>
  <c r="H48" i="76" s="1"/>
  <c r="I49" i="63"/>
  <c r="G53" i="20"/>
  <c r="I53" i="20" s="1"/>
  <c r="H46" i="26"/>
  <c r="I46" i="26" s="1"/>
  <c r="B46" i="92"/>
  <c r="F46" i="92"/>
  <c r="H46" i="92" s="1"/>
  <c r="G47" i="88"/>
  <c r="I47" i="88" s="1"/>
  <c r="F54" i="41"/>
  <c r="B54" i="41"/>
  <c r="G46" i="83"/>
  <c r="I46" i="83" s="1"/>
  <c r="D47" i="83"/>
  <c r="E47" i="83"/>
  <c r="D51" i="64"/>
  <c r="E51" i="64"/>
  <c r="F56" i="29"/>
  <c r="H56" i="29" s="1"/>
  <c r="B56" i="29"/>
  <c r="E51" i="56"/>
  <c r="D51" i="56"/>
  <c r="E55" i="19"/>
  <c r="D55" i="19"/>
  <c r="H56" i="31"/>
  <c r="I56" i="31" s="1"/>
  <c r="D57" i="31"/>
  <c r="E57" i="31"/>
  <c r="F55" i="32"/>
  <c r="G55" i="32" s="1"/>
  <c r="B55" i="32"/>
  <c r="D56" i="71"/>
  <c r="E56" i="71"/>
  <c r="B46" i="89"/>
  <c r="F46" i="89"/>
  <c r="H46" i="89" s="1"/>
  <c r="F48" i="78"/>
  <c r="B48" i="78"/>
  <c r="E56" i="30"/>
  <c r="D56" i="30"/>
  <c r="H57" i="28"/>
  <c r="I57" i="28" s="1"/>
  <c r="E58" i="28"/>
  <c r="D58" i="28"/>
  <c r="H54" i="3"/>
  <c r="I54" i="3" s="1"/>
  <c r="D55" i="3"/>
  <c r="E55" i="3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/>
  <c r="F48" i="79"/>
  <c r="B48" i="79"/>
  <c r="G52" i="45"/>
  <c r="I52" i="45" s="1"/>
  <c r="D53" i="45"/>
  <c r="E53" i="45"/>
  <c r="C63" i="17"/>
  <c r="F54" i="17"/>
  <c r="G54" i="17" s="1"/>
  <c r="B54" i="17"/>
  <c r="B53" i="74"/>
  <c r="F53" i="74"/>
  <c r="G53" i="74" s="1"/>
  <c r="H55" i="34"/>
  <c r="I55" i="34" s="1"/>
  <c r="E56" i="34"/>
  <c r="D56" i="34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/>
  <c r="E50" i="68"/>
  <c r="D50" i="68"/>
  <c r="B50" i="63"/>
  <c r="F50" i="63"/>
  <c r="H50" i="63" s="1"/>
  <c r="G56" i="69"/>
  <c r="I56" i="69" s="1"/>
  <c r="H46" i="87"/>
  <c r="I46" i="87" s="1"/>
  <c r="D48" i="33"/>
  <c r="D54" i="20"/>
  <c r="E54" i="20"/>
  <c r="D47" i="26"/>
  <c r="E47" i="26" s="1"/>
  <c r="D47" i="87"/>
  <c r="E47" i="87"/>
  <c r="B50" i="59"/>
  <c r="F50" i="59"/>
  <c r="G50" i="59" s="1"/>
  <c r="H47" i="33"/>
  <c r="D50" i="62"/>
  <c r="E50" i="62"/>
  <c r="B55" i="18"/>
  <c r="F55" i="18"/>
  <c r="H55" i="18" s="1"/>
  <c r="G47" i="33"/>
  <c r="J125" i="25"/>
  <c r="J124" i="13"/>
  <c r="D126" i="13"/>
  <c r="E126" i="13" s="1"/>
  <c r="G125" i="13"/>
  <c r="J124" i="33"/>
  <c r="G126" i="25"/>
  <c r="D127" i="25"/>
  <c r="E127" i="25" s="1"/>
  <c r="G125" i="33"/>
  <c r="D126" i="33"/>
  <c r="E126" i="33" s="1"/>
  <c r="I44" i="13" l="1"/>
  <c r="B56" i="97"/>
  <c r="F56" i="97"/>
  <c r="H56" i="97" s="1"/>
  <c r="E45" i="13"/>
  <c r="F45" i="13" s="1"/>
  <c r="B45" i="13"/>
  <c r="H46" i="98"/>
  <c r="I46" i="98" s="1"/>
  <c r="D52" i="99"/>
  <c r="E52" i="99"/>
  <c r="D47" i="98"/>
  <c r="E47" i="98"/>
  <c r="H51" i="99"/>
  <c r="I51" i="99" s="1"/>
  <c r="I47" i="86"/>
  <c r="B127" i="26"/>
  <c r="E127" i="26"/>
  <c r="F127" i="26" s="1"/>
  <c r="I126" i="26"/>
  <c r="H126" i="26"/>
  <c r="H51" i="46"/>
  <c r="I51" i="46" s="1"/>
  <c r="G45" i="93"/>
  <c r="I45" i="93" s="1"/>
  <c r="H50" i="67"/>
  <c r="I50" i="67" s="1"/>
  <c r="E51" i="67"/>
  <c r="D51" i="67"/>
  <c r="E52" i="46"/>
  <c r="D52" i="46"/>
  <c r="G55" i="24"/>
  <c r="I55" i="24" s="1"/>
  <c r="D56" i="24"/>
  <c r="E56" i="24"/>
  <c r="I48" i="82"/>
  <c r="B48" i="86"/>
  <c r="F48" i="86"/>
  <c r="G48" i="80"/>
  <c r="D49" i="80"/>
  <c r="E49" i="80"/>
  <c r="D46" i="93"/>
  <c r="E46" i="93"/>
  <c r="E47" i="25"/>
  <c r="F47" i="25" s="1"/>
  <c r="B47" i="25"/>
  <c r="F49" i="82"/>
  <c r="B49" i="82"/>
  <c r="G46" i="94"/>
  <c r="I46" i="94" s="1"/>
  <c r="D47" i="94"/>
  <c r="E47" i="94"/>
  <c r="H48" i="80"/>
  <c r="I46" i="25"/>
  <c r="G56" i="29"/>
  <c r="I56" i="29" s="1"/>
  <c r="G48" i="76"/>
  <c r="I48" i="76" s="1"/>
  <c r="G56" i="23"/>
  <c r="E57" i="23"/>
  <c r="H56" i="23"/>
  <c r="D57" i="23"/>
  <c r="B54" i="42"/>
  <c r="F54" i="42"/>
  <c r="H54" i="42" s="1"/>
  <c r="F53" i="58"/>
  <c r="B53" i="58"/>
  <c r="B50" i="65"/>
  <c r="F50" i="65"/>
  <c r="G47" i="84"/>
  <c r="D48" i="84"/>
  <c r="E48" i="84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/>
  <c r="H47" i="84"/>
  <c r="H47" i="91"/>
  <c r="I47" i="91" s="1"/>
  <c r="E48" i="91"/>
  <c r="D48" i="91"/>
  <c r="F48" i="85"/>
  <c r="G48" i="85" s="1"/>
  <c r="B48" i="85"/>
  <c r="G56" i="27"/>
  <c r="E57" i="27"/>
  <c r="D57" i="27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/>
  <c r="F46" i="95"/>
  <c r="H46" i="95" s="1"/>
  <c r="B46" i="95"/>
  <c r="H56" i="27"/>
  <c r="H54" i="22"/>
  <c r="I54" i="22" s="1"/>
  <c r="E55" i="22"/>
  <c r="D55" i="22"/>
  <c r="H54" i="17"/>
  <c r="I54" i="17" s="1"/>
  <c r="H51" i="57"/>
  <c r="I51" i="57" s="1"/>
  <c r="G50" i="61"/>
  <c r="I50" i="61" s="1"/>
  <c r="E51" i="61"/>
  <c r="D51" i="61"/>
  <c r="H53" i="44"/>
  <c r="I53" i="44" s="1"/>
  <c r="D54" i="44"/>
  <c r="E54" i="44"/>
  <c r="D48" i="81"/>
  <c r="E48" i="81"/>
  <c r="G45" i="96"/>
  <c r="B54" i="39"/>
  <c r="F54" i="39"/>
  <c r="H54" i="39" s="1"/>
  <c r="D55" i="43"/>
  <c r="E55" i="43"/>
  <c r="E57" i="70"/>
  <c r="D57" i="70"/>
  <c r="D49" i="79"/>
  <c r="E49" i="79"/>
  <c r="F56" i="30"/>
  <c r="B56" i="30"/>
  <c r="E49" i="78"/>
  <c r="D49" i="78"/>
  <c r="F57" i="31"/>
  <c r="B57" i="31"/>
  <c r="E55" i="41"/>
  <c r="D55" i="41"/>
  <c r="G55" i="18"/>
  <c r="I55" i="18" s="1"/>
  <c r="H53" i="74"/>
  <c r="I53" i="74" s="1"/>
  <c r="H48" i="79"/>
  <c r="B57" i="69"/>
  <c r="F57" i="69"/>
  <c r="E52" i="54"/>
  <c r="D52" i="54"/>
  <c r="G53" i="73"/>
  <c r="I53" i="73" s="1"/>
  <c r="D54" i="73"/>
  <c r="E54" i="73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D51" i="63"/>
  <c r="E51" i="63"/>
  <c r="F50" i="68"/>
  <c r="H50" i="68" s="1"/>
  <c r="B50" i="68"/>
  <c r="F48" i="88"/>
  <c r="G48" i="88" s="1"/>
  <c r="B48" i="88"/>
  <c r="G54" i="43"/>
  <c r="G56" i="70"/>
  <c r="D51" i="60"/>
  <c r="E51" i="60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E55" i="17"/>
  <c r="D55" i="17"/>
  <c r="B53" i="45"/>
  <c r="F53" i="45"/>
  <c r="H53" i="45" s="1"/>
  <c r="G48" i="79"/>
  <c r="E52" i="57"/>
  <c r="D52" i="57"/>
  <c r="F55" i="3"/>
  <c r="H55" i="3" s="1"/>
  <c r="B55" i="3"/>
  <c r="G46" i="89"/>
  <c r="I46" i="89" s="1"/>
  <c r="F51" i="56"/>
  <c r="G51" i="56" s="1"/>
  <c r="B51" i="56"/>
  <c r="D57" i="29"/>
  <c r="E57" i="29"/>
  <c r="B47" i="83"/>
  <c r="F47" i="83"/>
  <c r="G46" i="92"/>
  <c r="I46" i="92" s="1"/>
  <c r="D47" i="92"/>
  <c r="E47" i="92"/>
  <c r="D56" i="18"/>
  <c r="E56" i="18"/>
  <c r="D51" i="59"/>
  <c r="E51" i="59"/>
  <c r="B47" i="26"/>
  <c r="F47" i="26"/>
  <c r="G47" i="26" s="1"/>
  <c r="B54" i="20"/>
  <c r="F54" i="20"/>
  <c r="H54" i="20" s="1"/>
  <c r="B48" i="33"/>
  <c r="B50" i="62"/>
  <c r="F50" i="62"/>
  <c r="H50" i="62" s="1"/>
  <c r="I47" i="33"/>
  <c r="I50" i="59"/>
  <c r="B47" i="87"/>
  <c r="F47" i="87"/>
  <c r="G47" i="87" s="1"/>
  <c r="E48" i="33"/>
  <c r="F48" i="33" s="1"/>
  <c r="B126" i="33"/>
  <c r="F126" i="33"/>
  <c r="H126" i="25"/>
  <c r="I126" i="25"/>
  <c r="H125" i="33"/>
  <c r="I125" i="33"/>
  <c r="I125" i="13"/>
  <c r="H125" i="13"/>
  <c r="B127" i="25"/>
  <c r="F127" i="25"/>
  <c r="B126" i="13"/>
  <c r="F126" i="13"/>
  <c r="G56" i="97" l="1"/>
  <c r="I56" i="97" s="1"/>
  <c r="D57" i="97"/>
  <c r="E57" i="97"/>
  <c r="H45" i="13"/>
  <c r="D46" i="13"/>
  <c r="G45" i="13"/>
  <c r="F52" i="99"/>
  <c r="G52" i="99" s="1"/>
  <c r="B52" i="99"/>
  <c r="F47" i="98"/>
  <c r="G47" i="98" s="1"/>
  <c r="B47" i="98"/>
  <c r="J126" i="26"/>
  <c r="I48" i="78"/>
  <c r="G56" i="71"/>
  <c r="I56" i="71" s="1"/>
  <c r="G127" i="26"/>
  <c r="D128" i="26"/>
  <c r="B128" i="26" s="1"/>
  <c r="I56" i="27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/>
  <c r="I56" i="23"/>
  <c r="G49" i="82"/>
  <c r="F52" i="53"/>
  <c r="G52" i="53" s="1"/>
  <c r="B52" i="53"/>
  <c r="B51" i="66"/>
  <c r="F51" i="66"/>
  <c r="B48" i="84"/>
  <c r="F48" i="84"/>
  <c r="H48" i="84" s="1"/>
  <c r="E51" i="65"/>
  <c r="D51" i="65"/>
  <c r="B57" i="23"/>
  <c r="F57" i="23"/>
  <c r="H47" i="26"/>
  <c r="I47" i="26" s="1"/>
  <c r="I54" i="43"/>
  <c r="B49" i="90"/>
  <c r="F49" i="90"/>
  <c r="H49" i="90" s="1"/>
  <c r="G54" i="42"/>
  <c r="I54" i="42" s="1"/>
  <c r="E55" i="42"/>
  <c r="D55" i="42"/>
  <c r="G54" i="20"/>
  <c r="I54" i="20" s="1"/>
  <c r="E50" i="75"/>
  <c r="D50" i="75"/>
  <c r="D54" i="55"/>
  <c r="E54" i="55"/>
  <c r="G50" i="65"/>
  <c r="B48" i="91"/>
  <c r="F48" i="91"/>
  <c r="G48" i="91" s="1"/>
  <c r="G49" i="75"/>
  <c r="I49" i="75" s="1"/>
  <c r="G53" i="55"/>
  <c r="I53" i="55" s="1"/>
  <c r="H50" i="65"/>
  <c r="H53" i="58"/>
  <c r="E54" i="58"/>
  <c r="D54" i="58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D47" i="95"/>
  <c r="E47" i="95"/>
  <c r="H47" i="87"/>
  <c r="I47" i="87" s="1"/>
  <c r="D55" i="39"/>
  <c r="E55" i="39"/>
  <c r="F48" i="81"/>
  <c r="G48" i="81" s="1"/>
  <c r="B48" i="81"/>
  <c r="F51" i="61"/>
  <c r="G51" i="61" s="1"/>
  <c r="B51" i="61"/>
  <c r="G46" i="95"/>
  <c r="I46" i="95" s="1"/>
  <c r="H52" i="72"/>
  <c r="I52" i="72" s="1"/>
  <c r="D53" i="72"/>
  <c r="E53" i="72"/>
  <c r="D49" i="85"/>
  <c r="E49" i="85"/>
  <c r="G58" i="28"/>
  <c r="D59" i="28"/>
  <c r="E59" i="28"/>
  <c r="E58" i="69"/>
  <c r="D58" i="69"/>
  <c r="D58" i="31"/>
  <c r="E58" i="3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E57" i="71"/>
  <c r="D57" i="71"/>
  <c r="H57" i="31"/>
  <c r="F49" i="78"/>
  <c r="B49" i="78"/>
  <c r="E57" i="30"/>
  <c r="D57" i="30"/>
  <c r="F57" i="70"/>
  <c r="G57" i="70" s="1"/>
  <c r="B57" i="70"/>
  <c r="G47" i="83"/>
  <c r="D48" i="83"/>
  <c r="E48" i="83"/>
  <c r="D52" i="64"/>
  <c r="E52" i="64"/>
  <c r="B52" i="54"/>
  <c r="F52" i="54"/>
  <c r="H52" i="54" s="1"/>
  <c r="F49" i="79"/>
  <c r="B49" i="79"/>
  <c r="H51" i="56"/>
  <c r="I51" i="56" s="1"/>
  <c r="D52" i="56"/>
  <c r="E52" i="56"/>
  <c r="D56" i="3"/>
  <c r="E56" i="3"/>
  <c r="B55" i="21"/>
  <c r="F55" i="21"/>
  <c r="H55" i="21" s="1"/>
  <c r="F56" i="32"/>
  <c r="H56" i="32" s="1"/>
  <c r="B56" i="32"/>
  <c r="D57" i="34"/>
  <c r="E57" i="34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/>
  <c r="F54" i="74"/>
  <c r="G54" i="74" s="1"/>
  <c r="B54" i="74"/>
  <c r="I54" i="41"/>
  <c r="E56" i="19"/>
  <c r="D56" i="19"/>
  <c r="H56" i="34"/>
  <c r="I56" i="34" s="1"/>
  <c r="D49" i="88"/>
  <c r="E49" i="88"/>
  <c r="G50" i="68"/>
  <c r="I50" i="68" s="1"/>
  <c r="D51" i="68"/>
  <c r="E51" i="68"/>
  <c r="H58" i="28"/>
  <c r="G57" i="69"/>
  <c r="B55" i="41"/>
  <c r="F55" i="41"/>
  <c r="G57" i="31"/>
  <c r="G56" i="30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51" i="62"/>
  <c r="E51" i="62"/>
  <c r="J125" i="13"/>
  <c r="D128" i="25"/>
  <c r="G127" i="25"/>
  <c r="J126" i="25"/>
  <c r="G126" i="33"/>
  <c r="D127" i="33"/>
  <c r="E127" i="33" s="1"/>
  <c r="G126" i="13"/>
  <c r="D127" i="13"/>
  <c r="E127" i="13" s="1"/>
  <c r="I45" i="13" l="1"/>
  <c r="F57" i="97"/>
  <c r="G57" i="97" s="1"/>
  <c r="B57" i="97"/>
  <c r="H57" i="97"/>
  <c r="E46" i="13"/>
  <c r="F46" i="13" s="1"/>
  <c r="B46" i="13"/>
  <c r="D48" i="98"/>
  <c r="E48" i="98"/>
  <c r="D53" i="99"/>
  <c r="E53" i="99"/>
  <c r="H47" i="98"/>
  <c r="I47" i="98" s="1"/>
  <c r="H52" i="99"/>
  <c r="I52" i="99" s="1"/>
  <c r="I47" i="83"/>
  <c r="I50" i="65"/>
  <c r="I56" i="30"/>
  <c r="I58" i="28"/>
  <c r="E128" i="26"/>
  <c r="F128" i="26" s="1"/>
  <c r="G128" i="26" s="1"/>
  <c r="H128" i="26" s="1"/>
  <c r="H127" i="26"/>
  <c r="I127" i="26"/>
  <c r="H56" i="24"/>
  <c r="I56" i="24" s="1"/>
  <c r="G55" i="21"/>
  <c r="I55" i="21" s="1"/>
  <c r="G49" i="76"/>
  <c r="I49" i="76" s="1"/>
  <c r="G51" i="67"/>
  <c r="I51" i="67" s="1"/>
  <c r="E52" i="67"/>
  <c r="D52" i="67"/>
  <c r="H52" i="46"/>
  <c r="I52" i="46" s="1"/>
  <c r="E53" i="46"/>
  <c r="D53" i="46"/>
  <c r="G57" i="29"/>
  <c r="I57" i="29" s="1"/>
  <c r="E57" i="24"/>
  <c r="D57" i="24"/>
  <c r="G51" i="59"/>
  <c r="I51" i="59" s="1"/>
  <c r="H47" i="92"/>
  <c r="I47" i="92" s="1"/>
  <c r="G48" i="84"/>
  <c r="I48" i="84" s="1"/>
  <c r="I48" i="86"/>
  <c r="H46" i="93"/>
  <c r="I46" i="93" s="1"/>
  <c r="E47" i="93"/>
  <c r="D47" i="93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E48" i="94"/>
  <c r="D48" i="94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E52" i="66"/>
  <c r="D52" i="66"/>
  <c r="H51" i="61"/>
  <c r="I51" i="61" s="1"/>
  <c r="F51" i="65"/>
  <c r="G51" i="65" s="1"/>
  <c r="B51" i="65"/>
  <c r="D49" i="84"/>
  <c r="E49" i="84"/>
  <c r="D53" i="53"/>
  <c r="E53" i="53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E55" i="44"/>
  <c r="D55" i="44"/>
  <c r="F53" i="72"/>
  <c r="G53" i="72" s="1"/>
  <c r="B53" i="72"/>
  <c r="H49" i="77"/>
  <c r="I49" i="77" s="1"/>
  <c r="D52" i="61"/>
  <c r="E52" i="61"/>
  <c r="H48" i="81"/>
  <c r="I48" i="81" s="1"/>
  <c r="E49" i="81"/>
  <c r="D49" i="81"/>
  <c r="F47" i="95"/>
  <c r="B47" i="95"/>
  <c r="G57" i="27"/>
  <c r="E58" i="27"/>
  <c r="H57" i="27"/>
  <c r="D58" i="27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E56" i="22"/>
  <c r="D56" i="22"/>
  <c r="D56" i="41"/>
  <c r="E56" i="41"/>
  <c r="E50" i="79"/>
  <c r="D50" i="79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E50" i="78"/>
  <c r="D50" i="78"/>
  <c r="G51" i="63"/>
  <c r="I51" i="63" s="1"/>
  <c r="D52" i="63"/>
  <c r="E52" i="63"/>
  <c r="F58" i="69"/>
  <c r="G58" i="69" s="1"/>
  <c r="B58" i="69"/>
  <c r="F54" i="45"/>
  <c r="G54" i="45" s="1"/>
  <c r="B54" i="45"/>
  <c r="D56" i="43"/>
  <c r="E56" i="43"/>
  <c r="H54" i="73"/>
  <c r="G54" i="73"/>
  <c r="D55" i="73"/>
  <c r="E55" i="73"/>
  <c r="D56" i="17"/>
  <c r="E56" i="17"/>
  <c r="H55" i="41"/>
  <c r="F51" i="68"/>
  <c r="B51" i="68"/>
  <c r="H54" i="74"/>
  <c r="I54" i="74" s="1"/>
  <c r="D55" i="74"/>
  <c r="E55" i="74"/>
  <c r="D58" i="29"/>
  <c r="E58" i="29"/>
  <c r="B56" i="3"/>
  <c r="F56" i="3"/>
  <c r="H56" i="3" s="1"/>
  <c r="B52" i="56"/>
  <c r="F52" i="56"/>
  <c r="H52" i="56" s="1"/>
  <c r="H49" i="79"/>
  <c r="G52" i="54"/>
  <c r="I52" i="54" s="1"/>
  <c r="D53" i="54"/>
  <c r="E53" i="54"/>
  <c r="I57" i="31"/>
  <c r="B57" i="71"/>
  <c r="F57" i="71"/>
  <c r="H57" i="71" s="1"/>
  <c r="H55" i="17"/>
  <c r="B58" i="31"/>
  <c r="F58" i="31"/>
  <c r="H58" i="31" s="1"/>
  <c r="D57" i="32"/>
  <c r="E57" i="32"/>
  <c r="B48" i="83"/>
  <c r="F48" i="83"/>
  <c r="G48" i="83" s="1"/>
  <c r="B59" i="28"/>
  <c r="F59" i="28"/>
  <c r="G59" i="28" s="1"/>
  <c r="G55" i="41"/>
  <c r="D53" i="57"/>
  <c r="E53" i="57"/>
  <c r="H55" i="43"/>
  <c r="I55" i="43" s="1"/>
  <c r="G47" i="89"/>
  <c r="I47" i="89" s="1"/>
  <c r="D48" i="89"/>
  <c r="E48" i="89"/>
  <c r="I57" i="69"/>
  <c r="E50" i="77"/>
  <c r="D50" i="77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/>
  <c r="G55" i="17"/>
  <c r="D48" i="92"/>
  <c r="E48" i="92"/>
  <c r="B48" i="87"/>
  <c r="F48" i="87"/>
  <c r="G48" i="87" s="1"/>
  <c r="B55" i="20"/>
  <c r="F55" i="20"/>
  <c r="H55" i="20" s="1"/>
  <c r="D52" i="59"/>
  <c r="E52" i="59"/>
  <c r="F51" i="62"/>
  <c r="H51" i="62" s="1"/>
  <c r="B51" i="62"/>
  <c r="D57" i="18"/>
  <c r="E57" i="18"/>
  <c r="F48" i="26"/>
  <c r="H48" i="26" s="1"/>
  <c r="B48" i="26"/>
  <c r="B49" i="33"/>
  <c r="F49" i="33"/>
  <c r="F127" i="13"/>
  <c r="B127" i="13"/>
  <c r="F127" i="33"/>
  <c r="B127" i="33"/>
  <c r="H127" i="25"/>
  <c r="I127" i="25"/>
  <c r="H126" i="13"/>
  <c r="I126" i="13"/>
  <c r="H126" i="33"/>
  <c r="I126" i="33"/>
  <c r="B128" i="25"/>
  <c r="E128" i="25"/>
  <c r="F128" i="25" s="1"/>
  <c r="I57" i="97" l="1"/>
  <c r="D58" i="97"/>
  <c r="E58" i="97"/>
  <c r="G46" i="13"/>
  <c r="D47" i="13"/>
  <c r="H46" i="13"/>
  <c r="I49" i="79"/>
  <c r="I128" i="26"/>
  <c r="J128" i="26" s="1"/>
  <c r="F53" i="99"/>
  <c r="D54" i="99" s="1"/>
  <c r="B53" i="99"/>
  <c r="B48" i="98"/>
  <c r="F48" i="98"/>
  <c r="D129" i="26"/>
  <c r="J127" i="26"/>
  <c r="B52" i="67"/>
  <c r="F52" i="67"/>
  <c r="G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E50" i="86"/>
  <c r="D50" i="86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D49" i="25"/>
  <c r="H48" i="25"/>
  <c r="G48" i="25"/>
  <c r="G50" i="82"/>
  <c r="I50" i="82" s="1"/>
  <c r="D51" i="82"/>
  <c r="E51" i="82"/>
  <c r="I49" i="80"/>
  <c r="B50" i="90"/>
  <c r="F50" i="90"/>
  <c r="G50" i="90" s="1"/>
  <c r="E56" i="42"/>
  <c r="D56" i="42"/>
  <c r="G54" i="55"/>
  <c r="D55" i="55"/>
  <c r="E55" i="55"/>
  <c r="F53" i="53"/>
  <c r="H53" i="53" s="1"/>
  <c r="B53" i="53"/>
  <c r="E58" i="23"/>
  <c r="F58" i="23" s="1"/>
  <c r="B58" i="23"/>
  <c r="G55" i="42"/>
  <c r="E51" i="75"/>
  <c r="D51" i="75"/>
  <c r="E55" i="58"/>
  <c r="H54" i="58"/>
  <c r="D55" i="58"/>
  <c r="G54" i="58"/>
  <c r="H49" i="85"/>
  <c r="I49" i="85" s="1"/>
  <c r="I57" i="23"/>
  <c r="B49" i="84"/>
  <c r="F49" i="84"/>
  <c r="E52" i="65"/>
  <c r="D52" i="65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H47" i="95"/>
  <c r="E48" i="95"/>
  <c r="D48" i="95"/>
  <c r="B49" i="81"/>
  <c r="F49" i="81"/>
  <c r="H49" i="81" s="1"/>
  <c r="F52" i="61"/>
  <c r="H52" i="61" s="1"/>
  <c r="B52" i="61"/>
  <c r="D54" i="72"/>
  <c r="E54" i="72"/>
  <c r="D56" i="39"/>
  <c r="E56" i="39"/>
  <c r="F56" i="22"/>
  <c r="G56" i="22" s="1"/>
  <c r="B56" i="22"/>
  <c r="F47" i="96"/>
  <c r="B47" i="96"/>
  <c r="G49" i="88"/>
  <c r="I49" i="88" s="1"/>
  <c r="E50" i="85"/>
  <c r="D50" i="85"/>
  <c r="B58" i="27"/>
  <c r="F58" i="27"/>
  <c r="G47" i="95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E52" i="68"/>
  <c r="D52" i="68"/>
  <c r="B56" i="43"/>
  <c r="F56" i="43"/>
  <c r="G56" i="43" s="1"/>
  <c r="D53" i="64"/>
  <c r="E53" i="64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E57" i="19"/>
  <c r="D57" i="19"/>
  <c r="E50" i="88"/>
  <c r="D50" i="88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E57" i="3"/>
  <c r="D57" i="3"/>
  <c r="H51" i="68"/>
  <c r="I55" i="41"/>
  <c r="E55" i="45"/>
  <c r="D55" i="45"/>
  <c r="H58" i="69"/>
  <c r="I58" i="69" s="1"/>
  <c r="F52" i="63"/>
  <c r="G52" i="63" s="1"/>
  <c r="B52" i="63"/>
  <c r="D58" i="30"/>
  <c r="E58" i="30" s="1"/>
  <c r="H52" i="64"/>
  <c r="D50" i="33"/>
  <c r="F57" i="18"/>
  <c r="G57" i="18" s="1"/>
  <c r="B57" i="18"/>
  <c r="D52" i="62"/>
  <c r="E52" i="62"/>
  <c r="D56" i="20"/>
  <c r="E56" i="20"/>
  <c r="E49" i="87"/>
  <c r="D49" i="87"/>
  <c r="H49" i="33"/>
  <c r="D49" i="26"/>
  <c r="E49" i="26" s="1"/>
  <c r="G51" i="62"/>
  <c r="I51" i="62" s="1"/>
  <c r="B52" i="59"/>
  <c r="F52" i="59"/>
  <c r="H52" i="59" s="1"/>
  <c r="G49" i="33"/>
  <c r="G48" i="26"/>
  <c r="I48" i="26" s="1"/>
  <c r="G55" i="20"/>
  <c r="I55" i="20" s="1"/>
  <c r="H48" i="87"/>
  <c r="I48" i="87" s="1"/>
  <c r="J127" i="25"/>
  <c r="G128" i="25"/>
  <c r="D129" i="25"/>
  <c r="E129" i="25" s="1"/>
  <c r="J126" i="33"/>
  <c r="J126" i="13"/>
  <c r="G127" i="13"/>
  <c r="D128" i="13"/>
  <c r="E128" i="13" s="1"/>
  <c r="G127" i="33"/>
  <c r="D128" i="33"/>
  <c r="E128" i="33" s="1"/>
  <c r="F58" i="97" l="1"/>
  <c r="G58" i="97" s="1"/>
  <c r="B58" i="97"/>
  <c r="H58" i="97"/>
  <c r="I46" i="13"/>
  <c r="E47" i="13"/>
  <c r="F47" i="13" s="1"/>
  <c r="B47" i="13"/>
  <c r="G53" i="99"/>
  <c r="H53" i="99"/>
  <c r="H52" i="67"/>
  <c r="I52" i="67" s="1"/>
  <c r="D49" i="98"/>
  <c r="E49" i="98"/>
  <c r="H48" i="98"/>
  <c r="G48" i="98"/>
  <c r="E54" i="99"/>
  <c r="F54" i="99" s="1"/>
  <c r="D55" i="99" s="1"/>
  <c r="B54" i="99"/>
  <c r="G48" i="94"/>
  <c r="I48" i="94" s="1"/>
  <c r="B129" i="26"/>
  <c r="E129" i="26"/>
  <c r="F129" i="26" s="1"/>
  <c r="I55" i="42"/>
  <c r="I49" i="86"/>
  <c r="E53" i="67"/>
  <c r="D53" i="67"/>
  <c r="G52" i="59"/>
  <c r="I52" i="59" s="1"/>
  <c r="I54" i="55"/>
  <c r="H53" i="46"/>
  <c r="I53" i="46" s="1"/>
  <c r="D54" i="46"/>
  <c r="E54" i="46"/>
  <c r="G57" i="24"/>
  <c r="I57" i="24" s="1"/>
  <c r="E58" i="24"/>
  <c r="D58" i="24"/>
  <c r="D48" i="93"/>
  <c r="E48" i="93"/>
  <c r="G49" i="81"/>
  <c r="I49" i="81" s="1"/>
  <c r="I48" i="25"/>
  <c r="E49" i="94"/>
  <c r="D49" i="94"/>
  <c r="G47" i="93"/>
  <c r="I47" i="93" s="1"/>
  <c r="H50" i="80"/>
  <c r="I50" i="80" s="1"/>
  <c r="D51" i="80"/>
  <c r="E51" i="80"/>
  <c r="B50" i="86"/>
  <c r="F50" i="86"/>
  <c r="B51" i="82"/>
  <c r="F51" i="82"/>
  <c r="H51" i="82" s="1"/>
  <c r="E49" i="25"/>
  <c r="F49" i="25" s="1"/>
  <c r="B49" i="25"/>
  <c r="H50" i="77"/>
  <c r="G49" i="84"/>
  <c r="E50" i="84"/>
  <c r="D50" i="84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E50" i="91"/>
  <c r="G49" i="91"/>
  <c r="H49" i="91"/>
  <c r="D50" i="91"/>
  <c r="I54" i="58"/>
  <c r="H50" i="90"/>
  <c r="I50" i="90" s="1"/>
  <c r="D51" i="90"/>
  <c r="E51" i="90"/>
  <c r="H52" i="63"/>
  <c r="I52" i="63" s="1"/>
  <c r="H52" i="66"/>
  <c r="I52" i="66" s="1"/>
  <c r="D53" i="66"/>
  <c r="E53" i="66"/>
  <c r="H49" i="84"/>
  <c r="G53" i="53"/>
  <c r="I53" i="53" s="1"/>
  <c r="D54" i="53"/>
  <c r="E54" i="53"/>
  <c r="B56" i="42"/>
  <c r="F56" i="42"/>
  <c r="G56" i="42" s="1"/>
  <c r="H47" i="96"/>
  <c r="E48" i="96"/>
  <c r="D48" i="96"/>
  <c r="F48" i="95"/>
  <c r="H48" i="95" s="1"/>
  <c r="B48" i="95"/>
  <c r="H56" i="21"/>
  <c r="I56" i="21" s="1"/>
  <c r="H57" i="32"/>
  <c r="I57" i="32" s="1"/>
  <c r="B50" i="85"/>
  <c r="F50" i="85"/>
  <c r="G50" i="76"/>
  <c r="I50" i="76" s="1"/>
  <c r="D51" i="76"/>
  <c r="E51" i="76"/>
  <c r="G58" i="27"/>
  <c r="D59" i="27"/>
  <c r="E59" i="27"/>
  <c r="H58" i="27"/>
  <c r="G47" i="96"/>
  <c r="D50" i="81"/>
  <c r="E50" i="81"/>
  <c r="I47" i="95"/>
  <c r="I50" i="77"/>
  <c r="B54" i="72"/>
  <c r="F54" i="72"/>
  <c r="G54" i="72" s="1"/>
  <c r="G58" i="70"/>
  <c r="I58" i="70" s="1"/>
  <c r="G53" i="57"/>
  <c r="G55" i="44"/>
  <c r="I55" i="44" s="1"/>
  <c r="D56" i="44"/>
  <c r="E56" i="44"/>
  <c r="H56" i="22"/>
  <c r="I56" i="22" s="1"/>
  <c r="D57" i="22"/>
  <c r="E57" i="22"/>
  <c r="B56" i="39"/>
  <c r="F56" i="39"/>
  <c r="G56" i="39" s="1"/>
  <c r="G52" i="61"/>
  <c r="I52" i="61" s="1"/>
  <c r="E53" i="61"/>
  <c r="D53" i="61"/>
  <c r="I53" i="57"/>
  <c r="B57" i="3"/>
  <c r="F57" i="3"/>
  <c r="G57" i="3" s="1"/>
  <c r="G53" i="54"/>
  <c r="E54" i="54"/>
  <c r="D54" i="54"/>
  <c r="B50" i="88"/>
  <c r="F50" i="88"/>
  <c r="G50" i="88" s="1"/>
  <c r="D59" i="29"/>
  <c r="E59" i="29" s="1"/>
  <c r="G55" i="73"/>
  <c r="E56" i="73"/>
  <c r="D56" i="73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E53" i="63"/>
  <c r="D53" i="63"/>
  <c r="B59" i="69"/>
  <c r="F59" i="69"/>
  <c r="G59" i="69" s="1"/>
  <c r="E51" i="77"/>
  <c r="D51" i="77"/>
  <c r="F57" i="19"/>
  <c r="H57" i="19" s="1"/>
  <c r="B57" i="19"/>
  <c r="E51" i="78"/>
  <c r="D51" i="78"/>
  <c r="H58" i="29"/>
  <c r="F53" i="56"/>
  <c r="H53" i="56" s="1"/>
  <c r="B53" i="56"/>
  <c r="E57" i="21"/>
  <c r="D57" i="21"/>
  <c r="H56" i="17"/>
  <c r="D58" i="32"/>
  <c r="E58" i="32" s="1"/>
  <c r="D56" i="74"/>
  <c r="E56" i="74"/>
  <c r="E49" i="89"/>
  <c r="D49" i="89"/>
  <c r="F60" i="28"/>
  <c r="D61" i="28" s="1"/>
  <c r="B60" i="28"/>
  <c r="D51" i="79"/>
  <c r="E51" i="79"/>
  <c r="F49" i="83"/>
  <c r="H49" i="83" s="1"/>
  <c r="B49" i="83"/>
  <c r="I52" i="64"/>
  <c r="I51" i="68"/>
  <c r="H53" i="54"/>
  <c r="D59" i="70"/>
  <c r="E59" i="70" s="1"/>
  <c r="E54" i="57"/>
  <c r="D54" i="57"/>
  <c r="D57" i="41"/>
  <c r="E57" i="41"/>
  <c r="G56" i="17"/>
  <c r="F58" i="71"/>
  <c r="D59" i="71" s="1"/>
  <c r="B58" i="71"/>
  <c r="H52" i="60"/>
  <c r="I52" i="60" s="1"/>
  <c r="D53" i="60"/>
  <c r="E53" i="60"/>
  <c r="H56" i="43"/>
  <c r="I56" i="43" s="1"/>
  <c r="E57" i="43"/>
  <c r="D57" i="43"/>
  <c r="H55" i="74"/>
  <c r="I55" i="74" s="1"/>
  <c r="H48" i="89"/>
  <c r="I48" i="89" s="1"/>
  <c r="G48" i="92"/>
  <c r="I48" i="92" s="1"/>
  <c r="H55" i="73"/>
  <c r="B50" i="33"/>
  <c r="E53" i="59"/>
  <c r="D53" i="59"/>
  <c r="B49" i="26"/>
  <c r="F49" i="26"/>
  <c r="H49" i="26" s="1"/>
  <c r="B52" i="62"/>
  <c r="F52" i="62"/>
  <c r="H52" i="62" s="1"/>
  <c r="I49" i="33"/>
  <c r="B49" i="87"/>
  <c r="F49" i="87"/>
  <c r="G49" i="87" s="1"/>
  <c r="B56" i="20"/>
  <c r="F56" i="20"/>
  <c r="H56" i="20" s="1"/>
  <c r="E58" i="18"/>
  <c r="D58" i="18"/>
  <c r="E50" i="33"/>
  <c r="F50" i="33" s="1"/>
  <c r="H127" i="33"/>
  <c r="I127" i="33"/>
  <c r="B128" i="13"/>
  <c r="F128" i="13"/>
  <c r="I127" i="13"/>
  <c r="H127" i="13"/>
  <c r="F129" i="25"/>
  <c r="B129" i="25"/>
  <c r="F128" i="33"/>
  <c r="B128" i="33"/>
  <c r="H128" i="25"/>
  <c r="I128" i="25"/>
  <c r="I58" i="97" l="1"/>
  <c r="D59" i="97"/>
  <c r="E59" i="97"/>
  <c r="H47" i="13"/>
  <c r="G47" i="13"/>
  <c r="D48" i="13"/>
  <c r="I53" i="99"/>
  <c r="G54" i="99"/>
  <c r="I48" i="98"/>
  <c r="I49" i="91"/>
  <c r="E55" i="99"/>
  <c r="F55" i="99" s="1"/>
  <c r="D56" i="99" s="1"/>
  <c r="B55" i="99"/>
  <c r="H54" i="99"/>
  <c r="B49" i="98"/>
  <c r="F49" i="98"/>
  <c r="H49" i="98" s="1"/>
  <c r="I53" i="54"/>
  <c r="I49" i="84"/>
  <c r="G53" i="56"/>
  <c r="I53" i="56" s="1"/>
  <c r="D130" i="26"/>
  <c r="G129" i="26"/>
  <c r="H58" i="71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E52" i="82"/>
  <c r="D52" i="82"/>
  <c r="B49" i="94"/>
  <c r="F49" i="94"/>
  <c r="H49" i="94" s="1"/>
  <c r="H49" i="25"/>
  <c r="G49" i="25"/>
  <c r="D50" i="25"/>
  <c r="F51" i="80"/>
  <c r="G51" i="80" s="1"/>
  <c r="B51" i="80"/>
  <c r="B48" i="93"/>
  <c r="F48" i="93"/>
  <c r="H48" i="93" s="1"/>
  <c r="I47" i="96"/>
  <c r="E51" i="86"/>
  <c r="G50" i="86"/>
  <c r="D51" i="86"/>
  <c r="H50" i="86"/>
  <c r="G58" i="71"/>
  <c r="H58" i="30"/>
  <c r="I58" i="30" s="1"/>
  <c r="H56" i="39"/>
  <c r="I56" i="39" s="1"/>
  <c r="F50" i="91"/>
  <c r="B50" i="91"/>
  <c r="I58" i="23"/>
  <c r="G52" i="65"/>
  <c r="I52" i="65" s="1"/>
  <c r="E53" i="65"/>
  <c r="D53" i="65"/>
  <c r="D52" i="75"/>
  <c r="E52" i="75"/>
  <c r="D57" i="42"/>
  <c r="E57" i="42"/>
  <c r="B54" i="53"/>
  <c r="F54" i="53"/>
  <c r="H54" i="53" s="1"/>
  <c r="B53" i="66"/>
  <c r="F53" i="66"/>
  <c r="B51" i="90"/>
  <c r="F51" i="90"/>
  <c r="G51" i="90" s="1"/>
  <c r="H55" i="55"/>
  <c r="I55" i="55" s="1"/>
  <c r="E56" i="55"/>
  <c r="D56" i="55"/>
  <c r="G48" i="95"/>
  <c r="I48" i="95" s="1"/>
  <c r="F50" i="84"/>
  <c r="B50" i="84"/>
  <c r="H56" i="42"/>
  <c r="I56" i="42" s="1"/>
  <c r="E59" i="23"/>
  <c r="F59" i="23" s="1"/>
  <c r="B59" i="23"/>
  <c r="E56" i="58"/>
  <c r="D56" i="58"/>
  <c r="H51" i="75"/>
  <c r="I51" i="75" s="1"/>
  <c r="G50" i="85"/>
  <c r="D51" i="85"/>
  <c r="E51" i="85"/>
  <c r="B48" i="96"/>
  <c r="F48" i="96"/>
  <c r="H48" i="96" s="1"/>
  <c r="G49" i="83"/>
  <c r="I49" i="83" s="1"/>
  <c r="B56" i="44"/>
  <c r="F56" i="44"/>
  <c r="H56" i="44" s="1"/>
  <c r="E55" i="72"/>
  <c r="D55" i="72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D49" i="95"/>
  <c r="E49" i="95"/>
  <c r="H60" i="28"/>
  <c r="D57" i="39"/>
  <c r="E57" i="39"/>
  <c r="F50" i="81"/>
  <c r="G50" i="81" s="1"/>
  <c r="B50" i="81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/>
  <c r="B49" i="92"/>
  <c r="F49" i="92"/>
  <c r="F57" i="17"/>
  <c r="H57" i="17" s="1"/>
  <c r="C66" i="17"/>
  <c r="B57" i="17"/>
  <c r="H50" i="88"/>
  <c r="I50" i="88" s="1"/>
  <c r="E51" i="88"/>
  <c r="D51" i="88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D51" i="33"/>
  <c r="E51" i="33" s="1"/>
  <c r="G50" i="33"/>
  <c r="H50" i="33"/>
  <c r="B58" i="18"/>
  <c r="F58" i="18"/>
  <c r="G56" i="20"/>
  <c r="I56" i="20" s="1"/>
  <c r="D53" i="62"/>
  <c r="E53" i="62"/>
  <c r="D50" i="87"/>
  <c r="E50" i="87"/>
  <c r="D50" i="26"/>
  <c r="E50" i="26" s="1"/>
  <c r="F53" i="59"/>
  <c r="G53" i="59" s="1"/>
  <c r="B53" i="59"/>
  <c r="E57" i="20"/>
  <c r="D57" i="20"/>
  <c r="H49" i="87"/>
  <c r="I49" i="87" s="1"/>
  <c r="G49" i="26"/>
  <c r="I49" i="26" s="1"/>
  <c r="J127" i="33"/>
  <c r="J128" i="25"/>
  <c r="J127" i="13"/>
  <c r="D129" i="33"/>
  <c r="E129" i="33" s="1"/>
  <c r="G128" i="33"/>
  <c r="D130" i="25"/>
  <c r="E130" i="25" s="1"/>
  <c r="G129" i="25"/>
  <c r="D129" i="13"/>
  <c r="E129" i="13" s="1"/>
  <c r="G128" i="13"/>
  <c r="F59" i="97" l="1"/>
  <c r="G59" i="97" s="1"/>
  <c r="B59" i="97"/>
  <c r="I47" i="13"/>
  <c r="E48" i="13"/>
  <c r="F48" i="13" s="1"/>
  <c r="G48" i="13" s="1"/>
  <c r="B48" i="13"/>
  <c r="I58" i="71"/>
  <c r="I54" i="99"/>
  <c r="I59" i="31"/>
  <c r="G49" i="98"/>
  <c r="I49" i="98" s="1"/>
  <c r="E56" i="99"/>
  <c r="F56" i="99" s="1"/>
  <c r="D57" i="99" s="1"/>
  <c r="B56" i="99"/>
  <c r="H55" i="99"/>
  <c r="D50" i="98"/>
  <c r="E50" i="98"/>
  <c r="G55" i="99"/>
  <c r="G49" i="94"/>
  <c r="I49" i="94" s="1"/>
  <c r="G54" i="46"/>
  <c r="I54" i="46" s="1"/>
  <c r="I129" i="26"/>
  <c r="H129" i="26"/>
  <c r="E130" i="26"/>
  <c r="F130" i="26" s="1"/>
  <c r="B130" i="26"/>
  <c r="I60" i="28"/>
  <c r="I49" i="25"/>
  <c r="I50" i="85"/>
  <c r="H57" i="21"/>
  <c r="I57" i="21" s="1"/>
  <c r="H51" i="80"/>
  <c r="I51" i="80" s="1"/>
  <c r="H51" i="76"/>
  <c r="I51" i="76" s="1"/>
  <c r="H53" i="67"/>
  <c r="I53" i="67" s="1"/>
  <c r="D54" i="67"/>
  <c r="E54" i="67"/>
  <c r="D55" i="46"/>
  <c r="E55" i="46"/>
  <c r="H58" i="24"/>
  <c r="I58" i="24" s="1"/>
  <c r="D59" i="24"/>
  <c r="E50" i="25"/>
  <c r="F50" i="25" s="1"/>
  <c r="B50" i="25"/>
  <c r="F52" i="82"/>
  <c r="B52" i="82"/>
  <c r="D49" i="93"/>
  <c r="E49" i="93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F56" i="58"/>
  <c r="B56" i="58"/>
  <c r="B56" i="55"/>
  <c r="F56" i="55"/>
  <c r="H56" i="55" s="1"/>
  <c r="G53" i="66"/>
  <c r="D54" i="66"/>
  <c r="E54" i="66"/>
  <c r="B52" i="75"/>
  <c r="F52" i="75"/>
  <c r="G52" i="75" s="1"/>
  <c r="H50" i="84"/>
  <c r="D51" i="84"/>
  <c r="E51" i="84"/>
  <c r="D52" i="90"/>
  <c r="E52" i="90"/>
  <c r="F53" i="65"/>
  <c r="B53" i="65"/>
  <c r="B57" i="42"/>
  <c r="F57" i="42"/>
  <c r="G50" i="91"/>
  <c r="D51" i="91"/>
  <c r="E51" i="91"/>
  <c r="H50" i="91"/>
  <c r="G50" i="84"/>
  <c r="H51" i="90"/>
  <c r="I51" i="90" s="1"/>
  <c r="H53" i="66"/>
  <c r="I53" i="66" s="1"/>
  <c r="G54" i="53"/>
  <c r="I54" i="53" s="1"/>
  <c r="D55" i="53"/>
  <c r="E55" i="53"/>
  <c r="D58" i="22"/>
  <c r="D54" i="61"/>
  <c r="E54" i="61"/>
  <c r="H59" i="29"/>
  <c r="F49" i="95"/>
  <c r="B49" i="95"/>
  <c r="H57" i="22"/>
  <c r="G53" i="61"/>
  <c r="F55" i="72"/>
  <c r="G55" i="72" s="1"/>
  <c r="B55" i="72"/>
  <c r="D57" i="44"/>
  <c r="E57" i="44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E51" i="81"/>
  <c r="D51" i="81"/>
  <c r="D60" i="27"/>
  <c r="E60" i="27" s="1"/>
  <c r="G59" i="27"/>
  <c r="I59" i="27" s="1"/>
  <c r="H53" i="61"/>
  <c r="D52" i="76"/>
  <c r="E52" i="76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/>
  <c r="D50" i="92"/>
  <c r="E50" i="92"/>
  <c r="D54" i="60"/>
  <c r="E54" i="60"/>
  <c r="G51" i="78"/>
  <c r="D52" i="78"/>
  <c r="E52" i="78"/>
  <c r="G58" i="32"/>
  <c r="D59" i="32"/>
  <c r="E59" i="32" s="1"/>
  <c r="F59" i="32" s="1"/>
  <c r="D60" i="32" s="1"/>
  <c r="D52" i="77"/>
  <c r="E52" i="77"/>
  <c r="F54" i="56"/>
  <c r="G54" i="56" s="1"/>
  <c r="B54" i="56"/>
  <c r="H56" i="74"/>
  <c r="E57" i="74"/>
  <c r="D57" i="74"/>
  <c r="H51" i="79"/>
  <c r="D52" i="79"/>
  <c r="E52" i="79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E58" i="21"/>
  <c r="D58" i="21"/>
  <c r="G57" i="41"/>
  <c r="I57" i="41" s="1"/>
  <c r="B57" i="20"/>
  <c r="F57" i="20"/>
  <c r="G57" i="20" s="1"/>
  <c r="B53" i="62"/>
  <c r="F53" i="62"/>
  <c r="H53" i="62" s="1"/>
  <c r="D59" i="18"/>
  <c r="E59" i="18" s="1"/>
  <c r="D54" i="59"/>
  <c r="E54" i="59"/>
  <c r="B50" i="26"/>
  <c r="F50" i="26"/>
  <c r="G50" i="26" s="1"/>
  <c r="F50" i="87"/>
  <c r="G50" i="87" s="1"/>
  <c r="B50" i="87"/>
  <c r="H58" i="18"/>
  <c r="F51" i="33"/>
  <c r="H51" i="33" s="1"/>
  <c r="B51" i="33"/>
  <c r="G58" i="18"/>
  <c r="I50" i="33"/>
  <c r="H128" i="13"/>
  <c r="I128" i="13"/>
  <c r="I129" i="25"/>
  <c r="H129" i="25"/>
  <c r="I128" i="33"/>
  <c r="H128" i="33"/>
  <c r="B130" i="25"/>
  <c r="F130" i="25"/>
  <c r="B129" i="13"/>
  <c r="F129" i="13"/>
  <c r="B129" i="33"/>
  <c r="F129" i="33"/>
  <c r="H59" i="97" l="1"/>
  <c r="I59" i="97" s="1"/>
  <c r="D60" i="97"/>
  <c r="E60" i="97" s="1"/>
  <c r="F60" i="97" s="1"/>
  <c r="H48" i="13"/>
  <c r="I48" i="13" s="1"/>
  <c r="D49" i="13"/>
  <c r="I59" i="29"/>
  <c r="H54" i="56"/>
  <c r="G56" i="99"/>
  <c r="I55" i="99"/>
  <c r="H56" i="99"/>
  <c r="I51" i="78"/>
  <c r="B50" i="98"/>
  <c r="F50" i="98"/>
  <c r="G50" i="98" s="1"/>
  <c r="E57" i="99"/>
  <c r="F57" i="99" s="1"/>
  <c r="D58" i="99" s="1"/>
  <c r="B57" i="99"/>
  <c r="I50" i="91"/>
  <c r="G130" i="26"/>
  <c r="D131" i="26"/>
  <c r="J129" i="26"/>
  <c r="I56" i="74"/>
  <c r="I50" i="84"/>
  <c r="I59" i="23"/>
  <c r="G58" i="19"/>
  <c r="I58" i="19" s="1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G50" i="25"/>
  <c r="H50" i="25"/>
  <c r="D51" i="25"/>
  <c r="B51" i="25" s="1"/>
  <c r="I57" i="22"/>
  <c r="E53" i="82"/>
  <c r="D53" i="82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E52" i="86"/>
  <c r="D52" i="86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E54" i="65"/>
  <c r="D54" i="65"/>
  <c r="B51" i="84"/>
  <c r="F51" i="84"/>
  <c r="G51" i="84" s="1"/>
  <c r="D53" i="75"/>
  <c r="E53" i="75"/>
  <c r="H57" i="42"/>
  <c r="H56" i="58"/>
  <c r="D57" i="58"/>
  <c r="E57" i="58"/>
  <c r="G56" i="58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/>
  <c r="F52" i="76"/>
  <c r="G52" i="76" s="1"/>
  <c r="B52" i="76"/>
  <c r="D50" i="95"/>
  <c r="E50" i="95"/>
  <c r="I51" i="79"/>
  <c r="B60" i="27"/>
  <c r="F60" i="27"/>
  <c r="H51" i="85"/>
  <c r="D52" i="85"/>
  <c r="E52" i="85"/>
  <c r="H57" i="39"/>
  <c r="I57" i="39" s="1"/>
  <c r="B57" i="44"/>
  <c r="F57" i="44"/>
  <c r="G57" i="44" s="1"/>
  <c r="D56" i="72"/>
  <c r="E56" i="72"/>
  <c r="G49" i="95"/>
  <c r="F54" i="61"/>
  <c r="H54" i="61" s="1"/>
  <c r="B54" i="61"/>
  <c r="I54" i="56"/>
  <c r="B51" i="81"/>
  <c r="F51" i="81"/>
  <c r="G51" i="81" s="1"/>
  <c r="B49" i="96"/>
  <c r="F49" i="96"/>
  <c r="G49" i="96" s="1"/>
  <c r="H49" i="95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/>
  <c r="E59" i="17"/>
  <c r="F59" i="17" s="1"/>
  <c r="B59" i="17"/>
  <c r="E60" i="30"/>
  <c r="F60" i="30" s="1"/>
  <c r="B60" i="30"/>
  <c r="D59" i="19"/>
  <c r="E59" i="19" s="1"/>
  <c r="H56" i="45"/>
  <c r="I56" i="45" s="1"/>
  <c r="E57" i="45"/>
  <c r="D57" i="45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E55" i="56"/>
  <c r="D55" i="56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G53" i="68"/>
  <c r="G50" i="83"/>
  <c r="D55" i="64"/>
  <c r="E55" i="64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G51" i="33"/>
  <c r="I51" i="33" s="1"/>
  <c r="I58" i="18"/>
  <c r="D51" i="87"/>
  <c r="E51" i="87"/>
  <c r="H50" i="26"/>
  <c r="I50" i="26" s="1"/>
  <c r="D58" i="20"/>
  <c r="E58" i="20"/>
  <c r="F54" i="59"/>
  <c r="H54" i="59" s="1"/>
  <c r="B54" i="59"/>
  <c r="E54" i="62"/>
  <c r="D54" i="62"/>
  <c r="D52" i="33"/>
  <c r="E52" i="33" s="1"/>
  <c r="D51" i="26"/>
  <c r="E51" i="26" s="1"/>
  <c r="B59" i="18"/>
  <c r="F59" i="18"/>
  <c r="H59" i="18" s="1"/>
  <c r="J128" i="13"/>
  <c r="J129" i="25"/>
  <c r="D131" i="25"/>
  <c r="E131" i="25" s="1"/>
  <c r="G130" i="25"/>
  <c r="J128" i="33"/>
  <c r="G129" i="33"/>
  <c r="D130" i="33"/>
  <c r="E130" i="33" s="1"/>
  <c r="G129" i="13"/>
  <c r="D130" i="13"/>
  <c r="E130" i="13" s="1"/>
  <c r="D61" i="97" l="1"/>
  <c r="E61" i="97" s="1"/>
  <c r="F61" i="97" s="1"/>
  <c r="B60" i="97"/>
  <c r="H60" i="97"/>
  <c r="G60" i="97"/>
  <c r="E49" i="13"/>
  <c r="F49" i="13" s="1"/>
  <c r="B49" i="13"/>
  <c r="I56" i="99"/>
  <c r="E58" i="99"/>
  <c r="F58" i="99" s="1"/>
  <c r="B58" i="99"/>
  <c r="H57" i="99"/>
  <c r="D51" i="98"/>
  <c r="E51" i="98"/>
  <c r="G57" i="99"/>
  <c r="H49" i="93"/>
  <c r="H50" i="98"/>
  <c r="I50" i="98" s="1"/>
  <c r="I50" i="25"/>
  <c r="H61" i="69"/>
  <c r="I61" i="69" s="1"/>
  <c r="H55" i="53"/>
  <c r="I55" i="53" s="1"/>
  <c r="B131" i="26"/>
  <c r="E131" i="26"/>
  <c r="F131" i="26" s="1"/>
  <c r="H130" i="26"/>
  <c r="I130" i="26"/>
  <c r="I53" i="65"/>
  <c r="H51" i="84"/>
  <c r="I51" i="84" s="1"/>
  <c r="I51" i="86"/>
  <c r="G54" i="67"/>
  <c r="I54" i="67" s="1"/>
  <c r="E55" i="67"/>
  <c r="D55" i="67"/>
  <c r="H55" i="46"/>
  <c r="I55" i="46" s="1"/>
  <c r="E56" i="46"/>
  <c r="D56" i="46"/>
  <c r="H57" i="44"/>
  <c r="I57" i="44" s="1"/>
  <c r="I59" i="30"/>
  <c r="H59" i="24"/>
  <c r="I59" i="24" s="1"/>
  <c r="D60" i="24"/>
  <c r="I56" i="58"/>
  <c r="B52" i="86"/>
  <c r="F52" i="86"/>
  <c r="I49" i="93"/>
  <c r="I52" i="82"/>
  <c r="E51" i="25"/>
  <c r="F51" i="25" s="1"/>
  <c r="I57" i="42"/>
  <c r="D53" i="80"/>
  <c r="E53" i="80"/>
  <c r="B53" i="82"/>
  <c r="F53" i="82"/>
  <c r="G53" i="82" s="1"/>
  <c r="I60" i="29"/>
  <c r="D50" i="93"/>
  <c r="E50" i="93"/>
  <c r="G50" i="94"/>
  <c r="I50" i="94" s="1"/>
  <c r="E51" i="94"/>
  <c r="D51" i="94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/>
  <c r="F58" i="42"/>
  <c r="G58" i="42" s="1"/>
  <c r="B58" i="42"/>
  <c r="H58" i="21"/>
  <c r="I58" i="21" s="1"/>
  <c r="G54" i="61"/>
  <c r="I54" i="61" s="1"/>
  <c r="B53" i="75"/>
  <c r="F53" i="75"/>
  <c r="E56" i="53"/>
  <c r="D56" i="53"/>
  <c r="G51" i="91"/>
  <c r="I51" i="91" s="1"/>
  <c r="D52" i="91"/>
  <c r="E52" i="91"/>
  <c r="F54" i="65"/>
  <c r="G54" i="65" s="1"/>
  <c r="B54" i="65"/>
  <c r="H54" i="66"/>
  <c r="I54" i="66" s="1"/>
  <c r="D55" i="66"/>
  <c r="E55" i="66"/>
  <c r="H58" i="22"/>
  <c r="D59" i="22"/>
  <c r="G58" i="22"/>
  <c r="I49" i="95"/>
  <c r="B58" i="39"/>
  <c r="F58" i="39"/>
  <c r="H58" i="39" s="1"/>
  <c r="H51" i="81"/>
  <c r="I51" i="81" s="1"/>
  <c r="E52" i="81"/>
  <c r="D52" i="81"/>
  <c r="E58" i="44"/>
  <c r="D58" i="44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F50" i="95"/>
  <c r="G50" i="95" s="1"/>
  <c r="D55" i="61"/>
  <c r="E55" i="61"/>
  <c r="B52" i="85"/>
  <c r="F52" i="85"/>
  <c r="H52" i="85" s="1"/>
  <c r="H52" i="76"/>
  <c r="I52" i="76" s="1"/>
  <c r="D53" i="76"/>
  <c r="E53" i="76"/>
  <c r="I58" i="17"/>
  <c r="D60" i="3"/>
  <c r="G59" i="3"/>
  <c r="H59" i="3"/>
  <c r="D60" i="17"/>
  <c r="G59" i="17"/>
  <c r="H59" i="17"/>
  <c r="H60" i="30"/>
  <c r="D61" i="30"/>
  <c r="G60" i="30"/>
  <c r="H50" i="92"/>
  <c r="E51" i="92"/>
  <c r="D51" i="92"/>
  <c r="D58" i="73"/>
  <c r="E58" i="73" s="1"/>
  <c r="H57" i="73"/>
  <c r="G57" i="73"/>
  <c r="B60" i="34"/>
  <c r="G62" i="28"/>
  <c r="G50" i="92"/>
  <c r="H52" i="77"/>
  <c r="I52" i="77" s="1"/>
  <c r="E53" i="77"/>
  <c r="D53" i="77"/>
  <c r="E58" i="74"/>
  <c r="D58" i="74"/>
  <c r="D59" i="21"/>
  <c r="E59" i="21"/>
  <c r="I58" i="3"/>
  <c r="D62" i="69"/>
  <c r="E62" i="69" s="1"/>
  <c r="F62" i="69" s="1"/>
  <c r="I50" i="83"/>
  <c r="E56" i="54"/>
  <c r="D56" i="54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E51" i="89"/>
  <c r="D51" i="89"/>
  <c r="G52" i="78"/>
  <c r="I52" i="78" s="1"/>
  <c r="D53" i="78"/>
  <c r="E53" i="78"/>
  <c r="G58" i="43"/>
  <c r="B54" i="68"/>
  <c r="F54" i="68"/>
  <c r="G54" i="68" s="1"/>
  <c r="H55" i="54"/>
  <c r="I55" i="54" s="1"/>
  <c r="B59" i="19"/>
  <c r="F59" i="19"/>
  <c r="H59" i="19" s="1"/>
  <c r="E56" i="57"/>
  <c r="D56" i="57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/>
  <c r="H52" i="79"/>
  <c r="I52" i="79" s="1"/>
  <c r="D53" i="79"/>
  <c r="E53" i="79"/>
  <c r="D55" i="63"/>
  <c r="E55" i="63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B51" i="26"/>
  <c r="F51" i="26"/>
  <c r="G51" i="26" s="1"/>
  <c r="B58" i="20"/>
  <c r="F58" i="20"/>
  <c r="G58" i="20" s="1"/>
  <c r="D60" i="18"/>
  <c r="E60" i="18" s="1"/>
  <c r="B51" i="87"/>
  <c r="F51" i="87"/>
  <c r="G51" i="87" s="1"/>
  <c r="G59" i="18"/>
  <c r="I59" i="18" s="1"/>
  <c r="B52" i="33"/>
  <c r="F52" i="33"/>
  <c r="H52" i="33" s="1"/>
  <c r="F54" i="62"/>
  <c r="G54" i="62" s="1"/>
  <c r="B54" i="62"/>
  <c r="E55" i="59"/>
  <c r="D55" i="59"/>
  <c r="B130" i="13"/>
  <c r="F130" i="13"/>
  <c r="I129" i="13"/>
  <c r="H129" i="13"/>
  <c r="F130" i="33"/>
  <c r="B130" i="33"/>
  <c r="I130" i="25"/>
  <c r="H130" i="25"/>
  <c r="I129" i="33"/>
  <c r="H129" i="33"/>
  <c r="F131" i="25"/>
  <c r="B131" i="25"/>
  <c r="I60" i="97" l="1"/>
  <c r="G61" i="97"/>
  <c r="D62" i="97"/>
  <c r="B61" i="97"/>
  <c r="H61" i="97"/>
  <c r="G49" i="13"/>
  <c r="H49" i="13"/>
  <c r="D50" i="13"/>
  <c r="J130" i="26"/>
  <c r="D59" i="99"/>
  <c r="G58" i="99"/>
  <c r="H58" i="99"/>
  <c r="F51" i="98"/>
  <c r="B51" i="98"/>
  <c r="I57" i="99"/>
  <c r="G131" i="26"/>
  <c r="D132" i="26"/>
  <c r="I58" i="43"/>
  <c r="B55" i="67"/>
  <c r="F55" i="67"/>
  <c r="H55" i="67" s="1"/>
  <c r="F56" i="46"/>
  <c r="G56" i="46" s="1"/>
  <c r="B56" i="46"/>
  <c r="E60" i="24"/>
  <c r="F60" i="24" s="1"/>
  <c r="G60" i="24" s="1"/>
  <c r="B60" i="24"/>
  <c r="G52" i="33"/>
  <c r="G58" i="39"/>
  <c r="I58" i="39" s="1"/>
  <c r="B53" i="80"/>
  <c r="F53" i="80"/>
  <c r="G53" i="80" s="1"/>
  <c r="I60" i="23"/>
  <c r="I52" i="80"/>
  <c r="H53" i="82"/>
  <c r="I53" i="82" s="1"/>
  <c r="E54" i="82"/>
  <c r="D54" i="82"/>
  <c r="B51" i="94"/>
  <c r="F51" i="94"/>
  <c r="H51" i="94" s="1"/>
  <c r="B50" i="93"/>
  <c r="F50" i="93"/>
  <c r="G50" i="93" s="1"/>
  <c r="G52" i="86"/>
  <c r="D53" i="86"/>
  <c r="H52" i="86"/>
  <c r="E53" i="86"/>
  <c r="D52" i="25"/>
  <c r="G51" i="25"/>
  <c r="H51" i="25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/>
  <c r="D55" i="65"/>
  <c r="E55" i="65"/>
  <c r="H54" i="65"/>
  <c r="I54" i="65" s="1"/>
  <c r="H58" i="42"/>
  <c r="I58" i="42" s="1"/>
  <c r="D59" i="42"/>
  <c r="E59" i="42" s="1"/>
  <c r="F59" i="42" s="1"/>
  <c r="B53" i="90"/>
  <c r="F53" i="90"/>
  <c r="G53" i="75"/>
  <c r="E54" i="75"/>
  <c r="D54" i="75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/>
  <c r="D57" i="72"/>
  <c r="E57" i="72"/>
  <c r="F61" i="27"/>
  <c r="G61" i="27" s="1"/>
  <c r="B61" i="27"/>
  <c r="D59" i="39"/>
  <c r="I50" i="92"/>
  <c r="I60" i="30"/>
  <c r="I52" i="33"/>
  <c r="I59" i="17"/>
  <c r="I59" i="3"/>
  <c r="I62" i="28"/>
  <c r="G60" i="34"/>
  <c r="D61" i="34"/>
  <c r="E61" i="34" s="1"/>
  <c r="H60" i="34"/>
  <c r="H61" i="70"/>
  <c r="D62" i="70"/>
  <c r="G61" i="70"/>
  <c r="D52" i="83"/>
  <c r="E52" i="83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/>
  <c r="B56" i="57"/>
  <c r="F56" i="57"/>
  <c r="G56" i="57" s="1"/>
  <c r="D60" i="19"/>
  <c r="E60" i="19" s="1"/>
  <c r="D56" i="64"/>
  <c r="E56" i="64"/>
  <c r="E59" i="43"/>
  <c r="F59" i="43" s="1"/>
  <c r="E56" i="56"/>
  <c r="D56" i="56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E55" i="62"/>
  <c r="D55" i="62"/>
  <c r="D52" i="87"/>
  <c r="E52" i="87"/>
  <c r="D53" i="33"/>
  <c r="E53" i="33" s="1"/>
  <c r="H51" i="87"/>
  <c r="I51" i="87" s="1"/>
  <c r="J129" i="13"/>
  <c r="J129" i="33"/>
  <c r="G130" i="33"/>
  <c r="D131" i="33"/>
  <c r="E131" i="33" s="1"/>
  <c r="G131" i="25"/>
  <c r="D132" i="25"/>
  <c r="J130" i="25"/>
  <c r="G130" i="13"/>
  <c r="D131" i="13"/>
  <c r="E131" i="13" s="1"/>
  <c r="I61" i="97" l="1"/>
  <c r="E62" i="97"/>
  <c r="B62" i="97"/>
  <c r="F62" i="97"/>
  <c r="G62" i="97" s="1"/>
  <c r="I49" i="13"/>
  <c r="B50" i="13"/>
  <c r="E50" i="13"/>
  <c r="F50" i="13" s="1"/>
  <c r="F59" i="73"/>
  <c r="H59" i="73" s="1"/>
  <c r="B59" i="73"/>
  <c r="H51" i="92"/>
  <c r="I58" i="99"/>
  <c r="I62" i="71"/>
  <c r="D52" i="98"/>
  <c r="E52" i="98"/>
  <c r="H51" i="98"/>
  <c r="G51" i="98"/>
  <c r="E59" i="99"/>
  <c r="F59" i="99" s="1"/>
  <c r="B59" i="99"/>
  <c r="H50" i="93"/>
  <c r="I50" i="93" s="1"/>
  <c r="B132" i="26"/>
  <c r="E132" i="26"/>
  <c r="F132" i="26" s="1"/>
  <c r="I131" i="26"/>
  <c r="H131" i="26"/>
  <c r="H53" i="80"/>
  <c r="I53" i="80" s="1"/>
  <c r="I53" i="75"/>
  <c r="I61" i="29"/>
  <c r="I63" i="28"/>
  <c r="I51" i="83"/>
  <c r="G55" i="67"/>
  <c r="I55" i="67" s="1"/>
  <c r="D56" i="67"/>
  <c r="E56" i="67"/>
  <c r="H56" i="46"/>
  <c r="I56" i="46" s="1"/>
  <c r="D57" i="46"/>
  <c r="E57" i="46"/>
  <c r="H60" i="24"/>
  <c r="I60" i="24" s="1"/>
  <c r="D61" i="24"/>
  <c r="E52" i="25"/>
  <c r="F52" i="25" s="1"/>
  <c r="G52" i="25" s="1"/>
  <c r="B52" i="25"/>
  <c r="B54" i="82"/>
  <c r="F54" i="82"/>
  <c r="G54" i="82" s="1"/>
  <c r="G53" i="79"/>
  <c r="I53" i="79" s="1"/>
  <c r="I51" i="25"/>
  <c r="I52" i="86"/>
  <c r="E51" i="93"/>
  <c r="D51" i="93"/>
  <c r="G51" i="94"/>
  <c r="I51" i="94" s="1"/>
  <c r="E52" i="94"/>
  <c r="D52" i="94"/>
  <c r="E54" i="80"/>
  <c r="D54" i="80"/>
  <c r="H55" i="61"/>
  <c r="I55" i="61" s="1"/>
  <c r="B53" i="86"/>
  <c r="F53" i="86"/>
  <c r="G53" i="86" s="1"/>
  <c r="D60" i="42"/>
  <c r="E60" i="42" s="1"/>
  <c r="F60" i="42" s="1"/>
  <c r="H56" i="53"/>
  <c r="D57" i="53"/>
  <c r="E57" i="53"/>
  <c r="G52" i="91"/>
  <c r="E53" i="91"/>
  <c r="D53" i="91"/>
  <c r="D56" i="66"/>
  <c r="E56" i="66"/>
  <c r="F54" i="75"/>
  <c r="G54" i="75" s="1"/>
  <c r="B54" i="75"/>
  <c r="B59" i="42"/>
  <c r="G59" i="42"/>
  <c r="H59" i="42"/>
  <c r="E54" i="90"/>
  <c r="D54" i="90"/>
  <c r="D53" i="84"/>
  <c r="E53" i="84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/>
  <c r="G58" i="73"/>
  <c r="E59" i="39"/>
  <c r="F59" i="39" s="1"/>
  <c r="D60" i="39" s="1"/>
  <c r="H61" i="27"/>
  <c r="I61" i="27" s="1"/>
  <c r="D62" i="27"/>
  <c r="D56" i="61"/>
  <c r="E56" i="61"/>
  <c r="F53" i="85"/>
  <c r="G53" i="85" s="1"/>
  <c r="B53" i="85"/>
  <c r="G53" i="76"/>
  <c r="I53" i="76" s="1"/>
  <c r="G58" i="44"/>
  <c r="I58" i="44" s="1"/>
  <c r="H50" i="96"/>
  <c r="I50" i="96" s="1"/>
  <c r="D51" i="96"/>
  <c r="E51" i="96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E57" i="54"/>
  <c r="D57" i="54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E57" i="57"/>
  <c r="D57" i="57"/>
  <c r="B53" i="88"/>
  <c r="F53" i="88"/>
  <c r="D56" i="63"/>
  <c r="E56" i="63"/>
  <c r="F52" i="83"/>
  <c r="H52" i="83" s="1"/>
  <c r="B52" i="83"/>
  <c r="D52" i="89"/>
  <c r="E52" i="89"/>
  <c r="H58" i="74"/>
  <c r="I58" i="74" s="1"/>
  <c r="D59" i="74"/>
  <c r="E59" i="74" s="1"/>
  <c r="F59" i="74" s="1"/>
  <c r="B62" i="70"/>
  <c r="D63" i="31"/>
  <c r="E63" i="31" s="1"/>
  <c r="H51" i="89"/>
  <c r="E54" i="79"/>
  <c r="D54" i="79"/>
  <c r="G62" i="29"/>
  <c r="G56" i="54"/>
  <c r="I51" i="92"/>
  <c r="B56" i="56"/>
  <c r="F56" i="56"/>
  <c r="B56" i="64"/>
  <c r="F56" i="64"/>
  <c r="B60" i="19"/>
  <c r="F60" i="19"/>
  <c r="H60" i="19" s="1"/>
  <c r="H55" i="60"/>
  <c r="I55" i="60" s="1"/>
  <c r="D56" i="60"/>
  <c r="E56" i="60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E54" i="77"/>
  <c r="D54" i="77"/>
  <c r="B63" i="71"/>
  <c r="F63" i="71"/>
  <c r="G63" i="71" s="1"/>
  <c r="G51" i="89"/>
  <c r="H62" i="29"/>
  <c r="D52" i="92"/>
  <c r="E52" i="92"/>
  <c r="H58" i="73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B59" i="20"/>
  <c r="B52" i="26"/>
  <c r="B52" i="87"/>
  <c r="F52" i="87"/>
  <c r="G52" i="87" s="1"/>
  <c r="E59" i="20"/>
  <c r="F59" i="20" s="1"/>
  <c r="G55" i="59"/>
  <c r="I55" i="59" s="1"/>
  <c r="F53" i="33"/>
  <c r="G53" i="33" s="1"/>
  <c r="B53" i="33"/>
  <c r="D61" i="18"/>
  <c r="E61" i="18" s="1"/>
  <c r="F55" i="62"/>
  <c r="G55" i="62" s="1"/>
  <c r="B55" i="62"/>
  <c r="E56" i="59"/>
  <c r="D56" i="59"/>
  <c r="E52" i="26"/>
  <c r="F52" i="26" s="1"/>
  <c r="I131" i="25"/>
  <c r="H131" i="25"/>
  <c r="B131" i="13"/>
  <c r="F131" i="13"/>
  <c r="I130" i="33"/>
  <c r="H130" i="33"/>
  <c r="B132" i="25"/>
  <c r="I130" i="13"/>
  <c r="H130" i="13"/>
  <c r="E132" i="25"/>
  <c r="F132" i="25" s="1"/>
  <c r="B131" i="33"/>
  <c r="F131" i="33"/>
  <c r="G59" i="73" l="1"/>
  <c r="H62" i="97"/>
  <c r="I62" i="97" s="1"/>
  <c r="D63" i="97"/>
  <c r="G50" i="13"/>
  <c r="D51" i="13"/>
  <c r="H50" i="13"/>
  <c r="D60" i="73"/>
  <c r="E60" i="73" s="1"/>
  <c r="F60" i="73" s="1"/>
  <c r="H60" i="73" s="1"/>
  <c r="I58" i="73"/>
  <c r="I59" i="73"/>
  <c r="I51" i="98"/>
  <c r="D60" i="99"/>
  <c r="G59" i="99"/>
  <c r="H59" i="99"/>
  <c r="F52" i="98"/>
  <c r="H52" i="98" s="1"/>
  <c r="B52" i="98"/>
  <c r="J131" i="26"/>
  <c r="D133" i="26"/>
  <c r="G132" i="26"/>
  <c r="I52" i="91"/>
  <c r="I56" i="53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/>
  <c r="H53" i="86"/>
  <c r="I53" i="86" s="1"/>
  <c r="B51" i="93"/>
  <c r="F51" i="93"/>
  <c r="G51" i="93" s="1"/>
  <c r="E55" i="82"/>
  <c r="D55" i="82"/>
  <c r="B52" i="94"/>
  <c r="F52" i="94"/>
  <c r="H52" i="94" s="1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/>
  <c r="G51" i="95"/>
  <c r="I51" i="95" s="1"/>
  <c r="H58" i="58"/>
  <c r="I58" i="58" s="1"/>
  <c r="D59" i="58"/>
  <c r="E59" i="58" s="1"/>
  <c r="H55" i="65"/>
  <c r="I55" i="65" s="1"/>
  <c r="E56" i="65"/>
  <c r="D56" i="65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I63" i="71" s="1"/>
  <c r="H53" i="85"/>
  <c r="I53" i="85" s="1"/>
  <c r="D54" i="85"/>
  <c r="E54" i="85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E52" i="95"/>
  <c r="D52" i="95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E57" i="56"/>
  <c r="D57" i="56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/>
  <c r="D53" i="83"/>
  <c r="E53" i="83"/>
  <c r="H53" i="88"/>
  <c r="D54" i="88"/>
  <c r="E54" i="88"/>
  <c r="E56" i="68"/>
  <c r="D56" i="68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0" i="33"/>
  <c r="D60" i="20"/>
  <c r="E60" i="20" s="1"/>
  <c r="H59" i="20"/>
  <c r="G59" i="20"/>
  <c r="D53" i="26"/>
  <c r="E53" i="26" s="1"/>
  <c r="H52" i="26"/>
  <c r="G52" i="26"/>
  <c r="F56" i="59"/>
  <c r="G56" i="59" s="1"/>
  <c r="B56" i="59"/>
  <c r="F61" i="18"/>
  <c r="G61" i="18" s="1"/>
  <c r="B61" i="18"/>
  <c r="D56" i="62"/>
  <c r="E56" i="62"/>
  <c r="D54" i="33"/>
  <c r="E54" i="33" s="1"/>
  <c r="E53" i="87"/>
  <c r="D53" i="87"/>
  <c r="H55" i="62"/>
  <c r="I55" i="62" s="1"/>
  <c r="H53" i="33"/>
  <c r="I53" i="33" s="1"/>
  <c r="H52" i="87"/>
  <c r="I52" i="87" s="1"/>
  <c r="B60" i="73"/>
  <c r="J131" i="25"/>
  <c r="J130" i="13"/>
  <c r="J155" i="13" s="1"/>
  <c r="G132" i="25"/>
  <c r="D133" i="25"/>
  <c r="G131" i="33"/>
  <c r="D132" i="33"/>
  <c r="E132" i="33" s="1"/>
  <c r="D132" i="13"/>
  <c r="E132" i="13" s="1"/>
  <c r="G131" i="13"/>
  <c r="E63" i="97" l="1"/>
  <c r="F63" i="97" s="1"/>
  <c r="H63" i="97" s="1"/>
  <c r="B63" i="97"/>
  <c r="I50" i="13"/>
  <c r="B51" i="13"/>
  <c r="E51" i="13"/>
  <c r="F51" i="13" s="1"/>
  <c r="G52" i="98"/>
  <c r="I52" i="98" s="1"/>
  <c r="I59" i="99"/>
  <c r="G57" i="46"/>
  <c r="I57" i="46" s="1"/>
  <c r="D53" i="98"/>
  <c r="E53" i="98"/>
  <c r="E60" i="99"/>
  <c r="F60" i="99" s="1"/>
  <c r="D61" i="99" s="1"/>
  <c r="B60" i="99"/>
  <c r="I58" i="55"/>
  <c r="I132" i="26"/>
  <c r="H132" i="26"/>
  <c r="E133" i="26"/>
  <c r="F133" i="26" s="1"/>
  <c r="B133" i="26"/>
  <c r="I55" i="68"/>
  <c r="G56" i="61"/>
  <c r="I56" i="61" s="1"/>
  <c r="I60" i="22"/>
  <c r="G54" i="90"/>
  <c r="I54" i="90" s="1"/>
  <c r="H56" i="67"/>
  <c r="I56" i="67" s="1"/>
  <c r="E57" i="67"/>
  <c r="D57" i="67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/>
  <c r="G52" i="94"/>
  <c r="I52" i="94" s="1"/>
  <c r="E53" i="94"/>
  <c r="D53" i="94"/>
  <c r="H63" i="31"/>
  <c r="E53" i="25"/>
  <c r="F53" i="25" s="1"/>
  <c r="B53" i="25"/>
  <c r="H54" i="80"/>
  <c r="H51" i="93"/>
  <c r="I51" i="93" s="1"/>
  <c r="E52" i="93"/>
  <c r="D52" i="93"/>
  <c r="F54" i="86"/>
  <c r="B54" i="86"/>
  <c r="D62" i="42"/>
  <c r="G56" i="66"/>
  <c r="I56" i="66" s="1"/>
  <c r="E57" i="66"/>
  <c r="D57" i="66"/>
  <c r="G59" i="55"/>
  <c r="G62" i="23"/>
  <c r="H57" i="53"/>
  <c r="I57" i="53" s="1"/>
  <c r="D58" i="53"/>
  <c r="E54" i="91"/>
  <c r="D54" i="91"/>
  <c r="F56" i="65"/>
  <c r="G56" i="65" s="1"/>
  <c r="B56" i="65"/>
  <c r="E63" i="23"/>
  <c r="F63" i="23" s="1"/>
  <c r="B63" i="23"/>
  <c r="E60" i="55"/>
  <c r="F60" i="55" s="1"/>
  <c r="B60" i="55"/>
  <c r="E55" i="90"/>
  <c r="D55" i="90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E52" i="96"/>
  <c r="D52" i="96"/>
  <c r="G63" i="31"/>
  <c r="G54" i="78"/>
  <c r="I54" i="78" s="1"/>
  <c r="H56" i="63"/>
  <c r="I56" i="63" s="1"/>
  <c r="F58" i="72"/>
  <c r="G58" i="72" s="1"/>
  <c r="B58" i="72"/>
  <c r="H54" i="76"/>
  <c r="I54" i="76" s="1"/>
  <c r="D55" i="76"/>
  <c r="E55" i="76"/>
  <c r="B54" i="85"/>
  <c r="F54" i="85"/>
  <c r="G54" i="85" s="1"/>
  <c r="H59" i="44"/>
  <c r="I59" i="44" s="1"/>
  <c r="D60" i="44"/>
  <c r="F52" i="95"/>
  <c r="B52" i="95"/>
  <c r="E57" i="61"/>
  <c r="D57" i="61"/>
  <c r="G51" i="96"/>
  <c r="H53" i="81"/>
  <c r="I53" i="81" s="1"/>
  <c r="E54" i="81"/>
  <c r="D54" i="8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E55" i="77"/>
  <c r="D55" i="77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/>
  <c r="D57" i="60"/>
  <c r="E57" i="60"/>
  <c r="H57" i="57"/>
  <c r="I57" i="57" s="1"/>
  <c r="E64" i="31"/>
  <c r="F64" i="31" s="1"/>
  <c r="B64" i="31"/>
  <c r="H54" i="79"/>
  <c r="I54" i="79" s="1"/>
  <c r="D55" i="79"/>
  <c r="E55" i="79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/>
  <c r="H57" i="54"/>
  <c r="I57" i="54" s="1"/>
  <c r="E57" i="63"/>
  <c r="D57" i="63"/>
  <c r="I62" i="70"/>
  <c r="F61" i="43"/>
  <c r="H61" i="43" s="1"/>
  <c r="B61" i="43"/>
  <c r="D61" i="73"/>
  <c r="B54" i="33"/>
  <c r="F54" i="33"/>
  <c r="G54" i="33" s="1"/>
  <c r="B60" i="20"/>
  <c r="F60" i="20"/>
  <c r="G60" i="20" s="1"/>
  <c r="F56" i="62"/>
  <c r="G56" i="62" s="1"/>
  <c r="B56" i="62"/>
  <c r="D62" i="18"/>
  <c r="D57" i="59"/>
  <c r="E57" i="59"/>
  <c r="I52" i="26"/>
  <c r="H56" i="59"/>
  <c r="I56" i="59" s="1"/>
  <c r="I59" i="20"/>
  <c r="B53" i="87"/>
  <c r="F53" i="87"/>
  <c r="F53" i="26"/>
  <c r="G53" i="26" s="1"/>
  <c r="B53" i="26"/>
  <c r="H132" i="25"/>
  <c r="I132" i="25"/>
  <c r="B132" i="13"/>
  <c r="F132" i="13"/>
  <c r="F132" i="33"/>
  <c r="B132" i="33"/>
  <c r="B133" i="25"/>
  <c r="I131" i="13"/>
  <c r="H131" i="13"/>
  <c r="H131" i="33"/>
  <c r="I131" i="33"/>
  <c r="E133" i="25"/>
  <c r="F133" i="25" s="1"/>
  <c r="D64" i="97" l="1"/>
  <c r="E64" i="97" s="1"/>
  <c r="F64" i="97" s="1"/>
  <c r="G63" i="97"/>
  <c r="I63" i="97" s="1"/>
  <c r="D52" i="13"/>
  <c r="G51" i="13"/>
  <c r="H51" i="13"/>
  <c r="I51" i="96"/>
  <c r="E61" i="99"/>
  <c r="F61" i="99" s="1"/>
  <c r="D62" i="99" s="1"/>
  <c r="B61" i="99"/>
  <c r="H60" i="99"/>
  <c r="G60" i="99"/>
  <c r="B53" i="98"/>
  <c r="F53" i="98"/>
  <c r="G53" i="98" s="1"/>
  <c r="J132" i="26"/>
  <c r="G61" i="43"/>
  <c r="I61" i="43" s="1"/>
  <c r="I65" i="28"/>
  <c r="G133" i="26"/>
  <c r="D134" i="26"/>
  <c r="I59" i="55"/>
  <c r="I63" i="31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3" i="25"/>
  <c r="D54" i="25"/>
  <c r="G53" i="25"/>
  <c r="H55" i="82"/>
  <c r="I55" i="82" s="1"/>
  <c r="E56" i="82"/>
  <c r="D56" i="82"/>
  <c r="G54" i="86"/>
  <c r="D55" i="86"/>
  <c r="H54" i="86"/>
  <c r="E55" i="86"/>
  <c r="F54" i="91"/>
  <c r="G54" i="91" s="1"/>
  <c r="B54" i="91"/>
  <c r="I53" i="91"/>
  <c r="D56" i="75"/>
  <c r="E56" i="75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/>
  <c r="D63" i="34"/>
  <c r="H62" i="34"/>
  <c r="E53" i="95"/>
  <c r="D53" i="95"/>
  <c r="I62" i="27"/>
  <c r="B61" i="39"/>
  <c r="H52" i="95"/>
  <c r="B60" i="44"/>
  <c r="D55" i="85"/>
  <c r="E55" i="85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D55" i="88"/>
  <c r="E55" i="88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E57" i="68"/>
  <c r="D57" i="68"/>
  <c r="G63" i="70"/>
  <c r="I63" i="70" s="1"/>
  <c r="B61" i="41"/>
  <c r="H61" i="41"/>
  <c r="G61" i="41"/>
  <c r="I60" i="21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E62" i="18"/>
  <c r="F62" i="18" s="1"/>
  <c r="H60" i="20"/>
  <c r="I60" i="20" s="1"/>
  <c r="B61" i="73"/>
  <c r="H53" i="26"/>
  <c r="I53" i="26" s="1"/>
  <c r="H53" i="87"/>
  <c r="D57" i="62"/>
  <c r="E57" i="62"/>
  <c r="E61" i="73"/>
  <c r="F61" i="73" s="1"/>
  <c r="D55" i="33"/>
  <c r="E55" i="33" s="1"/>
  <c r="G133" i="25"/>
  <c r="D134" i="25"/>
  <c r="G132" i="33"/>
  <c r="D133" i="33"/>
  <c r="E133" i="33" s="1"/>
  <c r="J131" i="33"/>
  <c r="J132" i="25"/>
  <c r="D133" i="13"/>
  <c r="E133" i="13" s="1"/>
  <c r="G132" i="13"/>
  <c r="D65" i="97" l="1"/>
  <c r="E65" i="97" s="1"/>
  <c r="F65" i="97" s="1"/>
  <c r="D66" i="97" s="1"/>
  <c r="B64" i="97"/>
  <c r="H64" i="97"/>
  <c r="G64" i="97"/>
  <c r="I51" i="13"/>
  <c r="E52" i="13"/>
  <c r="F52" i="13" s="1"/>
  <c r="B52" i="13"/>
  <c r="H53" i="98"/>
  <c r="I53" i="98" s="1"/>
  <c r="G61" i="99"/>
  <c r="I60" i="99"/>
  <c r="E62" i="99"/>
  <c r="F62" i="99" s="1"/>
  <c r="D63" i="99" s="1"/>
  <c r="B62" i="99"/>
  <c r="D54" i="98"/>
  <c r="E54" i="98"/>
  <c r="H61" i="99"/>
  <c r="I63" i="23"/>
  <c r="H53" i="94"/>
  <c r="I53" i="94" s="1"/>
  <c r="I62" i="34"/>
  <c r="B134" i="26"/>
  <c r="E134" i="26"/>
  <c r="F134" i="26" s="1"/>
  <c r="I133" i="26"/>
  <c r="H133" i="26"/>
  <c r="H52" i="93"/>
  <c r="I52" i="93" s="1"/>
  <c r="I58" i="46"/>
  <c r="I62" i="24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E54" i="25"/>
  <c r="F54" i="25" s="1"/>
  <c r="B54" i="25"/>
  <c r="B55" i="86"/>
  <c r="F55" i="86"/>
  <c r="I53" i="25"/>
  <c r="E56" i="80"/>
  <c r="D56" i="80"/>
  <c r="D54" i="94"/>
  <c r="E54" i="94"/>
  <c r="G57" i="59"/>
  <c r="I57" i="59" s="1"/>
  <c r="H55" i="79"/>
  <c r="I55" i="79" s="1"/>
  <c r="H55" i="80"/>
  <c r="I55" i="80" s="1"/>
  <c r="D53" i="93"/>
  <c r="E53" i="93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E58" i="66"/>
  <c r="D58" i="66"/>
  <c r="E64" i="23"/>
  <c r="F64" i="23" s="1"/>
  <c r="B64" i="23"/>
  <c r="B56" i="75"/>
  <c r="F56" i="75"/>
  <c r="G56" i="75" s="1"/>
  <c r="H54" i="91"/>
  <c r="I54" i="91" s="1"/>
  <c r="E55" i="91"/>
  <c r="D55" i="91"/>
  <c r="D61" i="44"/>
  <c r="E61" i="44" s="1"/>
  <c r="H60" i="44"/>
  <c r="G60" i="44"/>
  <c r="G53" i="89"/>
  <c r="I53" i="89" s="1"/>
  <c r="H55" i="76"/>
  <c r="I55" i="76" s="1"/>
  <c r="E56" i="76"/>
  <c r="D56" i="76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E56" i="77"/>
  <c r="D56" i="77"/>
  <c r="E56" i="79"/>
  <c r="D56" i="79"/>
  <c r="B55" i="88"/>
  <c r="F55" i="88"/>
  <c r="H55" i="88" s="1"/>
  <c r="F58" i="56"/>
  <c r="B58" i="56"/>
  <c r="D59" i="57"/>
  <c r="E59" i="57" s="1"/>
  <c r="F59" i="57" s="1"/>
  <c r="D54" i="89"/>
  <c r="E54" i="89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/>
  <c r="E54" i="92"/>
  <c r="D54" i="92"/>
  <c r="E66" i="29"/>
  <c r="F66" i="29" s="1"/>
  <c r="B66" i="29"/>
  <c r="B65" i="71"/>
  <c r="F65" i="69"/>
  <c r="D66" i="69" s="1"/>
  <c r="B65" i="69"/>
  <c r="H55" i="78"/>
  <c r="I55" i="78" s="1"/>
  <c r="E56" i="78"/>
  <c r="D56" i="78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D62" i="73"/>
  <c r="G61" i="73"/>
  <c r="H61" i="73"/>
  <c r="D63" i="18"/>
  <c r="E63" i="18" s="1"/>
  <c r="G62" i="18"/>
  <c r="H62" i="18"/>
  <c r="D58" i="59"/>
  <c r="E58" i="59" s="1"/>
  <c r="F55" i="33"/>
  <c r="H55" i="33" s="1"/>
  <c r="B55" i="33"/>
  <c r="B54" i="26"/>
  <c r="F54" i="26"/>
  <c r="G54" i="26" s="1"/>
  <c r="B61" i="20"/>
  <c r="B54" i="87"/>
  <c r="F54" i="87"/>
  <c r="H54" i="87" s="1"/>
  <c r="B57" i="62"/>
  <c r="F57" i="62"/>
  <c r="H57" i="62" s="1"/>
  <c r="E61" i="20"/>
  <c r="F61" i="20" s="1"/>
  <c r="H132" i="33"/>
  <c r="I132" i="33"/>
  <c r="B134" i="25"/>
  <c r="F133" i="13"/>
  <c r="B133" i="13"/>
  <c r="H133" i="25"/>
  <c r="I133" i="25"/>
  <c r="I132" i="13"/>
  <c r="H132" i="13"/>
  <c r="E134" i="25"/>
  <c r="F134" i="25" s="1"/>
  <c r="F133" i="33"/>
  <c r="B133" i="33"/>
  <c r="I64" i="97" l="1"/>
  <c r="E66" i="97"/>
  <c r="F66" i="97" s="1"/>
  <c r="H66" i="97" s="1"/>
  <c r="B66" i="97"/>
  <c r="B65" i="97"/>
  <c r="H65" i="97"/>
  <c r="G65" i="97"/>
  <c r="G52" i="13"/>
  <c r="D53" i="13"/>
  <c r="H52" i="13"/>
  <c r="I66" i="28"/>
  <c r="I61" i="99"/>
  <c r="F54" i="98"/>
  <c r="H54" i="98" s="1"/>
  <c r="B54" i="98"/>
  <c r="E63" i="99"/>
  <c r="F63" i="99" s="1"/>
  <c r="G63" i="99" s="1"/>
  <c r="B63" i="99"/>
  <c r="H62" i="99"/>
  <c r="G62" i="99"/>
  <c r="I63" i="24"/>
  <c r="J133" i="26"/>
  <c r="D135" i="26"/>
  <c r="G134" i="26"/>
  <c r="I62" i="22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/>
  <c r="H55" i="86"/>
  <c r="H56" i="82"/>
  <c r="I56" i="82" s="1"/>
  <c r="E57" i="82"/>
  <c r="D57" i="82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E54" i="95"/>
  <c r="D54" i="95"/>
  <c r="G59" i="72"/>
  <c r="D56" i="85"/>
  <c r="E56" i="85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E58" i="68"/>
  <c r="D58" i="68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E56" i="88"/>
  <c r="D56" i="88"/>
  <c r="D66" i="31"/>
  <c r="E66" i="31" s="1"/>
  <c r="G64" i="17"/>
  <c r="E62" i="21"/>
  <c r="F62" i="21" s="1"/>
  <c r="F64" i="30"/>
  <c r="H64" i="30" s="1"/>
  <c r="B64" i="30"/>
  <c r="D62" i="20"/>
  <c r="E62" i="20" s="1"/>
  <c r="H61" i="20"/>
  <c r="G61" i="20"/>
  <c r="G57" i="62"/>
  <c r="I57" i="62" s="1"/>
  <c r="D55" i="87"/>
  <c r="E55" i="87"/>
  <c r="F63" i="18"/>
  <c r="H63" i="18" s="1"/>
  <c r="B63" i="18"/>
  <c r="D58" i="62"/>
  <c r="E58" i="62" s="1"/>
  <c r="B58" i="59"/>
  <c r="F58" i="59"/>
  <c r="G58" i="59" s="1"/>
  <c r="B62" i="73"/>
  <c r="G54" i="87"/>
  <c r="I54" i="87" s="1"/>
  <c r="D55" i="26"/>
  <c r="E55" i="26" s="1"/>
  <c r="D56" i="33"/>
  <c r="E56" i="33" s="1"/>
  <c r="I62" i="18"/>
  <c r="E62" i="73"/>
  <c r="F62" i="73" s="1"/>
  <c r="J132" i="33"/>
  <c r="J133" i="25"/>
  <c r="G134" i="25"/>
  <c r="D135" i="25"/>
  <c r="E135" i="25" s="1"/>
  <c r="D134" i="13"/>
  <c r="E134" i="13" s="1"/>
  <c r="G133" i="13"/>
  <c r="G133" i="33"/>
  <c r="D134" i="33"/>
  <c r="I65" i="97" l="1"/>
  <c r="G66" i="97"/>
  <c r="I66" i="97" s="1"/>
  <c r="D67" i="97"/>
  <c r="I52" i="13"/>
  <c r="E53" i="13"/>
  <c r="F53" i="13" s="1"/>
  <c r="B53" i="13"/>
  <c r="G54" i="98"/>
  <c r="I54" i="98" s="1"/>
  <c r="D64" i="99"/>
  <c r="E64" i="99" s="1"/>
  <c r="F64" i="99" s="1"/>
  <c r="D65" i="99" s="1"/>
  <c r="I62" i="99"/>
  <c r="H63" i="99"/>
  <c r="I63" i="99" s="1"/>
  <c r="D55" i="98"/>
  <c r="E55" i="98"/>
  <c r="I58" i="64"/>
  <c r="I60" i="46"/>
  <c r="I134" i="26"/>
  <c r="H134" i="26"/>
  <c r="B135" i="26"/>
  <c r="E135" i="26"/>
  <c r="F135" i="26" s="1"/>
  <c r="I59" i="72"/>
  <c r="I57" i="65"/>
  <c r="I65" i="31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E55" i="94"/>
  <c r="D55" i="94"/>
  <c r="G64" i="30"/>
  <c r="I64" i="30" s="1"/>
  <c r="G59" i="54"/>
  <c r="I59" i="54" s="1"/>
  <c r="I61" i="55"/>
  <c r="H56" i="80"/>
  <c r="I55" i="86"/>
  <c r="G54" i="94"/>
  <c r="I54" i="25"/>
  <c r="I66" i="29"/>
  <c r="I63" i="34"/>
  <c r="B57" i="82"/>
  <c r="F57" i="82"/>
  <c r="G57" i="82" s="1"/>
  <c r="E55" i="25"/>
  <c r="F55" i="25" s="1"/>
  <c r="B55" i="25"/>
  <c r="D54" i="93"/>
  <c r="E54" i="93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E56" i="84"/>
  <c r="D56" i="84"/>
  <c r="B57" i="75"/>
  <c r="F57" i="75"/>
  <c r="G66" i="3"/>
  <c r="I66" i="3" s="1"/>
  <c r="H59" i="53"/>
  <c r="G58" i="66"/>
  <c r="I58" i="66" s="1"/>
  <c r="D59" i="66"/>
  <c r="D56" i="91"/>
  <c r="G55" i="91"/>
  <c r="H55" i="91"/>
  <c r="E56" i="91"/>
  <c r="E65" i="23"/>
  <c r="F65" i="23" s="1"/>
  <c r="B65" i="23"/>
  <c r="G59" i="53"/>
  <c r="H56" i="90"/>
  <c r="I56" i="90" s="1"/>
  <c r="D57" i="90"/>
  <c r="E57" i="90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E55" i="89"/>
  <c r="D55" i="89"/>
  <c r="E67" i="29"/>
  <c r="F67" i="29" s="1"/>
  <c r="B67" i="29"/>
  <c r="G58" i="60"/>
  <c r="G56" i="79"/>
  <c r="I56" i="79" s="1"/>
  <c r="E57" i="79"/>
  <c r="D57" i="79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E57" i="78"/>
  <c r="D57" i="78"/>
  <c r="D67" i="69"/>
  <c r="E67" i="69" s="1"/>
  <c r="B60" i="57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E55" i="92"/>
  <c r="D55" i="92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E57" i="77"/>
  <c r="D57" i="77"/>
  <c r="E60" i="57"/>
  <c r="F60" i="57" s="1"/>
  <c r="G64" i="32"/>
  <c r="B61" i="45"/>
  <c r="F61" i="45"/>
  <c r="H61" i="45" s="1"/>
  <c r="E66" i="71"/>
  <c r="F66" i="71" s="1"/>
  <c r="D63" i="73"/>
  <c r="G62" i="73"/>
  <c r="H62" i="73"/>
  <c r="B56" i="33"/>
  <c r="F56" i="33"/>
  <c r="D64" i="18"/>
  <c r="H58" i="59"/>
  <c r="I58" i="59" s="1"/>
  <c r="I61" i="20"/>
  <c r="B58" i="62"/>
  <c r="F58" i="62"/>
  <c r="G58" i="62" s="1"/>
  <c r="G63" i="18"/>
  <c r="I63" i="18" s="1"/>
  <c r="F55" i="87"/>
  <c r="G55" i="87" s="1"/>
  <c r="B55" i="87"/>
  <c r="F55" i="26"/>
  <c r="B55" i="26"/>
  <c r="D59" i="59"/>
  <c r="E59" i="59" s="1"/>
  <c r="F62" i="20"/>
  <c r="B62" i="20"/>
  <c r="B134" i="33"/>
  <c r="H133" i="33"/>
  <c r="I133" i="33"/>
  <c r="F134" i="13"/>
  <c r="B134" i="13"/>
  <c r="F135" i="25"/>
  <c r="B135" i="25"/>
  <c r="E134" i="33"/>
  <c r="F134" i="33" s="1"/>
  <c r="H133" i="13"/>
  <c r="I133" i="13"/>
  <c r="I134" i="25"/>
  <c r="H134" i="25"/>
  <c r="E67" i="97" l="1"/>
  <c r="F67" i="97" s="1"/>
  <c r="B67" i="97"/>
  <c r="G53" i="13"/>
  <c r="H53" i="13"/>
  <c r="D54" i="13"/>
  <c r="I55" i="91"/>
  <c r="E65" i="99"/>
  <c r="F65" i="99" s="1"/>
  <c r="D66" i="99" s="1"/>
  <c r="B65" i="99"/>
  <c r="F55" i="98"/>
  <c r="G55" i="98" s="1"/>
  <c r="B55" i="98"/>
  <c r="B64" i="99"/>
  <c r="G64" i="99"/>
  <c r="H64" i="99"/>
  <c r="I64" i="27"/>
  <c r="D136" i="26"/>
  <c r="G135" i="26"/>
  <c r="J134" i="26"/>
  <c r="I56" i="80"/>
  <c r="D63" i="58"/>
  <c r="B63" i="58" s="1"/>
  <c r="I61" i="58"/>
  <c r="I61" i="46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E57" i="86"/>
  <c r="D57" i="86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E55" i="95"/>
  <c r="D55" i="95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J133" i="33"/>
  <c r="D63" i="20"/>
  <c r="E63" i="20" s="1"/>
  <c r="D57" i="33"/>
  <c r="E57" i="33" s="1"/>
  <c r="B63" i="73"/>
  <c r="D59" i="62"/>
  <c r="E63" i="73"/>
  <c r="F63" i="73" s="1"/>
  <c r="D56" i="26"/>
  <c r="E56" i="26" s="1"/>
  <c r="B64" i="18"/>
  <c r="G62" i="20"/>
  <c r="G55" i="26"/>
  <c r="H56" i="33"/>
  <c r="H62" i="20"/>
  <c r="F59" i="59"/>
  <c r="B59" i="59"/>
  <c r="H55" i="26"/>
  <c r="D56" i="87"/>
  <c r="E56" i="87"/>
  <c r="H58" i="62"/>
  <c r="I58" i="62" s="1"/>
  <c r="E64" i="18"/>
  <c r="F64" i="18" s="1"/>
  <c r="G56" i="33"/>
  <c r="J134" i="25"/>
  <c r="G134" i="33"/>
  <c r="D135" i="33"/>
  <c r="E135" i="33" s="1"/>
  <c r="D136" i="25"/>
  <c r="E136" i="25" s="1"/>
  <c r="G135" i="25"/>
  <c r="G134" i="13"/>
  <c r="D135" i="13"/>
  <c r="E135" i="13" s="1"/>
  <c r="D68" i="97" l="1"/>
  <c r="E68" i="97" s="1"/>
  <c r="F68" i="97" s="1"/>
  <c r="H67" i="97"/>
  <c r="G67" i="97"/>
  <c r="I53" i="13"/>
  <c r="E54" i="13"/>
  <c r="F54" i="13" s="1"/>
  <c r="B54" i="13"/>
  <c r="I64" i="99"/>
  <c r="I65" i="23"/>
  <c r="G57" i="90"/>
  <c r="I57" i="90" s="1"/>
  <c r="G65" i="99"/>
  <c r="D56" i="98"/>
  <c r="E56" i="98"/>
  <c r="E66" i="99"/>
  <c r="F66" i="99" s="1"/>
  <c r="D67" i="99" s="1"/>
  <c r="B66" i="99"/>
  <c r="H55" i="98"/>
  <c r="I55" i="98" s="1"/>
  <c r="H65" i="99"/>
  <c r="I55" i="25"/>
  <c r="E63" i="58"/>
  <c r="F63" i="58" s="1"/>
  <c r="I135" i="26"/>
  <c r="H135" i="26"/>
  <c r="B136" i="26"/>
  <c r="E136" i="26"/>
  <c r="F136" i="26" s="1"/>
  <c r="G59" i="67"/>
  <c r="I59" i="67" s="1"/>
  <c r="I62" i="58"/>
  <c r="I64" i="42"/>
  <c r="D60" i="67"/>
  <c r="E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E55" i="93"/>
  <c r="D55" i="93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/>
  <c r="E56" i="25"/>
  <c r="F56" i="25" s="1"/>
  <c r="B56" i="25"/>
  <c r="D60" i="66"/>
  <c r="E60" i="66" s="1"/>
  <c r="F60" i="66" s="1"/>
  <c r="G59" i="66"/>
  <c r="H59" i="66"/>
  <c r="D57" i="84"/>
  <c r="E57" i="84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E57" i="91"/>
  <c r="G56" i="91"/>
  <c r="D57" i="9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E57" i="81"/>
  <c r="D57" i="81"/>
  <c r="H65" i="22"/>
  <c r="B55" i="95"/>
  <c r="F55" i="95"/>
  <c r="H55" i="95" s="1"/>
  <c r="I56" i="85"/>
  <c r="H65" i="27"/>
  <c r="I64" i="34"/>
  <c r="H65" i="30"/>
  <c r="I62" i="44"/>
  <c r="G54" i="96"/>
  <c r="I54" i="96" s="1"/>
  <c r="E55" i="96"/>
  <c r="D55" i="96"/>
  <c r="H56" i="81"/>
  <c r="I56" i="81" s="1"/>
  <c r="E62" i="72"/>
  <c r="F62" i="72" s="1"/>
  <c r="G65" i="22"/>
  <c r="E58" i="76"/>
  <c r="D58" i="76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E56" i="89"/>
  <c r="D56" i="89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E56" i="92"/>
  <c r="D56" i="92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3" i="41"/>
  <c r="B67" i="71"/>
  <c r="G67" i="71"/>
  <c r="H67" i="71"/>
  <c r="B60" i="56"/>
  <c r="G60" i="56"/>
  <c r="H60" i="56"/>
  <c r="D64" i="73"/>
  <c r="E64" i="73" s="1"/>
  <c r="H63" i="73"/>
  <c r="G63" i="73"/>
  <c r="D65" i="18"/>
  <c r="G64" i="18"/>
  <c r="H64" i="18"/>
  <c r="D60" i="59"/>
  <c r="E60" i="59" s="1"/>
  <c r="I62" i="20"/>
  <c r="B56" i="26"/>
  <c r="F56" i="26"/>
  <c r="G56" i="26" s="1"/>
  <c r="B59" i="62"/>
  <c r="I55" i="26"/>
  <c r="H59" i="59"/>
  <c r="I56" i="33"/>
  <c r="B57" i="33"/>
  <c r="F57" i="33"/>
  <c r="H57" i="33" s="1"/>
  <c r="B56" i="87"/>
  <c r="F56" i="87"/>
  <c r="H56" i="87" s="1"/>
  <c r="G59" i="59"/>
  <c r="E59" i="62"/>
  <c r="F59" i="62" s="1"/>
  <c r="B63" i="20"/>
  <c r="F63" i="20"/>
  <c r="H63" i="20" s="1"/>
  <c r="H134" i="13"/>
  <c r="I134" i="13"/>
  <c r="B136" i="25"/>
  <c r="F136" i="25"/>
  <c r="B135" i="33"/>
  <c r="F135" i="33"/>
  <c r="H134" i="33"/>
  <c r="I134" i="33"/>
  <c r="F135" i="13"/>
  <c r="B135" i="13"/>
  <c r="H135" i="25"/>
  <c r="I135" i="25"/>
  <c r="I67" i="97" l="1"/>
  <c r="B68" i="97"/>
  <c r="D69" i="97"/>
  <c r="E69" i="97" s="1"/>
  <c r="F69" i="97" s="1"/>
  <c r="H69" i="97" s="1"/>
  <c r="G68" i="97"/>
  <c r="H68" i="97"/>
  <c r="H54" i="13"/>
  <c r="D55" i="13"/>
  <c r="G54" i="13"/>
  <c r="H60" i="65"/>
  <c r="I66" i="32"/>
  <c r="G57" i="33"/>
  <c r="I57" i="33" s="1"/>
  <c r="I65" i="99"/>
  <c r="E67" i="99"/>
  <c r="F67" i="99" s="1"/>
  <c r="B67" i="99"/>
  <c r="H66" i="99"/>
  <c r="F60" i="67"/>
  <c r="D61" i="67" s="1"/>
  <c r="E61" i="67" s="1"/>
  <c r="F61" i="67" s="1"/>
  <c r="D62" i="67" s="1"/>
  <c r="G66" i="99"/>
  <c r="F56" i="98"/>
  <c r="B56" i="98"/>
  <c r="I65" i="30"/>
  <c r="I59" i="66"/>
  <c r="G63" i="58"/>
  <c r="H63" i="58"/>
  <c r="D64" i="58"/>
  <c r="D137" i="26"/>
  <c r="B137" i="26" s="1"/>
  <c r="G136" i="26"/>
  <c r="J135" i="26"/>
  <c r="G55" i="95"/>
  <c r="I55" i="95" s="1"/>
  <c r="I55" i="89"/>
  <c r="I67" i="69"/>
  <c r="B61" i="65"/>
  <c r="G60" i="65"/>
  <c r="F61" i="65"/>
  <c r="D62" i="65" s="1"/>
  <c r="I63" i="39"/>
  <c r="I56" i="84"/>
  <c r="I58" i="82"/>
  <c r="G64" i="74"/>
  <c r="I64" i="74" s="1"/>
  <c r="B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I67" i="31" s="1"/>
  <c r="G59" i="68"/>
  <c r="I65" i="27"/>
  <c r="D56" i="95"/>
  <c r="E56" i="95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D60" i="62"/>
  <c r="H59" i="62"/>
  <c r="G59" i="62"/>
  <c r="D64" i="20"/>
  <c r="E64" i="20" s="1"/>
  <c r="D57" i="87"/>
  <c r="E57" i="87"/>
  <c r="B65" i="18"/>
  <c r="I63" i="73"/>
  <c r="D57" i="26"/>
  <c r="G63" i="20"/>
  <c r="I63" i="20" s="1"/>
  <c r="D58" i="33"/>
  <c r="E65" i="18"/>
  <c r="F65" i="18" s="1"/>
  <c r="H56" i="26"/>
  <c r="I56" i="26" s="1"/>
  <c r="F60" i="59"/>
  <c r="G60" i="59" s="1"/>
  <c r="B60" i="59"/>
  <c r="I64" i="18"/>
  <c r="F64" i="73"/>
  <c r="G64" i="73" s="1"/>
  <c r="B64" i="73"/>
  <c r="G135" i="33"/>
  <c r="D136" i="33"/>
  <c r="E136" i="33" s="1"/>
  <c r="G136" i="25"/>
  <c r="D137" i="25"/>
  <c r="E137" i="25" s="1"/>
  <c r="J135" i="25"/>
  <c r="G135" i="13"/>
  <c r="D136" i="13"/>
  <c r="E136" i="13" s="1"/>
  <c r="J134" i="33"/>
  <c r="G60" i="67" l="1"/>
  <c r="B69" i="97"/>
  <c r="I68" i="97"/>
  <c r="D70" i="97"/>
  <c r="E70" i="97" s="1"/>
  <c r="F70" i="97" s="1"/>
  <c r="D71" i="97" s="1"/>
  <c r="I54" i="13"/>
  <c r="G69" i="97"/>
  <c r="I69" i="97" s="1"/>
  <c r="B55" i="13"/>
  <c r="E55" i="13"/>
  <c r="F55" i="13" s="1"/>
  <c r="I60" i="65"/>
  <c r="H60" i="67"/>
  <c r="E137" i="26"/>
  <c r="F137" i="26" s="1"/>
  <c r="I63" i="58"/>
  <c r="D68" i="99"/>
  <c r="H67" i="99"/>
  <c r="G67" i="99"/>
  <c r="D57" i="98"/>
  <c r="E57" i="98"/>
  <c r="H56" i="98"/>
  <c r="I66" i="99"/>
  <c r="I63" i="46"/>
  <c r="G56" i="98"/>
  <c r="G61" i="65"/>
  <c r="E64" i="58"/>
  <c r="F64" i="58" s="1"/>
  <c r="D65" i="58" s="1"/>
  <c r="B65" i="58" s="1"/>
  <c r="B64" i="58"/>
  <c r="H66" i="24"/>
  <c r="I66" i="24" s="1"/>
  <c r="H136" i="26"/>
  <c r="I136" i="26"/>
  <c r="I59" i="68"/>
  <c r="E62" i="67"/>
  <c r="F62" i="67" s="1"/>
  <c r="B62" i="67"/>
  <c r="H61" i="65"/>
  <c r="I64" i="41"/>
  <c r="H64" i="39"/>
  <c r="I64" i="39" s="1"/>
  <c r="G56" i="94"/>
  <c r="I56" i="94" s="1"/>
  <c r="I59" i="82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/>
  <c r="D59" i="80"/>
  <c r="E59" i="80" s="1"/>
  <c r="B60" i="82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1" i="64" s="1"/>
  <c r="I68" i="29"/>
  <c r="H57" i="91"/>
  <c r="I57" i="91" s="1"/>
  <c r="I63" i="55"/>
  <c r="H55" i="93"/>
  <c r="G58" i="80"/>
  <c r="E57" i="94"/>
  <c r="D57" i="94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G56" i="89"/>
  <c r="I56" i="89" s="1"/>
  <c r="G57" i="84"/>
  <c r="I57" i="84" s="1"/>
  <c r="E58" i="84"/>
  <c r="D58" i="84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8" i="71"/>
  <c r="E69" i="3"/>
  <c r="F69" i="3" s="1"/>
  <c r="D70" i="3" s="1"/>
  <c r="B70" i="3" s="1"/>
  <c r="H58" i="76"/>
  <c r="I58" i="76" s="1"/>
  <c r="D59" i="76"/>
  <c r="E59" i="76" s="1"/>
  <c r="I63" i="44"/>
  <c r="D56" i="96"/>
  <c r="E56" i="96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/>
  <c r="B68" i="31"/>
  <c r="F68" i="31"/>
  <c r="B61" i="60"/>
  <c r="H61" i="60"/>
  <c r="G61" i="60"/>
  <c r="G56" i="92"/>
  <c r="I56" i="92" s="1"/>
  <c r="D57" i="92"/>
  <c r="E57" i="92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D66" i="18"/>
  <c r="E66" i="18" s="1"/>
  <c r="H65" i="18"/>
  <c r="G65" i="18"/>
  <c r="B58" i="33"/>
  <c r="E58" i="33"/>
  <c r="F58" i="33" s="1"/>
  <c r="I59" i="62"/>
  <c r="B57" i="87"/>
  <c r="F57" i="87"/>
  <c r="G57" i="87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E60" i="62"/>
  <c r="F60" i="62" s="1"/>
  <c r="B136" i="13"/>
  <c r="F136" i="13"/>
  <c r="H135" i="13"/>
  <c r="I135" i="13"/>
  <c r="F137" i="25"/>
  <c r="B137" i="25"/>
  <c r="B136" i="33"/>
  <c r="F136" i="33"/>
  <c r="I136" i="25"/>
  <c r="H136" i="25"/>
  <c r="I135" i="33"/>
  <c r="H135" i="33"/>
  <c r="I60" i="67" l="1"/>
  <c r="E71" i="97"/>
  <c r="F71" i="97" s="1"/>
  <c r="G71" i="97" s="1"/>
  <c r="B71" i="97"/>
  <c r="B70" i="97"/>
  <c r="G70" i="97"/>
  <c r="H70" i="97"/>
  <c r="G55" i="13"/>
  <c r="H55" i="13"/>
  <c r="D56" i="13"/>
  <c r="I55" i="93"/>
  <c r="I61" i="65"/>
  <c r="E65" i="58"/>
  <c r="F65" i="58" s="1"/>
  <c r="D66" i="58" s="1"/>
  <c r="G64" i="58"/>
  <c r="J136" i="26"/>
  <c r="D138" i="26"/>
  <c r="G137" i="26"/>
  <c r="H64" i="58"/>
  <c r="F57" i="98"/>
  <c r="D58" i="98" s="1"/>
  <c r="B57" i="98"/>
  <c r="G65" i="46"/>
  <c r="I65" i="46" s="1"/>
  <c r="I56" i="98"/>
  <c r="I67" i="99"/>
  <c r="E68" i="99"/>
  <c r="F68" i="99" s="1"/>
  <c r="D69" i="99" s="1"/>
  <c r="B68" i="99"/>
  <c r="D63" i="67"/>
  <c r="B63" i="67" s="1"/>
  <c r="G62" i="67"/>
  <c r="H62" i="67"/>
  <c r="I61" i="67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E57" i="95"/>
  <c r="D57" i="95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D58" i="26"/>
  <c r="E58" i="26" s="1"/>
  <c r="G57" i="26"/>
  <c r="H57" i="26"/>
  <c r="D61" i="62"/>
  <c r="E61" i="62" s="1"/>
  <c r="G60" i="62"/>
  <c r="H60" i="62"/>
  <c r="I65" i="18"/>
  <c r="D59" i="33"/>
  <c r="E59" i="33" s="1"/>
  <c r="D65" i="20"/>
  <c r="G58" i="33"/>
  <c r="F66" i="18"/>
  <c r="G66" i="18" s="1"/>
  <c r="B66" i="18"/>
  <c r="D58" i="87"/>
  <c r="E58" i="87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J135" i="33"/>
  <c r="J136" i="25"/>
  <c r="G137" i="25"/>
  <c r="D138" i="25"/>
  <c r="D137" i="13"/>
  <c r="E137" i="13" s="1"/>
  <c r="G136" i="13"/>
  <c r="D137" i="33"/>
  <c r="E137" i="33" s="1"/>
  <c r="G136" i="33"/>
  <c r="I70" i="97" l="1"/>
  <c r="H71" i="97"/>
  <c r="I71" i="97" s="1"/>
  <c r="D72" i="97"/>
  <c r="E72" i="97" s="1"/>
  <c r="E73" i="97" s="1"/>
  <c r="E56" i="13"/>
  <c r="F56" i="13" s="1"/>
  <c r="B56" i="13"/>
  <c r="I55" i="13"/>
  <c r="I64" i="58"/>
  <c r="G65" i="58"/>
  <c r="H65" i="58"/>
  <c r="H137" i="26"/>
  <c r="I137" i="26"/>
  <c r="E138" i="26"/>
  <c r="F138" i="26" s="1"/>
  <c r="B138" i="26"/>
  <c r="H57" i="98"/>
  <c r="I62" i="67"/>
  <c r="E69" i="99"/>
  <c r="F69" i="99" s="1"/>
  <c r="D70" i="99" s="1"/>
  <c r="B69" i="99"/>
  <c r="H68" i="99"/>
  <c r="E58" i="98"/>
  <c r="F58" i="98" s="1"/>
  <c r="B58" i="98"/>
  <c r="I69" i="3"/>
  <c r="G68" i="99"/>
  <c r="G57" i="98"/>
  <c r="E63" i="67"/>
  <c r="F63" i="67" s="1"/>
  <c r="D64" i="67" s="1"/>
  <c r="B64" i="67" s="1"/>
  <c r="G70" i="3"/>
  <c r="H70" i="3"/>
  <c r="I67" i="17"/>
  <c r="I58" i="86"/>
  <c r="H68" i="24"/>
  <c r="I67" i="24"/>
  <c r="G68" i="24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E57" i="93"/>
  <c r="D57" i="93"/>
  <c r="G59" i="80"/>
  <c r="D60" i="80"/>
  <c r="E60" i="80" s="1"/>
  <c r="F60" i="80" s="1"/>
  <c r="I64" i="55"/>
  <c r="H56" i="93"/>
  <c r="I56" i="93" s="1"/>
  <c r="H59" i="80"/>
  <c r="E58" i="25"/>
  <c r="F58" i="25" s="1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B66" i="58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E66" i="58"/>
  <c r="F66" i="58" s="1"/>
  <c r="G66" i="58" s="1"/>
  <c r="I62" i="54"/>
  <c r="E70" i="69"/>
  <c r="F70" i="69" s="1"/>
  <c r="B70" i="69"/>
  <c r="E58" i="89"/>
  <c r="D58" i="89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F58" i="87"/>
  <c r="H58" i="87" s="1"/>
  <c r="B58" i="87"/>
  <c r="B71" i="3"/>
  <c r="F71" i="3"/>
  <c r="G71" i="3" s="1"/>
  <c r="B61" i="62"/>
  <c r="F61" i="62"/>
  <c r="G61" i="62" s="1"/>
  <c r="D66" i="73"/>
  <c r="D62" i="59"/>
  <c r="E62" i="59" s="1"/>
  <c r="B65" i="20"/>
  <c r="F58" i="26"/>
  <c r="H58" i="26" s="1"/>
  <c r="B58" i="26"/>
  <c r="D67" i="18"/>
  <c r="H66" i="18"/>
  <c r="I66" i="18" s="1"/>
  <c r="E65" i="20"/>
  <c r="F65" i="20" s="1"/>
  <c r="H65" i="20" s="1"/>
  <c r="B59" i="33"/>
  <c r="F59" i="33"/>
  <c r="H59" i="33" s="1"/>
  <c r="I57" i="26"/>
  <c r="B138" i="25"/>
  <c r="H136" i="33"/>
  <c r="I136" i="33"/>
  <c r="H136" i="13"/>
  <c r="I136" i="13"/>
  <c r="E138" i="25"/>
  <c r="F138" i="25" s="1"/>
  <c r="F137" i="33"/>
  <c r="B137" i="33"/>
  <c r="I137" i="25"/>
  <c r="H137" i="25"/>
  <c r="B137" i="13"/>
  <c r="F137" i="13"/>
  <c r="B72" i="97" l="1"/>
  <c r="F72" i="97"/>
  <c r="H72" i="97" s="1"/>
  <c r="G56" i="13"/>
  <c r="D57" i="13"/>
  <c r="H56" i="13"/>
  <c r="I65" i="58"/>
  <c r="J137" i="26"/>
  <c r="I57" i="98"/>
  <c r="E64" i="67"/>
  <c r="F64" i="67" s="1"/>
  <c r="D139" i="26"/>
  <c r="B139" i="26" s="1"/>
  <c r="G138" i="26"/>
  <c r="H69" i="99"/>
  <c r="I68" i="99"/>
  <c r="E69" i="32"/>
  <c r="F69" i="32" s="1"/>
  <c r="D70" i="32" s="1"/>
  <c r="E70" i="32" s="1"/>
  <c r="F70" i="32" s="1"/>
  <c r="D71" i="32" s="1"/>
  <c r="H63" i="67"/>
  <c r="G69" i="99"/>
  <c r="G63" i="67"/>
  <c r="I70" i="3"/>
  <c r="D59" i="98"/>
  <c r="G58" i="98"/>
  <c r="H58" i="98"/>
  <c r="G58" i="26"/>
  <c r="I58" i="26" s="1"/>
  <c r="I68" i="24"/>
  <c r="E70" i="99"/>
  <c r="F70" i="99" s="1"/>
  <c r="D71" i="99" s="1"/>
  <c r="B70" i="99"/>
  <c r="I66" i="19"/>
  <c r="I57" i="94"/>
  <c r="I59" i="86"/>
  <c r="I67" i="27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D67" i="58"/>
  <c r="E67" i="58" s="1"/>
  <c r="F67" i="58" s="1"/>
  <c r="G63" i="65"/>
  <c r="I62" i="68"/>
  <c r="H66" i="58"/>
  <c r="I66" i="58" s="1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B66" i="73"/>
  <c r="D62" i="62"/>
  <c r="E62" i="62" s="1"/>
  <c r="D72" i="3"/>
  <c r="E72" i="3" s="1"/>
  <c r="E73" i="3" s="1"/>
  <c r="D59" i="87"/>
  <c r="E59" i="87" s="1"/>
  <c r="D60" i="33"/>
  <c r="E60" i="33" s="1"/>
  <c r="E66" i="73"/>
  <c r="F66" i="73" s="1"/>
  <c r="H66" i="73" s="1"/>
  <c r="B67" i="18"/>
  <c r="D66" i="20"/>
  <c r="E66" i="20" s="1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J137" i="25"/>
  <c r="D139" i="25"/>
  <c r="G138" i="25"/>
  <c r="J136" i="33"/>
  <c r="G137" i="13"/>
  <c r="D138" i="13"/>
  <c r="G137" i="33"/>
  <c r="D138" i="33"/>
  <c r="G72" i="97" l="1"/>
  <c r="G73" i="97" s="1"/>
  <c r="I56" i="13"/>
  <c r="H73" i="97"/>
  <c r="E57" i="13"/>
  <c r="F57" i="13" s="1"/>
  <c r="B57" i="13"/>
  <c r="G69" i="32"/>
  <c r="H69" i="32"/>
  <c r="I63" i="67"/>
  <c r="H70" i="23"/>
  <c r="I70" i="23" s="1"/>
  <c r="D71" i="23"/>
  <c r="E71" i="23" s="1"/>
  <c r="I69" i="99"/>
  <c r="B64" i="66"/>
  <c r="D68" i="19"/>
  <c r="E68" i="19" s="1"/>
  <c r="G64" i="67"/>
  <c r="D65" i="67"/>
  <c r="H64" i="67"/>
  <c r="I58" i="98"/>
  <c r="E139" i="26"/>
  <c r="F139" i="26" s="1"/>
  <c r="H138" i="26"/>
  <c r="I138" i="26"/>
  <c r="I62" i="63"/>
  <c r="E71" i="99"/>
  <c r="F71" i="99" s="1"/>
  <c r="D72" i="99" s="1"/>
  <c r="B71" i="99"/>
  <c r="H70" i="99"/>
  <c r="G70" i="99"/>
  <c r="E59" i="98"/>
  <c r="F59" i="98" s="1"/>
  <c r="D60" i="98" s="1"/>
  <c r="B59" i="98"/>
  <c r="I63" i="56"/>
  <c r="I69" i="24"/>
  <c r="I58" i="94"/>
  <c r="H57" i="93"/>
  <c r="I57" i="93" s="1"/>
  <c r="D67" i="72"/>
  <c r="E67" i="72" s="1"/>
  <c r="F67" i="72" s="1"/>
  <c r="D68" i="72" s="1"/>
  <c r="B68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H63" i="66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D68" i="58"/>
  <c r="B68" i="58" s="1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E71" i="32"/>
  <c r="F71" i="32" s="1"/>
  <c r="B71" i="32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B70" i="32"/>
  <c r="G70" i="32"/>
  <c r="H70" i="32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E65" i="66"/>
  <c r="F65" i="66" s="1"/>
  <c r="B67" i="58"/>
  <c r="G67" i="58"/>
  <c r="H67" i="58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D68" i="18"/>
  <c r="E68" i="18" s="1"/>
  <c r="F72" i="3"/>
  <c r="H72" i="3" s="1"/>
  <c r="B72" i="3"/>
  <c r="D63" i="59"/>
  <c r="E63" i="59" s="1"/>
  <c r="H62" i="59"/>
  <c r="F60" i="33"/>
  <c r="H60" i="33" s="1"/>
  <c r="B60" i="33"/>
  <c r="B59" i="87"/>
  <c r="F59" i="87"/>
  <c r="H59" i="87" s="1"/>
  <c r="F62" i="62"/>
  <c r="G62" i="62" s="1"/>
  <c r="B62" i="62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B138" i="33"/>
  <c r="B138" i="13"/>
  <c r="B139" i="25"/>
  <c r="H137" i="33"/>
  <c r="I137" i="33"/>
  <c r="E138" i="13"/>
  <c r="F138" i="13" s="1"/>
  <c r="H137" i="13"/>
  <c r="I137" i="13"/>
  <c r="E139" i="25"/>
  <c r="F139" i="25" s="1"/>
  <c r="E138" i="33"/>
  <c r="F138" i="33" s="1"/>
  <c r="I138" i="25"/>
  <c r="H138" i="25"/>
  <c r="I72" i="97" l="1"/>
  <c r="I73" i="97" s="1"/>
  <c r="F71" i="23"/>
  <c r="G71" i="23" s="1"/>
  <c r="D58" i="13"/>
  <c r="G57" i="13"/>
  <c r="H57" i="13"/>
  <c r="I63" i="66"/>
  <c r="I69" i="32"/>
  <c r="F68" i="19"/>
  <c r="D69" i="19" s="1"/>
  <c r="B69" i="19" s="1"/>
  <c r="B67" i="72"/>
  <c r="B68" i="19"/>
  <c r="B71" i="23"/>
  <c r="J138" i="26"/>
  <c r="I64" i="67"/>
  <c r="B65" i="67"/>
  <c r="E65" i="67"/>
  <c r="F65" i="67" s="1"/>
  <c r="D140" i="26"/>
  <c r="G139" i="26"/>
  <c r="F60" i="25"/>
  <c r="H60" i="25" s="1"/>
  <c r="H59" i="98"/>
  <c r="F72" i="29"/>
  <c r="H72" i="29" s="1"/>
  <c r="B60" i="25"/>
  <c r="G59" i="98"/>
  <c r="I64" i="66"/>
  <c r="I70" i="99"/>
  <c r="E72" i="99"/>
  <c r="E73" i="99" s="1"/>
  <c r="B72" i="99"/>
  <c r="E60" i="98"/>
  <c r="F60" i="98" s="1"/>
  <c r="D61" i="98" s="1"/>
  <c r="B60" i="98"/>
  <c r="H71" i="99"/>
  <c r="G59" i="25"/>
  <c r="G71" i="99"/>
  <c r="I59" i="91"/>
  <c r="I61" i="86"/>
  <c r="I71" i="29"/>
  <c r="I60" i="90"/>
  <c r="I60" i="86"/>
  <c r="I59" i="84"/>
  <c r="I61" i="76"/>
  <c r="E68" i="72"/>
  <c r="F68" i="72" s="1"/>
  <c r="G68" i="72" s="1"/>
  <c r="G67" i="72"/>
  <c r="H67" i="72"/>
  <c r="I63" i="61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71" i="32"/>
  <c r="G71" i="32"/>
  <c r="H58" i="95"/>
  <c r="D59" i="95"/>
  <c r="G58" i="95"/>
  <c r="B69" i="22"/>
  <c r="H59" i="26"/>
  <c r="I59" i="26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I63" i="68"/>
  <c r="E68" i="58"/>
  <c r="F68" i="58" s="1"/>
  <c r="G68" i="58" s="1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58"/>
  <c r="I67" i="43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70" i="32"/>
  <c r="I67" i="41"/>
  <c r="E61" i="79"/>
  <c r="F61" i="79" s="1"/>
  <c r="D72" i="32"/>
  <c r="E72" i="32" s="1"/>
  <c r="E73" i="32" s="1"/>
  <c r="F72" i="28"/>
  <c r="I60" i="88"/>
  <c r="E64" i="64"/>
  <c r="F64" i="64" s="1"/>
  <c r="B65" i="56"/>
  <c r="F65" i="56"/>
  <c r="H65" i="56" s="1"/>
  <c r="B64" i="68"/>
  <c r="F64" i="68"/>
  <c r="H73" i="3"/>
  <c r="G66" i="20"/>
  <c r="I66" i="20" s="1"/>
  <c r="D60" i="26"/>
  <c r="E60" i="26" s="1"/>
  <c r="G60" i="33"/>
  <c r="I60" i="33" s="1"/>
  <c r="I62" i="59"/>
  <c r="B63" i="59"/>
  <c r="F63" i="59"/>
  <c r="G63" i="59" s="1"/>
  <c r="D60" i="87"/>
  <c r="D67" i="20"/>
  <c r="E67" i="20" s="1"/>
  <c r="D61" i="33"/>
  <c r="F67" i="73"/>
  <c r="H67" i="73" s="1"/>
  <c r="B67" i="73"/>
  <c r="D63" i="62"/>
  <c r="E63" i="62" s="1"/>
  <c r="B68" i="18"/>
  <c r="F68" i="18"/>
  <c r="H68" i="18" s="1"/>
  <c r="J138" i="25"/>
  <c r="G139" i="25"/>
  <c r="D140" i="25"/>
  <c r="E140" i="25" s="1"/>
  <c r="D139" i="13"/>
  <c r="E139" i="13" s="1"/>
  <c r="G138" i="13"/>
  <c r="D139" i="33"/>
  <c r="G138" i="33"/>
  <c r="J137" i="33"/>
  <c r="H71" i="23" l="1"/>
  <c r="I71" i="23" s="1"/>
  <c r="I59" i="25"/>
  <c r="D72" i="23"/>
  <c r="E69" i="19"/>
  <c r="F69" i="19" s="1"/>
  <c r="G69" i="19" s="1"/>
  <c r="H68" i="19"/>
  <c r="I57" i="13"/>
  <c r="E58" i="13"/>
  <c r="F58" i="13" s="1"/>
  <c r="B58" i="13"/>
  <c r="G68" i="19"/>
  <c r="D69" i="72"/>
  <c r="B69" i="72" s="1"/>
  <c r="G72" i="29"/>
  <c r="G73" i="29" s="1"/>
  <c r="H68" i="72"/>
  <c r="I68" i="72" s="1"/>
  <c r="G60" i="25"/>
  <c r="I60" i="25" s="1"/>
  <c r="D61" i="25"/>
  <c r="E61" i="25" s="1"/>
  <c r="I59" i="98"/>
  <c r="G65" i="67"/>
  <c r="H65" i="67"/>
  <c r="D66" i="67"/>
  <c r="H139" i="26"/>
  <c r="I139" i="26"/>
  <c r="E140" i="26"/>
  <c r="F140" i="26" s="1"/>
  <c r="B140" i="26"/>
  <c r="I71" i="99"/>
  <c r="F72" i="99"/>
  <c r="G72" i="99" s="1"/>
  <c r="G73" i="99" s="1"/>
  <c r="E61" i="98"/>
  <c r="F61" i="98" s="1"/>
  <c r="B61" i="98"/>
  <c r="H60" i="98"/>
  <c r="G60" i="98"/>
  <c r="I67" i="44"/>
  <c r="I67" i="72"/>
  <c r="I62" i="86"/>
  <c r="I63" i="82"/>
  <c r="I70" i="31"/>
  <c r="E68" i="44"/>
  <c r="F68" i="44" s="1"/>
  <c r="G68" i="44" s="1"/>
  <c r="H67" i="39"/>
  <c r="I67" i="39" s="1"/>
  <c r="I58" i="93"/>
  <c r="D60" i="93"/>
  <c r="B60" i="93" s="1"/>
  <c r="H59" i="93"/>
  <c r="I59" i="93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B62" i="80"/>
  <c r="F62" i="80"/>
  <c r="G62" i="80" s="1"/>
  <c r="E60" i="94"/>
  <c r="F60" i="94" s="1"/>
  <c r="B60" i="94"/>
  <c r="D61" i="91"/>
  <c r="E61" i="91" s="1"/>
  <c r="F61" i="91" s="1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D69" i="58"/>
  <c r="E69" i="58" s="1"/>
  <c r="H68" i="58"/>
  <c r="I68" i="58" s="1"/>
  <c r="E59" i="95"/>
  <c r="F59" i="95" s="1"/>
  <c r="B59" i="95"/>
  <c r="G58" i="96"/>
  <c r="I58" i="96" s="1"/>
  <c r="D59" i="96"/>
  <c r="E59" i="96" s="1"/>
  <c r="F59" i="96" s="1"/>
  <c r="G62" i="76"/>
  <c r="H69" i="22"/>
  <c r="I71" i="3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H69" i="19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E69" i="41"/>
  <c r="F69" i="41" s="1"/>
  <c r="G61" i="79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B72" i="23"/>
  <c r="D64" i="59"/>
  <c r="E64" i="59" s="1"/>
  <c r="D68" i="73"/>
  <c r="E68" i="73" s="1"/>
  <c r="B60" i="87"/>
  <c r="D69" i="18"/>
  <c r="E69" i="18" s="1"/>
  <c r="G67" i="73"/>
  <c r="I67" i="73" s="1"/>
  <c r="B61" i="33"/>
  <c r="H63" i="59"/>
  <c r="I63" i="59" s="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H73" i="29"/>
  <c r="E72" i="23"/>
  <c r="E73" i="23" s="1"/>
  <c r="B60" i="26"/>
  <c r="F60" i="26"/>
  <c r="H60" i="26" s="1"/>
  <c r="B139" i="33"/>
  <c r="I138" i="13"/>
  <c r="H138" i="13"/>
  <c r="I138" i="33"/>
  <c r="H138" i="33"/>
  <c r="B140" i="25"/>
  <c r="F140" i="25"/>
  <c r="E139" i="33"/>
  <c r="F139" i="33" s="1"/>
  <c r="B139" i="13"/>
  <c r="F139" i="13"/>
  <c r="I139" i="25"/>
  <c r="H139" i="25"/>
  <c r="D70" i="19" l="1"/>
  <c r="E70" i="19" s="1"/>
  <c r="I68" i="19"/>
  <c r="E69" i="72"/>
  <c r="F69" i="72" s="1"/>
  <c r="G69" i="72" s="1"/>
  <c r="G58" i="13"/>
  <c r="D59" i="13"/>
  <c r="B59" i="13" s="1"/>
  <c r="H58" i="13"/>
  <c r="H68" i="44"/>
  <c r="I68" i="44" s="1"/>
  <c r="I72" i="29"/>
  <c r="I73" i="29" s="1"/>
  <c r="F61" i="25"/>
  <c r="G61" i="25" s="1"/>
  <c r="B61" i="25"/>
  <c r="I65" i="67"/>
  <c r="E66" i="67"/>
  <c r="F66" i="67" s="1"/>
  <c r="B66" i="67"/>
  <c r="D69" i="44"/>
  <c r="E69" i="44" s="1"/>
  <c r="F69" i="44" s="1"/>
  <c r="G69" i="44" s="1"/>
  <c r="G140" i="26"/>
  <c r="D141" i="26"/>
  <c r="J139" i="26"/>
  <c r="D62" i="98"/>
  <c r="G61" i="98"/>
  <c r="H72" i="99"/>
  <c r="H73" i="99" s="1"/>
  <c r="I60" i="98"/>
  <c r="H61" i="98"/>
  <c r="E60" i="93"/>
  <c r="F60" i="93" s="1"/>
  <c r="H60" i="93" s="1"/>
  <c r="D72" i="31"/>
  <c r="E72" i="31" s="1"/>
  <c r="E73" i="31" s="1"/>
  <c r="H71" i="31"/>
  <c r="I71" i="31" s="1"/>
  <c r="H69" i="72"/>
  <c r="I69" i="72" s="1"/>
  <c r="I64" i="63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B69" i="58"/>
  <c r="F69" i="58"/>
  <c r="G69" i="58" s="1"/>
  <c r="I60" i="81"/>
  <c r="E61" i="81"/>
  <c r="F61" i="81" s="1"/>
  <c r="G61" i="81" s="1"/>
  <c r="B61" i="81"/>
  <c r="B64" i="86"/>
  <c r="H64" i="86"/>
  <c r="G64" i="86"/>
  <c r="I61" i="79"/>
  <c r="I65" i="5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G71" i="30"/>
  <c r="B66" i="56"/>
  <c r="G66" i="56"/>
  <c r="H66" i="56"/>
  <c r="E60" i="92"/>
  <c r="F60" i="92" s="1"/>
  <c r="H60" i="92" s="1"/>
  <c r="I69" i="19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B70" i="19"/>
  <c r="F70" i="19"/>
  <c r="E66" i="54"/>
  <c r="F66" i="54" s="1"/>
  <c r="B65" i="68"/>
  <c r="G65" i="68"/>
  <c r="H65" i="68"/>
  <c r="E65" i="64"/>
  <c r="F65" i="64" s="1"/>
  <c r="E67" i="60"/>
  <c r="F67" i="60" s="1"/>
  <c r="H67" i="60" s="1"/>
  <c r="B67" i="60"/>
  <c r="D62" i="33"/>
  <c r="H61" i="33"/>
  <c r="G61" i="33"/>
  <c r="D61" i="87"/>
  <c r="G60" i="87"/>
  <c r="H60" i="87"/>
  <c r="D68" i="20"/>
  <c r="E68" i="20" s="1"/>
  <c r="D64" i="62"/>
  <c r="E64" i="62" s="1"/>
  <c r="F69" i="18"/>
  <c r="H69" i="18" s="1"/>
  <c r="B69" i="18"/>
  <c r="B68" i="73"/>
  <c r="F68" i="73"/>
  <c r="H68" i="73" s="1"/>
  <c r="F72" i="23"/>
  <c r="D61" i="26"/>
  <c r="E61" i="26" s="1"/>
  <c r="H67" i="20"/>
  <c r="I67" i="20" s="1"/>
  <c r="H63" i="62"/>
  <c r="I63" i="62" s="1"/>
  <c r="B64" i="59"/>
  <c r="F64" i="59"/>
  <c r="G64" i="59" s="1"/>
  <c r="D140" i="33"/>
  <c r="E140" i="33" s="1"/>
  <c r="G139" i="33"/>
  <c r="J139" i="25"/>
  <c r="D140" i="13"/>
  <c r="E140" i="13" s="1"/>
  <c r="G139" i="13"/>
  <c r="G140" i="25"/>
  <c r="D141" i="25"/>
  <c r="E141" i="25" s="1"/>
  <c r="J138" i="33"/>
  <c r="D70" i="72" l="1"/>
  <c r="B70" i="72" s="1"/>
  <c r="I58" i="13"/>
  <c r="E59" i="13"/>
  <c r="F59" i="13" s="1"/>
  <c r="D62" i="25"/>
  <c r="E62" i="25" s="1"/>
  <c r="H61" i="25"/>
  <c r="I61" i="25" s="1"/>
  <c r="F72" i="31"/>
  <c r="H72" i="31" s="1"/>
  <c r="H73" i="31" s="1"/>
  <c r="G60" i="93"/>
  <c r="I60" i="93" s="1"/>
  <c r="I61" i="98"/>
  <c r="G72" i="69"/>
  <c r="G73" i="69" s="1"/>
  <c r="I66" i="45"/>
  <c r="B72" i="31"/>
  <c r="I72" i="99"/>
  <c r="I73" i="99" s="1"/>
  <c r="B69" i="44"/>
  <c r="I64" i="75"/>
  <c r="D61" i="93"/>
  <c r="E61" i="93" s="1"/>
  <c r="F61" i="93" s="1"/>
  <c r="D62" i="93" s="1"/>
  <c r="E62" i="93" s="1"/>
  <c r="G66" i="67"/>
  <c r="D67" i="67"/>
  <c r="E62" i="98"/>
  <c r="F62" i="98" s="1"/>
  <c r="B62" i="98"/>
  <c r="H66" i="67"/>
  <c r="E141" i="26"/>
  <c r="F141" i="26" s="1"/>
  <c r="B141" i="26"/>
  <c r="H140" i="26"/>
  <c r="I140" i="26"/>
  <c r="I66" i="53"/>
  <c r="I69" i="46"/>
  <c r="D68" i="66"/>
  <c r="B68" i="66" s="1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I62" i="90"/>
  <c r="E71" i="42"/>
  <c r="F71" i="42" s="1"/>
  <c r="B71" i="42"/>
  <c r="H73" i="71"/>
  <c r="I72" i="71"/>
  <c r="I73" i="71" s="1"/>
  <c r="E70" i="34"/>
  <c r="F70" i="34" s="1"/>
  <c r="B70" i="34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H69" i="58"/>
  <c r="I69" i="58" s="1"/>
  <c r="D70" i="58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D71" i="19"/>
  <c r="G70" i="74"/>
  <c r="D71" i="74"/>
  <c r="E71" i="74" s="1"/>
  <c r="D67" i="54"/>
  <c r="D63" i="79"/>
  <c r="E63" i="79" s="1"/>
  <c r="B63" i="88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70" i="19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I60" i="87"/>
  <c r="D68" i="60"/>
  <c r="E68" i="60" s="1"/>
  <c r="F68" i="60" s="1"/>
  <c r="D69" i="60" s="1"/>
  <c r="H70" i="19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D69" i="73"/>
  <c r="E69" i="73" s="1"/>
  <c r="D70" i="18"/>
  <c r="E70" i="18" s="1"/>
  <c r="F68" i="20"/>
  <c r="H68" i="20" s="1"/>
  <c r="B68" i="20"/>
  <c r="I61" i="33"/>
  <c r="B61" i="26"/>
  <c r="F61" i="26"/>
  <c r="H61" i="26" s="1"/>
  <c r="H72" i="23"/>
  <c r="G72" i="23"/>
  <c r="G73" i="23" s="1"/>
  <c r="B61" i="87"/>
  <c r="B62" i="33"/>
  <c r="D65" i="59"/>
  <c r="E65" i="59" s="1"/>
  <c r="G68" i="73"/>
  <c r="I68" i="73" s="1"/>
  <c r="F64" i="62"/>
  <c r="G64" i="62" s="1"/>
  <c r="B64" i="62"/>
  <c r="E61" i="87"/>
  <c r="F61" i="87" s="1"/>
  <c r="E62" i="33"/>
  <c r="F62" i="33" s="1"/>
  <c r="H62" i="33" s="1"/>
  <c r="B140" i="13"/>
  <c r="F140" i="13"/>
  <c r="H139" i="33"/>
  <c r="I139" i="33"/>
  <c r="F141" i="25"/>
  <c r="B141" i="25"/>
  <c r="H139" i="13"/>
  <c r="I139" i="13"/>
  <c r="B140" i="33"/>
  <c r="F140" i="33"/>
  <c r="I140" i="25"/>
  <c r="H140" i="25"/>
  <c r="E70" i="72" l="1"/>
  <c r="F70" i="72" s="1"/>
  <c r="G70" i="72" s="1"/>
  <c r="G59" i="13"/>
  <c r="D60" i="13"/>
  <c r="H59" i="13"/>
  <c r="B68" i="53"/>
  <c r="F62" i="25"/>
  <c r="H62" i="25" s="1"/>
  <c r="B62" i="25"/>
  <c r="G72" i="31"/>
  <c r="G73" i="31" s="1"/>
  <c r="I66" i="67"/>
  <c r="G72" i="30"/>
  <c r="G73" i="30" s="1"/>
  <c r="B61" i="93"/>
  <c r="E68" i="66"/>
  <c r="F68" i="66" s="1"/>
  <c r="G68" i="66" s="1"/>
  <c r="I72" i="69"/>
  <c r="I73" i="69" s="1"/>
  <c r="H61" i="93"/>
  <c r="G61" i="93"/>
  <c r="D63" i="98"/>
  <c r="B63" i="98" s="1"/>
  <c r="H62" i="98"/>
  <c r="G62" i="98"/>
  <c r="E67" i="67"/>
  <c r="F67" i="67" s="1"/>
  <c r="B67" i="67"/>
  <c r="J140" i="26"/>
  <c r="D142" i="26"/>
  <c r="G141" i="26"/>
  <c r="I70" i="74"/>
  <c r="F68" i="53"/>
  <c r="H68" i="53" s="1"/>
  <c r="I67" i="53"/>
  <c r="G67" i="45"/>
  <c r="I67" i="45" s="1"/>
  <c r="F72" i="24"/>
  <c r="H72" i="24" s="1"/>
  <c r="H73" i="24" s="1"/>
  <c r="I65" i="75"/>
  <c r="G63" i="80"/>
  <c r="I63" i="80" s="1"/>
  <c r="E67" i="65"/>
  <c r="F67" i="65" s="1"/>
  <c r="G67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E70" i="58"/>
  <c r="F70" i="58" s="1"/>
  <c r="B70" i="58"/>
  <c r="B64" i="76"/>
  <c r="I60" i="96"/>
  <c r="E64" i="76"/>
  <c r="F64" i="76" s="1"/>
  <c r="I65" i="64"/>
  <c r="E68" i="68"/>
  <c r="F68" i="68" s="1"/>
  <c r="H68" i="68" s="1"/>
  <c r="I66" i="63"/>
  <c r="H64" i="77"/>
  <c r="I70" i="19"/>
  <c r="D71" i="43"/>
  <c r="E71" i="43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B71" i="19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E71" i="19"/>
  <c r="F71" i="19" s="1"/>
  <c r="B70" i="21"/>
  <c r="H70" i="21"/>
  <c r="G70" i="21"/>
  <c r="I66" i="68"/>
  <c r="E66" i="64"/>
  <c r="F66" i="64" s="1"/>
  <c r="J139" i="33"/>
  <c r="D62" i="87"/>
  <c r="E62" i="87" s="1"/>
  <c r="H61" i="87"/>
  <c r="G61" i="87"/>
  <c r="D65" i="62"/>
  <c r="E65" i="62" s="1"/>
  <c r="B65" i="59"/>
  <c r="F65" i="59"/>
  <c r="H65" i="59" s="1"/>
  <c r="D63" i="33"/>
  <c r="I72" i="23"/>
  <c r="I73" i="23" s="1"/>
  <c r="H73" i="23"/>
  <c r="D62" i="26"/>
  <c r="E62" i="26" s="1"/>
  <c r="B70" i="18"/>
  <c r="F70" i="18"/>
  <c r="H64" i="62"/>
  <c r="I64" i="62" s="1"/>
  <c r="D69" i="20"/>
  <c r="E69" i="20" s="1"/>
  <c r="G62" i="33"/>
  <c r="I62" i="33" s="1"/>
  <c r="G61" i="26"/>
  <c r="I61" i="26" s="1"/>
  <c r="G68" i="20"/>
  <c r="I68" i="20" s="1"/>
  <c r="B69" i="73"/>
  <c r="F69" i="73"/>
  <c r="G69" i="73" s="1"/>
  <c r="G62" i="25"/>
  <c r="I62" i="25" s="1"/>
  <c r="J140" i="25"/>
  <c r="G141" i="25"/>
  <c r="D142" i="25"/>
  <c r="E142" i="25" s="1"/>
  <c r="D141" i="13"/>
  <c r="E141" i="13" s="1"/>
  <c r="G140" i="13"/>
  <c r="G140" i="33"/>
  <c r="D141" i="33"/>
  <c r="E141" i="33" s="1"/>
  <c r="D71" i="72" l="1"/>
  <c r="H70" i="72"/>
  <c r="I70" i="72" s="1"/>
  <c r="I59" i="13"/>
  <c r="E60" i="13"/>
  <c r="F60" i="13" s="1"/>
  <c r="B60" i="13"/>
  <c r="D63" i="25"/>
  <c r="B63" i="25" s="1"/>
  <c r="D68" i="65"/>
  <c r="E68" i="65" s="1"/>
  <c r="F68" i="65" s="1"/>
  <c r="I72" i="30"/>
  <c r="I73" i="30" s="1"/>
  <c r="I72" i="31"/>
  <c r="I73" i="31" s="1"/>
  <c r="H68" i="66"/>
  <c r="I68" i="66" s="1"/>
  <c r="D69" i="66"/>
  <c r="E69" i="66" s="1"/>
  <c r="G68" i="68"/>
  <c r="I68" i="68" s="1"/>
  <c r="I61" i="93"/>
  <c r="H67" i="65"/>
  <c r="I67" i="65" s="1"/>
  <c r="H72" i="17"/>
  <c r="I72" i="17" s="1"/>
  <c r="I73" i="17" s="1"/>
  <c r="E63" i="98"/>
  <c r="F63" i="98" s="1"/>
  <c r="I62" i="98"/>
  <c r="H67" i="67"/>
  <c r="D68" i="67"/>
  <c r="B68" i="67" s="1"/>
  <c r="D69" i="68"/>
  <c r="B69" i="68" s="1"/>
  <c r="G67" i="67"/>
  <c r="H141" i="26"/>
  <c r="I141" i="26"/>
  <c r="B142" i="26"/>
  <c r="E142" i="26"/>
  <c r="F142" i="26" s="1"/>
  <c r="G72" i="24"/>
  <c r="G73" i="24" s="1"/>
  <c r="G68" i="53"/>
  <c r="I68" i="53" s="1"/>
  <c r="D69" i="53"/>
  <c r="E69" i="53" s="1"/>
  <c r="I63" i="84"/>
  <c r="I66" i="65"/>
  <c r="G65" i="59"/>
  <c r="I65" i="59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H70" i="58"/>
  <c r="D71" i="58"/>
  <c r="G70" i="58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D71" i="18"/>
  <c r="E71" i="18" s="1"/>
  <c r="B63" i="33"/>
  <c r="H69" i="73"/>
  <c r="I69" i="73" s="1"/>
  <c r="H70" i="18"/>
  <c r="F65" i="62"/>
  <c r="G65" i="62" s="1"/>
  <c r="B65" i="62"/>
  <c r="I61" i="87"/>
  <c r="F69" i="20"/>
  <c r="H69" i="20" s="1"/>
  <c r="B69" i="20"/>
  <c r="D66" i="59"/>
  <c r="D70" i="73"/>
  <c r="G70" i="18"/>
  <c r="B62" i="26"/>
  <c r="F62" i="26"/>
  <c r="H62" i="26" s="1"/>
  <c r="E63" i="33"/>
  <c r="F63" i="33" s="1"/>
  <c r="F62" i="87"/>
  <c r="B62" i="87"/>
  <c r="F142" i="25"/>
  <c r="B142" i="25"/>
  <c r="F141" i="33"/>
  <c r="B141" i="33"/>
  <c r="H141" i="25"/>
  <c r="I141" i="25"/>
  <c r="H140" i="33"/>
  <c r="I140" i="33"/>
  <c r="I140" i="13"/>
  <c r="H140" i="13"/>
  <c r="B141" i="13"/>
  <c r="F141" i="13"/>
  <c r="B68" i="65" l="1"/>
  <c r="B71" i="72"/>
  <c r="E71" i="72"/>
  <c r="F71" i="72" s="1"/>
  <c r="E63" i="25"/>
  <c r="F63" i="25" s="1"/>
  <c r="H63" i="25" s="1"/>
  <c r="I62" i="81"/>
  <c r="H60" i="13"/>
  <c r="D61" i="13"/>
  <c r="B61" i="13" s="1"/>
  <c r="G60" i="13"/>
  <c r="B69" i="53"/>
  <c r="B69" i="66"/>
  <c r="F69" i="66"/>
  <c r="D70" i="66" s="1"/>
  <c r="E70" i="66" s="1"/>
  <c r="F69" i="53"/>
  <c r="H69" i="53" s="1"/>
  <c r="H73" i="17"/>
  <c r="E69" i="68"/>
  <c r="F69" i="68" s="1"/>
  <c r="G69" i="68" s="1"/>
  <c r="I72" i="24"/>
  <c r="I73" i="24" s="1"/>
  <c r="E68" i="67"/>
  <c r="F68" i="67" s="1"/>
  <c r="G68" i="67" s="1"/>
  <c r="I67" i="67"/>
  <c r="J141" i="26"/>
  <c r="D64" i="98"/>
  <c r="G63" i="98"/>
  <c r="H63" i="98"/>
  <c r="G142" i="26"/>
  <c r="D143" i="26"/>
  <c r="I69" i="39"/>
  <c r="I63" i="79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I70" i="58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1" i="21"/>
  <c r="H71" i="41"/>
  <c r="D62" i="95"/>
  <c r="E62" i="95" s="1"/>
  <c r="D67" i="86"/>
  <c r="G66" i="86"/>
  <c r="H66" i="86"/>
  <c r="B65" i="76"/>
  <c r="E71" i="58"/>
  <c r="F71" i="58" s="1"/>
  <c r="B71" i="58"/>
  <c r="G69" i="53"/>
  <c r="I69" i="53" s="1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D69" i="65"/>
  <c r="H68" i="65"/>
  <c r="G68" i="65"/>
  <c r="D64" i="33"/>
  <c r="G63" i="33"/>
  <c r="H63" i="33"/>
  <c r="D63" i="87"/>
  <c r="E63" i="87" s="1"/>
  <c r="B70" i="73"/>
  <c r="B66" i="59"/>
  <c r="G69" i="20"/>
  <c r="I69" i="20" s="1"/>
  <c r="I70" i="18"/>
  <c r="G62" i="87"/>
  <c r="D63" i="26"/>
  <c r="E63" i="26" s="1"/>
  <c r="E70" i="73"/>
  <c r="F70" i="73" s="1"/>
  <c r="D66" i="62"/>
  <c r="H62" i="87"/>
  <c r="E66" i="59"/>
  <c r="F66" i="59" s="1"/>
  <c r="D70" i="20"/>
  <c r="E70" i="20" s="1"/>
  <c r="F71" i="18"/>
  <c r="H71" i="18" s="1"/>
  <c r="B71" i="18"/>
  <c r="J140" i="33"/>
  <c r="J141" i="25"/>
  <c r="D143" i="25"/>
  <c r="E143" i="25" s="1"/>
  <c r="G142" i="25"/>
  <c r="G141" i="33"/>
  <c r="D142" i="33"/>
  <c r="E142" i="33" s="1"/>
  <c r="D142" i="13"/>
  <c r="E142" i="13" s="1"/>
  <c r="G141" i="13"/>
  <c r="D64" i="25" l="1"/>
  <c r="E64" i="25" s="1"/>
  <c r="D72" i="72"/>
  <c r="G71" i="72"/>
  <c r="H71" i="72"/>
  <c r="G63" i="25"/>
  <c r="I63" i="25" s="1"/>
  <c r="I60" i="13"/>
  <c r="E61" i="13"/>
  <c r="F61" i="13" s="1"/>
  <c r="H69" i="66"/>
  <c r="G69" i="66"/>
  <c r="D70" i="53"/>
  <c r="E70" i="53" s="1"/>
  <c r="D70" i="68"/>
  <c r="E70" i="68" s="1"/>
  <c r="H69" i="68"/>
  <c r="I69" i="68" s="1"/>
  <c r="D69" i="67"/>
  <c r="E69" i="67" s="1"/>
  <c r="F69" i="67" s="1"/>
  <c r="D70" i="67" s="1"/>
  <c r="H68" i="67"/>
  <c r="I68" i="67" s="1"/>
  <c r="G68" i="82"/>
  <c r="I68" i="82" s="1"/>
  <c r="B64" i="98"/>
  <c r="E64" i="98"/>
  <c r="F64" i="98" s="1"/>
  <c r="H64" i="98" s="1"/>
  <c r="I63" i="98"/>
  <c r="E143" i="26"/>
  <c r="F143" i="26" s="1"/>
  <c r="B143" i="26"/>
  <c r="I142" i="26"/>
  <c r="H142" i="26"/>
  <c r="D69" i="82"/>
  <c r="E69" i="82" s="1"/>
  <c r="F69" i="82" s="1"/>
  <c r="D70" i="82" s="1"/>
  <c r="I71" i="46"/>
  <c r="G71" i="44"/>
  <c r="I71" i="44" s="1"/>
  <c r="I71" i="41"/>
  <c r="F72" i="21"/>
  <c r="H72" i="21" s="1"/>
  <c r="H73" i="21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H71" i="58"/>
  <c r="D72" i="58"/>
  <c r="E72" i="58" s="1"/>
  <c r="E73" i="58" s="1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D67" i="59"/>
  <c r="E67" i="59" s="1"/>
  <c r="G66" i="59"/>
  <c r="H66" i="59"/>
  <c r="D71" i="73"/>
  <c r="E71" i="73" s="1"/>
  <c r="G70" i="73"/>
  <c r="H70" i="73"/>
  <c r="B66" i="62"/>
  <c r="B64" i="33"/>
  <c r="B69" i="65"/>
  <c r="D72" i="18"/>
  <c r="E72" i="18" s="1"/>
  <c r="E73" i="18" s="1"/>
  <c r="B70" i="66"/>
  <c r="F70" i="66"/>
  <c r="H70" i="66" s="1"/>
  <c r="B63" i="87"/>
  <c r="F63" i="87"/>
  <c r="H63" i="87" s="1"/>
  <c r="B64" i="25"/>
  <c r="E64" i="33"/>
  <c r="F64" i="33" s="1"/>
  <c r="E69" i="65"/>
  <c r="F69" i="65" s="1"/>
  <c r="B63" i="26"/>
  <c r="F63" i="26"/>
  <c r="G63" i="26" s="1"/>
  <c r="G71" i="18"/>
  <c r="I71" i="18" s="1"/>
  <c r="B70" i="20"/>
  <c r="F70" i="20"/>
  <c r="E66" i="62"/>
  <c r="F66" i="62" s="1"/>
  <c r="F70" i="53"/>
  <c r="H70" i="53" s="1"/>
  <c r="I68" i="65"/>
  <c r="I141" i="13"/>
  <c r="H141" i="13"/>
  <c r="F142" i="13"/>
  <c r="B142" i="13"/>
  <c r="B142" i="33"/>
  <c r="F142" i="33"/>
  <c r="I142" i="25"/>
  <c r="H142" i="25"/>
  <c r="H141" i="33"/>
  <c r="I141" i="33"/>
  <c r="B143" i="25"/>
  <c r="F143" i="25"/>
  <c r="F64" i="25" l="1"/>
  <c r="G64" i="25" s="1"/>
  <c r="I71" i="72"/>
  <c r="E72" i="72"/>
  <c r="E73" i="72" s="1"/>
  <c r="B72" i="72"/>
  <c r="I69" i="66"/>
  <c r="G61" i="13"/>
  <c r="D62" i="13"/>
  <c r="H61" i="13"/>
  <c r="B70" i="53"/>
  <c r="B70" i="68"/>
  <c r="F70" i="68"/>
  <c r="H70" i="68" s="1"/>
  <c r="B69" i="67"/>
  <c r="H69" i="67"/>
  <c r="G69" i="67"/>
  <c r="D65" i="98"/>
  <c r="G64" i="98"/>
  <c r="I64" i="98" s="1"/>
  <c r="J142" i="26"/>
  <c r="G143" i="26"/>
  <c r="D144" i="26"/>
  <c r="G72" i="21"/>
  <c r="G73" i="21" s="1"/>
  <c r="B69" i="82"/>
  <c r="I72" i="42"/>
  <c r="I73" i="42" s="1"/>
  <c r="H72" i="27"/>
  <c r="I72" i="27" s="1"/>
  <c r="I73" i="27" s="1"/>
  <c r="I72" i="19"/>
  <c r="I73" i="19" s="1"/>
  <c r="I64" i="78"/>
  <c r="F72" i="46"/>
  <c r="G72" i="46" s="1"/>
  <c r="G73" i="46" s="1"/>
  <c r="H63" i="94"/>
  <c r="G64" i="93"/>
  <c r="I64" i="93" s="1"/>
  <c r="I65" i="80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B70" i="67"/>
  <c r="I69" i="56"/>
  <c r="G65" i="78"/>
  <c r="E64" i="89"/>
  <c r="F64" i="89" s="1"/>
  <c r="B64" i="89"/>
  <c r="E70" i="67"/>
  <c r="F70" i="67" s="1"/>
  <c r="E69" i="57"/>
  <c r="F69" i="57" s="1"/>
  <c r="B69" i="57"/>
  <c r="E66" i="78"/>
  <c r="F66" i="78" s="1"/>
  <c r="G66" i="78" s="1"/>
  <c r="B66" i="78"/>
  <c r="H65" i="78"/>
  <c r="I65" i="78" s="1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D67" i="62"/>
  <c r="E67" i="62" s="1"/>
  <c r="G66" i="62"/>
  <c r="H66" i="62"/>
  <c r="D70" i="65"/>
  <c r="H69" i="65"/>
  <c r="G69" i="65"/>
  <c r="D65" i="33"/>
  <c r="E65" i="33" s="1"/>
  <c r="G64" i="33"/>
  <c r="H64" i="33"/>
  <c r="D65" i="25"/>
  <c r="E65" i="25" s="1"/>
  <c r="D64" i="87"/>
  <c r="E64" i="87" s="1"/>
  <c r="G70" i="66"/>
  <c r="I70" i="66" s="1"/>
  <c r="D71" i="20"/>
  <c r="E71" i="20" s="1"/>
  <c r="F71" i="73"/>
  <c r="H71" i="73" s="1"/>
  <c r="B71" i="73"/>
  <c r="D71" i="53"/>
  <c r="E71" i="53" s="1"/>
  <c r="G70" i="20"/>
  <c r="D71" i="66"/>
  <c r="E71" i="66" s="1"/>
  <c r="B72" i="18"/>
  <c r="F72" i="18"/>
  <c r="H72" i="18" s="1"/>
  <c r="I70" i="73"/>
  <c r="G70" i="53"/>
  <c r="I70" i="53" s="1"/>
  <c r="H70" i="20"/>
  <c r="D64" i="26"/>
  <c r="E64" i="26" s="1"/>
  <c r="B67" i="59"/>
  <c r="F67" i="59"/>
  <c r="G67" i="59" s="1"/>
  <c r="J141" i="33"/>
  <c r="J142" i="25"/>
  <c r="G143" i="25"/>
  <c r="D144" i="25"/>
  <c r="G142" i="13"/>
  <c r="D143" i="13"/>
  <c r="E143" i="13" s="1"/>
  <c r="G142" i="33"/>
  <c r="D143" i="33"/>
  <c r="E143" i="33" s="1"/>
  <c r="H64" i="25" l="1"/>
  <c r="I64" i="25" s="1"/>
  <c r="F72" i="72"/>
  <c r="H72" i="72" s="1"/>
  <c r="H73" i="72" s="1"/>
  <c r="I61" i="13"/>
  <c r="E62" i="13"/>
  <c r="F62" i="13" s="1"/>
  <c r="B62" i="13"/>
  <c r="D71" i="68"/>
  <c r="E71" i="68" s="1"/>
  <c r="G70" i="68"/>
  <c r="I70" i="68" s="1"/>
  <c r="I69" i="67"/>
  <c r="G72" i="34"/>
  <c r="G73" i="34" s="1"/>
  <c r="E65" i="98"/>
  <c r="F65" i="98" s="1"/>
  <c r="B65" i="98"/>
  <c r="H73" i="27"/>
  <c r="I72" i="21"/>
  <c r="I73" i="21" s="1"/>
  <c r="B144" i="26"/>
  <c r="E144" i="26"/>
  <c r="F144" i="26" s="1"/>
  <c r="H143" i="26"/>
  <c r="I143" i="26"/>
  <c r="H72" i="46"/>
  <c r="H73" i="46" s="1"/>
  <c r="I63" i="94"/>
  <c r="H64" i="94"/>
  <c r="I64" i="94" s="1"/>
  <c r="I68" i="75"/>
  <c r="I70" i="20"/>
  <c r="I66" i="90"/>
  <c r="I64" i="91"/>
  <c r="I66" i="85"/>
  <c r="G70" i="82"/>
  <c r="D71" i="82"/>
  <c r="E71" i="82" s="1"/>
  <c r="F71" i="82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G63" i="96"/>
  <c r="D64" i="96"/>
  <c r="E64" i="96" s="1"/>
  <c r="H63" i="96"/>
  <c r="E68" i="76"/>
  <c r="F68" i="76" s="1"/>
  <c r="G68" i="76" s="1"/>
  <c r="B68" i="76"/>
  <c r="G67" i="85"/>
  <c r="D68" i="85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D71" i="67"/>
  <c r="E71" i="67" s="1"/>
  <c r="H70" i="67"/>
  <c r="G70" i="6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H73" i="18"/>
  <c r="D72" i="73"/>
  <c r="E72" i="73" s="1"/>
  <c r="E73" i="73" s="1"/>
  <c r="I69" i="65"/>
  <c r="D68" i="59"/>
  <c r="E68" i="59" s="1"/>
  <c r="G72" i="18"/>
  <c r="G73" i="18" s="1"/>
  <c r="B71" i="20"/>
  <c r="F71" i="20"/>
  <c r="H71" i="20" s="1"/>
  <c r="B65" i="33"/>
  <c r="F65" i="33"/>
  <c r="H65" i="33" s="1"/>
  <c r="B70" i="65"/>
  <c r="F65" i="25"/>
  <c r="G65" i="25" s="1"/>
  <c r="B65" i="25"/>
  <c r="E70" i="65"/>
  <c r="F70" i="65" s="1"/>
  <c r="B64" i="26"/>
  <c r="F64" i="26"/>
  <c r="G64" i="26" s="1"/>
  <c r="B71" i="66"/>
  <c r="F71" i="66"/>
  <c r="G71" i="66" s="1"/>
  <c r="F71" i="53"/>
  <c r="G71" i="53" s="1"/>
  <c r="B71" i="53"/>
  <c r="B64" i="87"/>
  <c r="F64" i="87"/>
  <c r="F67" i="62"/>
  <c r="G67" i="62" s="1"/>
  <c r="B67" i="62"/>
  <c r="B144" i="25"/>
  <c r="F143" i="13"/>
  <c r="B143" i="13"/>
  <c r="E144" i="25"/>
  <c r="F144" i="25" s="1"/>
  <c r="F143" i="33"/>
  <c r="B143" i="33"/>
  <c r="I142" i="13"/>
  <c r="H142" i="13"/>
  <c r="H143" i="25"/>
  <c r="I143" i="25"/>
  <c r="H142" i="33"/>
  <c r="I142" i="33"/>
  <c r="G72" i="72" l="1"/>
  <c r="G73" i="72" s="1"/>
  <c r="B71" i="68"/>
  <c r="F71" i="68"/>
  <c r="G71" i="68" s="1"/>
  <c r="D63" i="13"/>
  <c r="G62" i="13"/>
  <c r="H62" i="13"/>
  <c r="H73" i="58"/>
  <c r="I72" i="34"/>
  <c r="I73" i="34" s="1"/>
  <c r="I72" i="46"/>
  <c r="I73" i="46" s="1"/>
  <c r="J143" i="26"/>
  <c r="H65" i="98"/>
  <c r="D66" i="98"/>
  <c r="G65" i="98"/>
  <c r="G72" i="39"/>
  <c r="G73" i="39" s="1"/>
  <c r="D145" i="26"/>
  <c r="G144" i="26"/>
  <c r="I66" i="80"/>
  <c r="I67" i="85"/>
  <c r="B71" i="82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63" i="95"/>
  <c r="I66" i="88"/>
  <c r="I69" i="57"/>
  <c r="D72" i="56"/>
  <c r="G71" i="56"/>
  <c r="H71" i="56"/>
  <c r="B67" i="78"/>
  <c r="B71" i="54"/>
  <c r="H71" i="53"/>
  <c r="I71" i="53" s="1"/>
  <c r="E69" i="77"/>
  <c r="F69" i="77" s="1"/>
  <c r="B69" i="77"/>
  <c r="B65" i="83"/>
  <c r="B65" i="92"/>
  <c r="F65" i="92"/>
  <c r="H65" i="92" s="1"/>
  <c r="I70" i="67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F71" i="67"/>
  <c r="E71" i="54"/>
  <c r="F71" i="54" s="1"/>
  <c r="H71" i="54" s="1"/>
  <c r="E65" i="89"/>
  <c r="F65" i="89" s="1"/>
  <c r="B65" i="89"/>
  <c r="J143" i="25"/>
  <c r="D71" i="65"/>
  <c r="E71" i="65" s="1"/>
  <c r="H70" i="65"/>
  <c r="G70" i="65"/>
  <c r="D72" i="82"/>
  <c r="E72" i="82" s="1"/>
  <c r="E73" i="82" s="1"/>
  <c r="H71" i="82"/>
  <c r="G71" i="82"/>
  <c r="D72" i="53"/>
  <c r="E72" i="53" s="1"/>
  <c r="E73" i="53" s="1"/>
  <c r="D72" i="66"/>
  <c r="D72" i="20"/>
  <c r="E72" i="20" s="1"/>
  <c r="E73" i="20" s="1"/>
  <c r="D65" i="87"/>
  <c r="D65" i="26"/>
  <c r="E65" i="26" s="1"/>
  <c r="D66" i="33"/>
  <c r="E66" i="33" s="1"/>
  <c r="B68" i="59"/>
  <c r="F68" i="59"/>
  <c r="G68" i="59" s="1"/>
  <c r="F72" i="73"/>
  <c r="G72" i="73" s="1"/>
  <c r="G73" i="73" s="1"/>
  <c r="B72" i="73"/>
  <c r="D68" i="62"/>
  <c r="E68" i="62" s="1"/>
  <c r="H64" i="87"/>
  <c r="D66" i="25"/>
  <c r="E66" i="25" s="1"/>
  <c r="G65" i="33"/>
  <c r="I65" i="33" s="1"/>
  <c r="H67" i="62"/>
  <c r="I67" i="62" s="1"/>
  <c r="G64" i="87"/>
  <c r="H71" i="66"/>
  <c r="I71" i="66" s="1"/>
  <c r="H64" i="26"/>
  <c r="I64" i="26" s="1"/>
  <c r="H65" i="25"/>
  <c r="I65" i="25" s="1"/>
  <c r="G71" i="20"/>
  <c r="I71" i="20" s="1"/>
  <c r="I72" i="18"/>
  <c r="I73" i="18" s="1"/>
  <c r="G144" i="25"/>
  <c r="D145" i="25"/>
  <c r="E145" i="25" s="1"/>
  <c r="D144" i="33"/>
  <c r="E144" i="33" s="1"/>
  <c r="G143" i="33"/>
  <c r="D144" i="13"/>
  <c r="G143" i="13"/>
  <c r="J142" i="33"/>
  <c r="I72" i="72" l="1"/>
  <c r="I73" i="72" s="1"/>
  <c r="I72" i="39"/>
  <c r="I73" i="39" s="1"/>
  <c r="D72" i="68"/>
  <c r="B72" i="68" s="1"/>
  <c r="H71" i="68"/>
  <c r="I71" i="68" s="1"/>
  <c r="I62" i="13"/>
  <c r="E63" i="13"/>
  <c r="F63" i="13" s="1"/>
  <c r="B63" i="13"/>
  <c r="I65" i="98"/>
  <c r="E66" i="98"/>
  <c r="F66" i="98" s="1"/>
  <c r="B66" i="98"/>
  <c r="I144" i="26"/>
  <c r="H144" i="26"/>
  <c r="E145" i="26"/>
  <c r="F145" i="26" s="1"/>
  <c r="B145" i="26"/>
  <c r="I68" i="77"/>
  <c r="I65" i="91"/>
  <c r="H68" i="59"/>
  <c r="I68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D72" i="67"/>
  <c r="E72" i="67" s="1"/>
  <c r="E73" i="67" s="1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G71" i="67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H71" i="67"/>
  <c r="E71" i="45"/>
  <c r="F71" i="45" s="1"/>
  <c r="B65" i="87"/>
  <c r="B72" i="66"/>
  <c r="F66" i="25"/>
  <c r="G66" i="25" s="1"/>
  <c r="B66" i="25"/>
  <c r="F68" i="62"/>
  <c r="G68" i="62" s="1"/>
  <c r="B68" i="62"/>
  <c r="D69" i="59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64" i="87"/>
  <c r="F65" i="26"/>
  <c r="G65" i="26" s="1"/>
  <c r="B65" i="26"/>
  <c r="F71" i="65"/>
  <c r="H71" i="65" s="1"/>
  <c r="B71" i="65"/>
  <c r="F66" i="33"/>
  <c r="H66" i="33" s="1"/>
  <c r="B66" i="33"/>
  <c r="B72" i="53"/>
  <c r="F72" i="53"/>
  <c r="H72" i="53" s="1"/>
  <c r="B144" i="13"/>
  <c r="H143" i="33"/>
  <c r="I143" i="33"/>
  <c r="F145" i="25"/>
  <c r="B145" i="25"/>
  <c r="E144" i="13"/>
  <c r="F144" i="13" s="1"/>
  <c r="I144" i="25"/>
  <c r="H144" i="25"/>
  <c r="I143" i="13"/>
  <c r="H143" i="13"/>
  <c r="F144" i="33"/>
  <c r="B144" i="33"/>
  <c r="E72" i="68" l="1"/>
  <c r="E73" i="68" s="1"/>
  <c r="G63" i="13"/>
  <c r="H63" i="13"/>
  <c r="D64" i="13"/>
  <c r="G66" i="98"/>
  <c r="D67" i="98"/>
  <c r="H66" i="98"/>
  <c r="J144" i="26"/>
  <c r="D146" i="26"/>
  <c r="G145" i="26"/>
  <c r="G66" i="33"/>
  <c r="I66" i="33" s="1"/>
  <c r="I65" i="83"/>
  <c r="G66" i="91"/>
  <c r="H66" i="91"/>
  <c r="D67" i="91"/>
  <c r="G69" i="76"/>
  <c r="I69" i="76" s="1"/>
  <c r="G71" i="65"/>
  <c r="I71" i="65" s="1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H66" i="25"/>
  <c r="I66" i="25" s="1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71" i="67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53"/>
  <c r="G73" i="53" s="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D66" i="87"/>
  <c r="E66" i="87" s="1"/>
  <c r="G65" i="87"/>
  <c r="H65" i="87"/>
  <c r="H73" i="82"/>
  <c r="B69" i="59"/>
  <c r="H68" i="62"/>
  <c r="I68" i="62" s="1"/>
  <c r="F72" i="66"/>
  <c r="D67" i="33"/>
  <c r="E67" i="33" s="1"/>
  <c r="D72" i="65"/>
  <c r="D66" i="26"/>
  <c r="E66" i="26" s="1"/>
  <c r="H73" i="53"/>
  <c r="E69" i="59"/>
  <c r="F69" i="59" s="1"/>
  <c r="D69" i="62"/>
  <c r="D67" i="25"/>
  <c r="E67" i="25" s="1"/>
  <c r="G144" i="13"/>
  <c r="D145" i="13"/>
  <c r="J143" i="33"/>
  <c r="G144" i="33"/>
  <c r="D145" i="33"/>
  <c r="E145" i="33" s="1"/>
  <c r="J144" i="25"/>
  <c r="G145" i="25"/>
  <c r="D146" i="25"/>
  <c r="F72" i="68" l="1"/>
  <c r="H72" i="68" s="1"/>
  <c r="I63" i="13"/>
  <c r="E64" i="13"/>
  <c r="F64" i="13" s="1"/>
  <c r="B64" i="13"/>
  <c r="I72" i="82"/>
  <c r="I73" i="82" s="1"/>
  <c r="I66" i="98"/>
  <c r="E67" i="98"/>
  <c r="F67" i="98" s="1"/>
  <c r="D68" i="98" s="1"/>
  <c r="B67" i="98"/>
  <c r="I145" i="26"/>
  <c r="H145" i="26"/>
  <c r="B146" i="26"/>
  <c r="E146" i="26"/>
  <c r="F146" i="26" s="1"/>
  <c r="I66" i="91"/>
  <c r="E69" i="79"/>
  <c r="F69" i="79" s="1"/>
  <c r="H72" i="56"/>
  <c r="H73" i="56" s="1"/>
  <c r="I65" i="95"/>
  <c r="E67" i="91"/>
  <c r="F67" i="91" s="1"/>
  <c r="D68" i="91" s="1"/>
  <c r="B67" i="91"/>
  <c r="B69" i="79"/>
  <c r="I70" i="61"/>
  <c r="I72" i="53"/>
  <c r="I73" i="53" s="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70" i="59"/>
  <c r="E70" i="59" s="1"/>
  <c r="G69" i="59"/>
  <c r="H69" i="59"/>
  <c r="B69" i="62"/>
  <c r="B72" i="65"/>
  <c r="H72" i="66"/>
  <c r="G72" i="66"/>
  <c r="G73" i="66" s="1"/>
  <c r="E69" i="62"/>
  <c r="F69" i="62" s="1"/>
  <c r="B66" i="26"/>
  <c r="F66" i="26"/>
  <c r="G66" i="26" s="1"/>
  <c r="B67" i="33"/>
  <c r="F67" i="33"/>
  <c r="G67" i="33" s="1"/>
  <c r="B67" i="25"/>
  <c r="F67" i="25"/>
  <c r="G67" i="25" s="1"/>
  <c r="E72" i="65"/>
  <c r="E73" i="65" s="1"/>
  <c r="B66" i="87"/>
  <c r="F66" i="87"/>
  <c r="G66" i="87" s="1"/>
  <c r="B146" i="25"/>
  <c r="B145" i="13"/>
  <c r="E146" i="25"/>
  <c r="F146" i="25" s="1"/>
  <c r="H144" i="33"/>
  <c r="I144" i="33"/>
  <c r="H144" i="13"/>
  <c r="I144" i="13"/>
  <c r="E145" i="13"/>
  <c r="F145" i="13" s="1"/>
  <c r="H145" i="25"/>
  <c r="I145" i="25"/>
  <c r="F145" i="33"/>
  <c r="B145" i="33"/>
  <c r="G72" i="68" l="1"/>
  <c r="G73" i="68" s="1"/>
  <c r="D65" i="13"/>
  <c r="G64" i="13"/>
  <c r="H64" i="13"/>
  <c r="G67" i="98"/>
  <c r="H67" i="98"/>
  <c r="I72" i="56"/>
  <c r="I73" i="56" s="1"/>
  <c r="E68" i="98"/>
  <c r="F68" i="98" s="1"/>
  <c r="B68" i="98"/>
  <c r="G146" i="26"/>
  <c r="D147" i="26"/>
  <c r="J145" i="26"/>
  <c r="H69" i="79"/>
  <c r="D70" i="79"/>
  <c r="E70" i="79" s="1"/>
  <c r="G69" i="79"/>
  <c r="I65" i="96"/>
  <c r="G67" i="91"/>
  <c r="H67" i="91"/>
  <c r="E68" i="91"/>
  <c r="F68" i="91" s="1"/>
  <c r="G68" i="91" s="1"/>
  <c r="B68" i="91"/>
  <c r="I71" i="63"/>
  <c r="G67" i="94"/>
  <c r="D68" i="94"/>
  <c r="G69" i="93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I69" i="93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D70" i="62"/>
  <c r="E70" i="62" s="1"/>
  <c r="H69" i="62"/>
  <c r="G69" i="62"/>
  <c r="D67" i="87"/>
  <c r="E67" i="87" s="1"/>
  <c r="D68" i="25"/>
  <c r="H66" i="87"/>
  <c r="I66" i="87" s="1"/>
  <c r="H67" i="25"/>
  <c r="I67" i="25" s="1"/>
  <c r="D68" i="33"/>
  <c r="E68" i="33" s="1"/>
  <c r="D67" i="26"/>
  <c r="E67" i="26" s="1"/>
  <c r="I72" i="68"/>
  <c r="I73" i="68" s="1"/>
  <c r="H73" i="68"/>
  <c r="I72" i="66"/>
  <c r="I73" i="66" s="1"/>
  <c r="H73" i="66"/>
  <c r="F72" i="65"/>
  <c r="B70" i="59"/>
  <c r="F70" i="59"/>
  <c r="G70" i="59" s="1"/>
  <c r="J144" i="33"/>
  <c r="G145" i="13"/>
  <c r="D146" i="13"/>
  <c r="E146" i="13" s="1"/>
  <c r="G146" i="25"/>
  <c r="D147" i="25"/>
  <c r="G145" i="33"/>
  <c r="D146" i="33"/>
  <c r="E146" i="33" s="1"/>
  <c r="J145" i="25"/>
  <c r="I64" i="13" l="1"/>
  <c r="E65" i="13"/>
  <c r="F65" i="13" s="1"/>
  <c r="B65" i="13"/>
  <c r="I67" i="98"/>
  <c r="B70" i="79"/>
  <c r="D69" i="98"/>
  <c r="E69" i="98" s="1"/>
  <c r="H68" i="98"/>
  <c r="G68" i="98"/>
  <c r="B147" i="26"/>
  <c r="E147" i="26"/>
  <c r="F147" i="26" s="1"/>
  <c r="I146" i="26"/>
  <c r="H146" i="26"/>
  <c r="I67" i="91"/>
  <c r="I67" i="94"/>
  <c r="I69" i="79"/>
  <c r="G72" i="57"/>
  <c r="G73" i="57" s="1"/>
  <c r="F70" i="79"/>
  <c r="D71" i="79" s="1"/>
  <c r="E71" i="79" s="1"/>
  <c r="F71" i="79" s="1"/>
  <c r="H72" i="45"/>
  <c r="I72" i="45" s="1"/>
  <c r="I73" i="45" s="1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B68" i="25"/>
  <c r="D71" i="59"/>
  <c r="E71" i="59" s="1"/>
  <c r="E68" i="25"/>
  <c r="F68" i="25" s="1"/>
  <c r="I69" i="6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H145" i="33"/>
  <c r="I145" i="33"/>
  <c r="B147" i="25"/>
  <c r="H146" i="25"/>
  <c r="I146" i="25"/>
  <c r="F146" i="13"/>
  <c r="B146" i="13"/>
  <c r="B146" i="33"/>
  <c r="F146" i="33"/>
  <c r="E147" i="25"/>
  <c r="F147" i="25" s="1"/>
  <c r="I145" i="13"/>
  <c r="H145" i="13"/>
  <c r="G65" i="13" l="1"/>
  <c r="H65" i="13"/>
  <c r="D66" i="13"/>
  <c r="I70" i="90"/>
  <c r="I68" i="98"/>
  <c r="H73" i="45"/>
  <c r="F69" i="98"/>
  <c r="H69" i="98" s="1"/>
  <c r="B69" i="98"/>
  <c r="G70" i="79"/>
  <c r="H70" i="79"/>
  <c r="B71" i="79"/>
  <c r="I72" i="57"/>
  <c r="I73" i="57" s="1"/>
  <c r="J146" i="26"/>
  <c r="D148" i="26"/>
  <c r="G147" i="26"/>
  <c r="F72" i="80"/>
  <c r="H72" i="80" s="1"/>
  <c r="H73" i="80" s="1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D72" i="79"/>
  <c r="E72" i="79" s="1"/>
  <c r="E73" i="79" s="1"/>
  <c r="I71" i="78"/>
  <c r="H71" i="79"/>
  <c r="I68" i="92"/>
  <c r="H72" i="77"/>
  <c r="G72" i="77"/>
  <c r="G73" i="77" s="1"/>
  <c r="H70" i="62"/>
  <c r="I70" i="62" s="1"/>
  <c r="I68" i="89"/>
  <c r="G71" i="79"/>
  <c r="E70" i="88"/>
  <c r="F70" i="88" s="1"/>
  <c r="D71" i="88" s="1"/>
  <c r="B70" i="88"/>
  <c r="B69" i="92"/>
  <c r="B69" i="89"/>
  <c r="E69" i="89"/>
  <c r="F69" i="89" s="1"/>
  <c r="E69" i="92"/>
  <c r="F69" i="92" s="1"/>
  <c r="D69" i="25"/>
  <c r="E69" i="25" s="1"/>
  <c r="H68" i="25"/>
  <c r="G68" i="25"/>
  <c r="D68" i="87"/>
  <c r="B71" i="59"/>
  <c r="F71" i="59"/>
  <c r="G71" i="59" s="1"/>
  <c r="D71" i="62"/>
  <c r="E71" i="62" s="1"/>
  <c r="H67" i="87"/>
  <c r="D69" i="33"/>
  <c r="E69" i="33" s="1"/>
  <c r="I72" i="65"/>
  <c r="I73" i="65" s="1"/>
  <c r="H73" i="65"/>
  <c r="G67" i="87"/>
  <c r="D68" i="26"/>
  <c r="E68" i="26" s="1"/>
  <c r="J145" i="33"/>
  <c r="G147" i="25"/>
  <c r="D148" i="25"/>
  <c r="E148" i="25" s="1"/>
  <c r="G146" i="13"/>
  <c r="D147" i="13"/>
  <c r="E147" i="13" s="1"/>
  <c r="J146" i="25"/>
  <c r="G146" i="33"/>
  <c r="D147" i="33"/>
  <c r="E147" i="33" s="1"/>
  <c r="I65" i="13" l="1"/>
  <c r="E66" i="13"/>
  <c r="F66" i="13" s="1"/>
  <c r="B66" i="13"/>
  <c r="G72" i="80"/>
  <c r="G73" i="80" s="1"/>
  <c r="I70" i="79"/>
  <c r="G69" i="98"/>
  <c r="I69" i="98" s="1"/>
  <c r="D70" i="98"/>
  <c r="E70" i="98" s="1"/>
  <c r="H147" i="26"/>
  <c r="I147" i="26"/>
  <c r="B148" i="26"/>
  <c r="E148" i="26"/>
  <c r="F148" i="26" s="1"/>
  <c r="H70" i="91"/>
  <c r="I70" i="91" s="1"/>
  <c r="I69" i="91"/>
  <c r="D71" i="91"/>
  <c r="E71" i="91" s="1"/>
  <c r="F71" i="91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F68" i="26"/>
  <c r="G68" i="26" s="1"/>
  <c r="B68" i="26"/>
  <c r="D72" i="59"/>
  <c r="B68" i="87"/>
  <c r="F69" i="25"/>
  <c r="G69" i="25" s="1"/>
  <c r="B69" i="25"/>
  <c r="E68" i="87"/>
  <c r="F68" i="87" s="1"/>
  <c r="B69" i="33"/>
  <c r="F69" i="33"/>
  <c r="G69" i="33" s="1"/>
  <c r="B71" i="62"/>
  <c r="F71" i="62"/>
  <c r="H71" i="62" s="1"/>
  <c r="H71" i="59"/>
  <c r="I71" i="59" s="1"/>
  <c r="I68" i="25"/>
  <c r="B147" i="33"/>
  <c r="F147" i="33"/>
  <c r="H147" i="25"/>
  <c r="I147" i="25"/>
  <c r="H146" i="33"/>
  <c r="I146" i="33"/>
  <c r="B147" i="13"/>
  <c r="F147" i="13"/>
  <c r="H146" i="13"/>
  <c r="I146" i="13"/>
  <c r="F148" i="25"/>
  <c r="B148" i="25"/>
  <c r="H66" i="13" l="1"/>
  <c r="G66" i="13"/>
  <c r="D67" i="13"/>
  <c r="I72" i="80"/>
  <c r="I73" i="80" s="1"/>
  <c r="F70" i="98"/>
  <c r="H70" i="98" s="1"/>
  <c r="B70" i="98"/>
  <c r="J147" i="26"/>
  <c r="D149" i="26"/>
  <c r="B149" i="26" s="1"/>
  <c r="G148" i="26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I70" i="83" s="1"/>
  <c r="B70" i="92"/>
  <c r="H70" i="92"/>
  <c r="G70" i="92"/>
  <c r="D69" i="87"/>
  <c r="H68" i="87"/>
  <c r="G68" i="87"/>
  <c r="D72" i="62"/>
  <c r="D70" i="25"/>
  <c r="E70" i="25" s="1"/>
  <c r="B72" i="59"/>
  <c r="D69" i="26"/>
  <c r="J147" i="25"/>
  <c r="G71" i="62"/>
  <c r="I71" i="62" s="1"/>
  <c r="D70" i="33"/>
  <c r="E70" i="33" s="1"/>
  <c r="H69" i="25"/>
  <c r="I69" i="25" s="1"/>
  <c r="E72" i="59"/>
  <c r="E73" i="59" s="1"/>
  <c r="H68" i="26"/>
  <c r="I68" i="26" s="1"/>
  <c r="G148" i="25"/>
  <c r="D149" i="25"/>
  <c r="E149" i="25" s="1"/>
  <c r="G147" i="33"/>
  <c r="D148" i="33"/>
  <c r="E148" i="33" s="1"/>
  <c r="J146" i="33"/>
  <c r="D148" i="13"/>
  <c r="G147" i="13"/>
  <c r="I66" i="13" l="1"/>
  <c r="E67" i="13"/>
  <c r="F67" i="13" s="1"/>
  <c r="B67" i="13"/>
  <c r="G70" i="98"/>
  <c r="I70" i="98" s="1"/>
  <c r="D71" i="98"/>
  <c r="E149" i="26"/>
  <c r="F149" i="26" s="1"/>
  <c r="H148" i="26"/>
  <c r="I148" i="26"/>
  <c r="F72" i="90"/>
  <c r="G72" i="90" s="1"/>
  <c r="G73" i="90" s="1"/>
  <c r="I71" i="88"/>
  <c r="G72" i="93"/>
  <c r="G73" i="93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B69" i="26"/>
  <c r="B72" i="62"/>
  <c r="F70" i="33"/>
  <c r="G70" i="33" s="1"/>
  <c r="B70" i="33"/>
  <c r="B69" i="87"/>
  <c r="B70" i="25"/>
  <c r="F70" i="25"/>
  <c r="H70" i="25" s="1"/>
  <c r="E69" i="87"/>
  <c r="F69" i="87" s="1"/>
  <c r="E69" i="26"/>
  <c r="F69" i="26" s="1"/>
  <c r="F72" i="59"/>
  <c r="E72" i="62"/>
  <c r="E73" i="62" s="1"/>
  <c r="B148" i="13"/>
  <c r="H147" i="33"/>
  <c r="I147" i="33"/>
  <c r="H148" i="25"/>
  <c r="I148" i="25"/>
  <c r="E148" i="13"/>
  <c r="F148" i="13" s="1"/>
  <c r="H147" i="13"/>
  <c r="I147" i="13"/>
  <c r="B148" i="33"/>
  <c r="F148" i="33"/>
  <c r="B149" i="25"/>
  <c r="F149" i="25"/>
  <c r="G67" i="13" l="1"/>
  <c r="H67" i="13"/>
  <c r="D68" i="13"/>
  <c r="J148" i="26"/>
  <c r="E71" i="98"/>
  <c r="F71" i="98" s="1"/>
  <c r="D72" i="98" s="1"/>
  <c r="B71" i="98"/>
  <c r="G149" i="26"/>
  <c r="D150" i="26"/>
  <c r="H72" i="90"/>
  <c r="I72" i="90" s="1"/>
  <c r="I73" i="90" s="1"/>
  <c r="I72" i="93"/>
  <c r="I73" i="93" s="1"/>
  <c r="F72" i="91"/>
  <c r="I68" i="96"/>
  <c r="I71" i="94"/>
  <c r="B72" i="94"/>
  <c r="F72" i="94"/>
  <c r="H72" i="84"/>
  <c r="G72" i="84"/>
  <c r="G73" i="84" s="1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D70" i="26"/>
  <c r="E70" i="26" s="1"/>
  <c r="H69" i="26"/>
  <c r="G69" i="26"/>
  <c r="D70" i="87"/>
  <c r="E70" i="87" s="1"/>
  <c r="G69" i="87"/>
  <c r="H69" i="87"/>
  <c r="D71" i="25"/>
  <c r="E71" i="25" s="1"/>
  <c r="H72" i="59"/>
  <c r="G72" i="59"/>
  <c r="G73" i="59" s="1"/>
  <c r="D71" i="33"/>
  <c r="E71" i="33" s="1"/>
  <c r="G70" i="25"/>
  <c r="I70" i="25" s="1"/>
  <c r="H70" i="33"/>
  <c r="I70" i="33" s="1"/>
  <c r="F72" i="62"/>
  <c r="J148" i="25"/>
  <c r="G148" i="13"/>
  <c r="D149" i="13"/>
  <c r="E149" i="13" s="1"/>
  <c r="D149" i="33"/>
  <c r="E149" i="33" s="1"/>
  <c r="G148" i="33"/>
  <c r="D150" i="25"/>
  <c r="E150" i="25" s="1"/>
  <c r="G149" i="25"/>
  <c r="J147" i="33"/>
  <c r="I67" i="13" l="1"/>
  <c r="E68" i="13"/>
  <c r="F68" i="13" s="1"/>
  <c r="B68" i="13"/>
  <c r="H73" i="90"/>
  <c r="H71" i="98"/>
  <c r="G71" i="98"/>
  <c r="E72" i="98"/>
  <c r="E73" i="98" s="1"/>
  <c r="B72" i="98"/>
  <c r="E150" i="26"/>
  <c r="F150" i="26" s="1"/>
  <c r="B150" i="26"/>
  <c r="I149" i="26"/>
  <c r="H149" i="26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I69" i="26"/>
  <c r="G72" i="88"/>
  <c r="G73" i="88" s="1"/>
  <c r="H72" i="88"/>
  <c r="F72" i="92"/>
  <c r="H71" i="89"/>
  <c r="D72" i="89"/>
  <c r="E72" i="89" s="1"/>
  <c r="E73" i="89" s="1"/>
  <c r="G72" i="62"/>
  <c r="G73" i="62" s="1"/>
  <c r="H72" i="62"/>
  <c r="I69" i="87"/>
  <c r="B71" i="33"/>
  <c r="F71" i="33"/>
  <c r="H71" i="3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H148" i="13"/>
  <c r="I148" i="13"/>
  <c r="I148" i="33"/>
  <c r="H148" i="33"/>
  <c r="I149" i="25"/>
  <c r="H149" i="25"/>
  <c r="B150" i="25"/>
  <c r="F150" i="25"/>
  <c r="B149" i="33"/>
  <c r="F149" i="33"/>
  <c r="B149" i="13"/>
  <c r="F149" i="13"/>
  <c r="H68" i="13" l="1"/>
  <c r="G68" i="13"/>
  <c r="D69" i="13"/>
  <c r="I71" i="98"/>
  <c r="F72" i="98"/>
  <c r="H72" i="98" s="1"/>
  <c r="H73" i="98" s="1"/>
  <c r="J149" i="26"/>
  <c r="D151" i="26"/>
  <c r="G150" i="26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71" i="33"/>
  <c r="I71" i="33" s="1"/>
  <c r="J148" i="33"/>
  <c r="D150" i="13"/>
  <c r="E150" i="13" s="1"/>
  <c r="G149" i="13"/>
  <c r="J149" i="25"/>
  <c r="G150" i="25"/>
  <c r="D151" i="25"/>
  <c r="G149" i="33"/>
  <c r="D150" i="33"/>
  <c r="I68" i="13" l="1"/>
  <c r="E69" i="13"/>
  <c r="F69" i="13" s="1"/>
  <c r="B69" i="13"/>
  <c r="G72" i="98"/>
  <c r="G73" i="98" s="1"/>
  <c r="I150" i="26"/>
  <c r="H150" i="26"/>
  <c r="E151" i="26"/>
  <c r="F151" i="26" s="1"/>
  <c r="B151" i="26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B72" i="25"/>
  <c r="F72" i="25"/>
  <c r="H72" i="25" s="1"/>
  <c r="F71" i="87"/>
  <c r="H71" i="87" s="1"/>
  <c r="B71" i="87"/>
  <c r="F72" i="33"/>
  <c r="H72" i="33" s="1"/>
  <c r="B72" i="33"/>
  <c r="B71" i="26"/>
  <c r="F71" i="26"/>
  <c r="H149" i="13"/>
  <c r="I149" i="13"/>
  <c r="I149" i="33"/>
  <c r="H149" i="33"/>
  <c r="B151" i="25"/>
  <c r="E151" i="25"/>
  <c r="F151" i="25" s="1"/>
  <c r="F150" i="13"/>
  <c r="B150" i="13"/>
  <c r="B150" i="33"/>
  <c r="E150" i="33"/>
  <c r="F150" i="33" s="1"/>
  <c r="I150" i="25"/>
  <c r="H150" i="25"/>
  <c r="H69" i="13" l="1"/>
  <c r="G69" i="13"/>
  <c r="D70" i="13"/>
  <c r="I72" i="98"/>
  <c r="I73" i="98" s="1"/>
  <c r="D152" i="26"/>
  <c r="G151" i="26"/>
  <c r="J150" i="26"/>
  <c r="G71" i="87"/>
  <c r="I71" i="87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J150" i="25"/>
  <c r="H73" i="25"/>
  <c r="H73" i="33"/>
  <c r="D72" i="26"/>
  <c r="G71" i="26"/>
  <c r="H71" i="26"/>
  <c r="D72" i="87"/>
  <c r="J149" i="33"/>
  <c r="D151" i="33"/>
  <c r="G150" i="33"/>
  <c r="G151" i="25"/>
  <c r="D152" i="25"/>
  <c r="E152" i="25" s="1"/>
  <c r="G150" i="13"/>
  <c r="D151" i="13"/>
  <c r="E151" i="13" s="1"/>
  <c r="I72" i="33" l="1"/>
  <c r="I73" i="33" s="1"/>
  <c r="I69" i="13"/>
  <c r="E70" i="13"/>
  <c r="F70" i="13" s="1"/>
  <c r="B70" i="13"/>
  <c r="I151" i="26"/>
  <c r="H151" i="26"/>
  <c r="B152" i="26"/>
  <c r="E152" i="26"/>
  <c r="F152" i="26" s="1"/>
  <c r="I72" i="25"/>
  <c r="I73" i="25" s="1"/>
  <c r="H72" i="96"/>
  <c r="I71" i="26"/>
  <c r="B72" i="87"/>
  <c r="B72" i="26"/>
  <c r="E72" i="26"/>
  <c r="E73" i="26" s="1"/>
  <c r="E72" i="87"/>
  <c r="E73" i="87" s="1"/>
  <c r="H151" i="25"/>
  <c r="I151" i="25"/>
  <c r="F151" i="13"/>
  <c r="B151" i="13"/>
  <c r="H150" i="33"/>
  <c r="I150" i="33"/>
  <c r="H150" i="13"/>
  <c r="I150" i="13"/>
  <c r="B151" i="33"/>
  <c r="B152" i="25"/>
  <c r="F152" i="25"/>
  <c r="E151" i="33"/>
  <c r="F151" i="33" s="1"/>
  <c r="G70" i="13" l="1"/>
  <c r="H70" i="13"/>
  <c r="D71" i="13"/>
  <c r="J151" i="26"/>
  <c r="D153" i="26"/>
  <c r="G152" i="26"/>
  <c r="I72" i="96"/>
  <c r="I73" i="96" s="1"/>
  <c r="H73" i="96"/>
  <c r="F72" i="26"/>
  <c r="F72" i="87"/>
  <c r="J151" i="25"/>
  <c r="D152" i="33"/>
  <c r="E152" i="33" s="1"/>
  <c r="G151" i="33"/>
  <c r="D152" i="13"/>
  <c r="E152" i="13" s="1"/>
  <c r="G151" i="13"/>
  <c r="G152" i="25"/>
  <c r="D153" i="25"/>
  <c r="E153" i="25" s="1"/>
  <c r="J150" i="33"/>
  <c r="I70" i="13" l="1"/>
  <c r="B71" i="13"/>
  <c r="E71" i="13"/>
  <c r="F71" i="13" s="1"/>
  <c r="H152" i="26"/>
  <c r="I152" i="26"/>
  <c r="B153" i="26"/>
  <c r="E153" i="26"/>
  <c r="F153" i="26" s="1"/>
  <c r="G72" i="26"/>
  <c r="G73" i="26" s="1"/>
  <c r="H72" i="26"/>
  <c r="H72" i="87"/>
  <c r="G72" i="87"/>
  <c r="G73" i="87" s="1"/>
  <c r="B152" i="13"/>
  <c r="F152" i="13"/>
  <c r="H151" i="33"/>
  <c r="I151" i="33"/>
  <c r="H152" i="25"/>
  <c r="I152" i="25"/>
  <c r="B153" i="25"/>
  <c r="F153" i="25"/>
  <c r="I151" i="13"/>
  <c r="H151" i="13"/>
  <c r="B152" i="33"/>
  <c r="F152" i="33"/>
  <c r="H71" i="13" l="1"/>
  <c r="G71" i="13"/>
  <c r="D72" i="13"/>
  <c r="G153" i="26"/>
  <c r="D154" i="26"/>
  <c r="J152" i="26"/>
  <c r="I72" i="26"/>
  <c r="I73" i="26" s="1"/>
  <c r="H73" i="26"/>
  <c r="J151" i="33"/>
  <c r="I72" i="87"/>
  <c r="I73" i="87" s="1"/>
  <c r="H73" i="87"/>
  <c r="D153" i="33"/>
  <c r="G152" i="33"/>
  <c r="G153" i="25"/>
  <c r="D154" i="25"/>
  <c r="E154" i="25" s="1"/>
  <c r="E155" i="25" s="1"/>
  <c r="J152" i="25"/>
  <c r="G152" i="13"/>
  <c r="D153" i="13"/>
  <c r="E153" i="13" s="1"/>
  <c r="E72" i="13" l="1"/>
  <c r="E73" i="13" s="1"/>
  <c r="B72" i="13"/>
  <c r="I71" i="13"/>
  <c r="E154" i="26"/>
  <c r="B154" i="26"/>
  <c r="H153" i="26"/>
  <c r="I153" i="26"/>
  <c r="I152" i="33"/>
  <c r="H152" i="33"/>
  <c r="F154" i="25"/>
  <c r="G154" i="25" s="1"/>
  <c r="B154" i="25"/>
  <c r="B153" i="33"/>
  <c r="B153" i="13"/>
  <c r="F153" i="13"/>
  <c r="I153" i="25"/>
  <c r="H153" i="25"/>
  <c r="I152" i="13"/>
  <c r="H152" i="13"/>
  <c r="E153" i="33"/>
  <c r="F153" i="33" s="1"/>
  <c r="F72" i="13" l="1"/>
  <c r="J153" i="26"/>
  <c r="E155" i="26"/>
  <c r="F154" i="26"/>
  <c r="G154" i="26" s="1"/>
  <c r="J153" i="25"/>
  <c r="D154" i="33"/>
  <c r="E154" i="33" s="1"/>
  <c r="E155" i="33" s="1"/>
  <c r="G153" i="33"/>
  <c r="I154" i="25"/>
  <c r="H154" i="25"/>
  <c r="H155" i="25" s="1"/>
  <c r="J152" i="33"/>
  <c r="G153" i="13"/>
  <c r="D154" i="13"/>
  <c r="G72" i="13" l="1"/>
  <c r="G73" i="13" s="1"/>
  <c r="H72" i="13"/>
  <c r="I154" i="26"/>
  <c r="H154" i="26"/>
  <c r="H155" i="26" s="1"/>
  <c r="B154" i="13"/>
  <c r="E154" i="13"/>
  <c r="E155" i="13" s="1"/>
  <c r="H153" i="33"/>
  <c r="I153" i="33"/>
  <c r="J154" i="25"/>
  <c r="J155" i="25" s="1"/>
  <c r="I155" i="25"/>
  <c r="I153" i="13"/>
  <c r="H153" i="13"/>
  <c r="F154" i="33"/>
  <c r="G154" i="33" s="1"/>
  <c r="B154" i="33"/>
  <c r="I72" i="13" l="1"/>
  <c r="I73" i="13" s="1"/>
  <c r="H73" i="13"/>
  <c r="J154" i="26"/>
  <c r="J155" i="26" s="1"/>
  <c r="I155" i="26"/>
  <c r="J153" i="33"/>
  <c r="H154" i="33"/>
  <c r="H155" i="33" s="1"/>
  <c r="I154" i="33"/>
  <c r="F154" i="13"/>
  <c r="G154" i="13" s="1"/>
  <c r="J154" i="33" l="1"/>
  <c r="J155" i="33" s="1"/>
  <c r="I155" i="33"/>
  <c r="I154" i="13"/>
  <c r="I155" i="13" s="1"/>
  <c r="H154" i="13"/>
  <c r="H155" i="13" s="1"/>
  <c r="K57" i="36" l="1"/>
  <c r="L57" i="36" s="1"/>
  <c r="K41" i="36"/>
  <c r="L41" i="36" s="1"/>
  <c r="K90" i="36"/>
  <c r="L90" i="36" s="1"/>
  <c r="K58" i="36"/>
  <c r="L58" i="36" s="1"/>
  <c r="K38" i="36"/>
  <c r="L38" i="36" s="1"/>
  <c r="K71" i="36"/>
  <c r="L71" i="36" s="1"/>
  <c r="K30" i="36"/>
  <c r="L30" i="36" s="1"/>
  <c r="K26" i="36"/>
  <c r="L26" i="36" s="1"/>
  <c r="K85" i="36"/>
  <c r="L85" i="36" s="1"/>
  <c r="K39" i="36"/>
  <c r="L39" i="36" s="1"/>
  <c r="K37" i="36"/>
  <c r="L37" i="36" s="1"/>
  <c r="K82" i="36"/>
  <c r="L82" i="36" s="1"/>
  <c r="K76" i="36"/>
  <c r="L76" i="36" s="1"/>
  <c r="K79" i="36"/>
  <c r="L79" i="36" s="1"/>
  <c r="K62" i="36"/>
  <c r="L62" i="36" s="1"/>
  <c r="K78" i="36"/>
  <c r="L78" i="36" s="1"/>
  <c r="K33" i="36"/>
  <c r="L33" i="36" s="1"/>
  <c r="K32" i="36"/>
  <c r="L32" i="36" s="1"/>
  <c r="K51" i="36"/>
  <c r="L51" i="36" s="1"/>
  <c r="K86" i="36"/>
  <c r="L86" i="36" s="1"/>
  <c r="K88" i="36"/>
  <c r="L88" i="36" s="1"/>
  <c r="K29" i="36"/>
  <c r="L29" i="36" s="1"/>
  <c r="K45" i="36"/>
  <c r="L45" i="36" s="1"/>
  <c r="K55" i="36"/>
  <c r="L55" i="36" s="1"/>
  <c r="K74" i="36"/>
  <c r="L74" i="36" s="1"/>
  <c r="K89" i="36"/>
  <c r="L89" i="36" s="1"/>
  <c r="K83" i="36"/>
  <c r="L83" i="36" s="1"/>
  <c r="K46" i="36"/>
  <c r="L46" i="36" s="1"/>
  <c r="K87" i="36"/>
  <c r="L87" i="36" s="1"/>
  <c r="K69" i="36"/>
  <c r="L69" i="36" s="1"/>
  <c r="K50" i="36"/>
  <c r="L50" i="36" s="1"/>
  <c r="K21" i="36"/>
  <c r="L21" i="36" s="1"/>
  <c r="K73" i="36"/>
  <c r="L73" i="36" s="1"/>
  <c r="K91" i="36"/>
  <c r="L91" i="36" s="1"/>
  <c r="K65" i="36"/>
  <c r="L65" i="36" s="1"/>
  <c r="K61" i="36"/>
  <c r="L61" i="36" s="1"/>
  <c r="K42" i="36"/>
  <c r="L42" i="36" s="1"/>
  <c r="K66" i="36"/>
  <c r="L66" i="36" s="1"/>
  <c r="K60" i="36"/>
  <c r="L60" i="36" s="1"/>
  <c r="K20" i="36"/>
  <c r="L20" i="36" s="1"/>
  <c r="K19" i="36"/>
  <c r="L19" i="36" s="1"/>
  <c r="K84" i="36"/>
  <c r="L84" i="36" s="1"/>
  <c r="K35" i="36"/>
  <c r="L35" i="36" s="1"/>
  <c r="K27" i="36"/>
  <c r="L27" i="36" s="1"/>
  <c r="K47" i="36"/>
  <c r="L47" i="36" s="1"/>
  <c r="K43" i="36"/>
  <c r="L43" i="36" s="1"/>
  <c r="K28" i="36"/>
  <c r="L28" i="36" s="1"/>
  <c r="K44" i="36"/>
  <c r="L44" i="36" s="1"/>
  <c r="K68" i="36"/>
  <c r="L68" i="36" s="1"/>
  <c r="K56" i="36"/>
  <c r="L56" i="36" s="1"/>
  <c r="K63" i="36"/>
  <c r="L63" i="36" s="1"/>
  <c r="K80" i="36"/>
  <c r="L80" i="36" s="1"/>
  <c r="K81" i="36"/>
  <c r="L81" i="36" s="1"/>
  <c r="K70" i="36"/>
  <c r="L70" i="36" s="1"/>
  <c r="K77" i="36"/>
  <c r="L77" i="36" s="1"/>
  <c r="K53" i="36"/>
  <c r="L53" i="36" s="1"/>
  <c r="K25" i="36"/>
  <c r="L25" i="36" s="1"/>
  <c r="K24" i="36"/>
  <c r="L24" i="36" s="1"/>
  <c r="K22" i="36"/>
  <c r="L22" i="36" s="1"/>
  <c r="K72" i="36"/>
  <c r="L72" i="36" s="1"/>
  <c r="K31" i="36"/>
  <c r="L31" i="36" s="1"/>
  <c r="K40" i="36"/>
  <c r="L40" i="36" s="1"/>
  <c r="K54" i="36"/>
  <c r="L54" i="36" s="1"/>
  <c r="K67" i="36"/>
  <c r="L67" i="36" s="1"/>
  <c r="K48" i="36"/>
  <c r="L48" i="36" s="1"/>
  <c r="K75" i="36"/>
  <c r="L75" i="36" s="1"/>
  <c r="K64" i="36"/>
  <c r="L64" i="36" s="1"/>
  <c r="K52" i="36"/>
  <c r="L52" i="36" s="1"/>
  <c r="K23" i="36"/>
  <c r="L23" i="36" s="1"/>
  <c r="K59" i="36"/>
  <c r="L59" i="36" s="1"/>
  <c r="K18" i="36"/>
  <c r="L18" i="36" s="1"/>
  <c r="K34" i="36"/>
  <c r="L34" i="36" s="1"/>
  <c r="K36" i="36"/>
  <c r="L36" i="36" s="1"/>
  <c r="K49" i="36"/>
  <c r="L49" i="36" s="1"/>
  <c r="V27" i="36" l="1"/>
  <c r="K94" i="36"/>
  <c r="V28" i="36"/>
  <c r="V35" i="36"/>
  <c r="V37" i="36"/>
  <c r="L93" i="36"/>
  <c r="F87" i="2" l="1"/>
  <c r="F86" i="2"/>
  <c r="F88" i="2" l="1"/>
  <c r="F89" i="2" s="1"/>
  <c r="F91" i="2" s="1"/>
  <c r="F92" i="2" s="1"/>
  <c r="F93" i="2" s="1"/>
  <c r="D95" i="99" l="1"/>
  <c r="J96" i="99" s="1"/>
  <c r="D95" i="98"/>
  <c r="J96" i="98" s="1"/>
  <c r="D95" i="87"/>
  <c r="J96" i="87" s="1"/>
  <c r="D95" i="3"/>
  <c r="J96" i="3" s="1"/>
  <c r="D95" i="96"/>
  <c r="J96" i="96" s="1"/>
  <c r="D95" i="29"/>
  <c r="J96" i="29" s="1"/>
  <c r="D95" i="88"/>
  <c r="J96" i="88" s="1"/>
  <c r="D95" i="31"/>
  <c r="J96" i="31" s="1"/>
  <c r="D95" i="20"/>
  <c r="J96" i="20" s="1"/>
  <c r="D95" i="65"/>
  <c r="J96" i="65" s="1"/>
  <c r="D95" i="62"/>
  <c r="J96" i="62" s="1"/>
  <c r="D95" i="66"/>
  <c r="J96" i="66" s="1"/>
  <c r="D95" i="39"/>
  <c r="J96" i="39" s="1"/>
  <c r="D95" i="80"/>
  <c r="J96" i="80" s="1"/>
  <c r="D95" i="69"/>
  <c r="J96" i="69" s="1"/>
  <c r="D95" i="68"/>
  <c r="J96" i="68" s="1"/>
  <c r="D95" i="90"/>
  <c r="J96" i="90" s="1"/>
  <c r="D95" i="72"/>
  <c r="J96" i="72" s="1"/>
  <c r="D95" i="76"/>
  <c r="J96" i="76" s="1"/>
  <c r="D95" i="13"/>
  <c r="D95" i="74"/>
  <c r="J96" i="74" s="1"/>
  <c r="D95" i="45"/>
  <c r="J96" i="45" s="1"/>
  <c r="D95" i="33"/>
  <c r="D95" i="34"/>
  <c r="J96" i="34" s="1"/>
  <c r="D95" i="86"/>
  <c r="J96" i="86" s="1"/>
  <c r="D95" i="57"/>
  <c r="J96" i="57" s="1"/>
  <c r="D95" i="18"/>
  <c r="J96" i="18" s="1"/>
  <c r="D95" i="97"/>
  <c r="J96" i="97" s="1"/>
  <c r="D95" i="28"/>
  <c r="J96" i="28" s="1"/>
  <c r="D95" i="44"/>
  <c r="J96" i="44" s="1"/>
  <c r="D95" i="53"/>
  <c r="J96" i="53" s="1"/>
  <c r="D95" i="22"/>
  <c r="J96" i="22" s="1"/>
  <c r="D95" i="77"/>
  <c r="J96" i="77" s="1"/>
  <c r="D95" i="19"/>
  <c r="J96" i="19" s="1"/>
  <c r="D95" i="35"/>
  <c r="D95" i="61"/>
  <c r="J96" i="61" s="1"/>
  <c r="D95" i="85"/>
  <c r="J96" i="85" s="1"/>
  <c r="D95" i="42"/>
  <c r="J96" i="42" s="1"/>
  <c r="D95" i="64"/>
  <c r="J96" i="64" s="1"/>
  <c r="D95" i="21"/>
  <c r="J96" i="21" s="1"/>
  <c r="D95" i="59"/>
  <c r="J96" i="59" s="1"/>
  <c r="D95" i="32"/>
  <c r="J96" i="32" s="1"/>
  <c r="D95" i="58"/>
  <c r="J96" i="58" s="1"/>
  <c r="D95" i="78"/>
  <c r="J96" i="78" s="1"/>
  <c r="D95" i="92"/>
  <c r="J96" i="92" s="1"/>
  <c r="D95" i="63"/>
  <c r="J96" i="63" s="1"/>
  <c r="D95" i="25"/>
  <c r="D95" i="81"/>
  <c r="J96" i="81" s="1"/>
  <c r="D95" i="75"/>
  <c r="J96" i="75" s="1"/>
  <c r="D95" i="46"/>
  <c r="J96" i="46" s="1"/>
  <c r="D95" i="24"/>
  <c r="J96" i="24" s="1"/>
  <c r="D95" i="95"/>
  <c r="J96" i="95" s="1"/>
  <c r="D95" i="79"/>
  <c r="J96" i="79" s="1"/>
  <c r="D95" i="55"/>
  <c r="J96" i="55" s="1"/>
  <c r="D95" i="70"/>
  <c r="J96" i="70" s="1"/>
  <c r="D95" i="71"/>
  <c r="J96" i="71" s="1"/>
  <c r="D95" i="41"/>
  <c r="J96" i="41" s="1"/>
  <c r="D95" i="56"/>
  <c r="J96" i="56" s="1"/>
  <c r="D95" i="17"/>
  <c r="J96" i="17" s="1"/>
  <c r="D95" i="60"/>
  <c r="J96" i="60" s="1"/>
  <c r="D95" i="54"/>
  <c r="J96" i="54" s="1"/>
  <c r="D95" i="27"/>
  <c r="J96" i="27" s="1"/>
  <c r="D95" i="84"/>
  <c r="J96" i="84" s="1"/>
  <c r="D95" i="43"/>
  <c r="J96" i="43" s="1"/>
  <c r="D95" i="26"/>
  <c r="D95" i="91"/>
  <c r="J96" i="91" s="1"/>
  <c r="D95" i="93"/>
  <c r="J96" i="93" s="1"/>
  <c r="D95" i="82"/>
  <c r="J96" i="82" s="1"/>
  <c r="D95" i="67"/>
  <c r="J96" i="67" s="1"/>
  <c r="D95" i="83"/>
  <c r="J96" i="83" s="1"/>
  <c r="D95" i="30"/>
  <c r="J96" i="30" s="1"/>
  <c r="D95" i="89"/>
  <c r="J96" i="89" s="1"/>
  <c r="D95" i="23"/>
  <c r="J96" i="23" s="1"/>
  <c r="D95" i="94"/>
  <c r="J96" i="94" s="1"/>
  <c r="D95" i="73"/>
  <c r="J96" i="73" s="1"/>
  <c r="E105" i="82" l="1"/>
  <c r="F105" i="82" s="1"/>
  <c r="E106" i="82" s="1"/>
  <c r="E113" i="71"/>
  <c r="F113" i="71" s="1"/>
  <c r="E114" i="71" s="1"/>
  <c r="E106" i="78"/>
  <c r="F106" i="78" s="1"/>
  <c r="E112" i="22"/>
  <c r="F112" i="22" s="1"/>
  <c r="E111" i="73"/>
  <c r="F111" i="73" s="1"/>
  <c r="E103" i="93"/>
  <c r="F103" i="93" s="1"/>
  <c r="E104" i="84"/>
  <c r="F104" i="84" s="1"/>
  <c r="E105" i="84" s="1"/>
  <c r="E112" i="17"/>
  <c r="F112" i="17" s="1"/>
  <c r="E113" i="17" s="1"/>
  <c r="E114" i="70"/>
  <c r="F114" i="70" s="1"/>
  <c r="E115" i="70" s="1"/>
  <c r="E113" i="24"/>
  <c r="F113" i="24" s="1"/>
  <c r="E109" i="58"/>
  <c r="F109" i="58" s="1"/>
  <c r="E108" i="64"/>
  <c r="E109" i="53"/>
  <c r="F109" i="53" s="1"/>
  <c r="E110" i="53" s="1"/>
  <c r="E112" i="18"/>
  <c r="F112" i="18" s="1"/>
  <c r="E113" i="18" s="1"/>
  <c r="E106" i="76"/>
  <c r="F106" i="76" s="1"/>
  <c r="E107" i="76" s="1"/>
  <c r="E114" i="69"/>
  <c r="F114" i="69" s="1"/>
  <c r="E115" i="69" s="1"/>
  <c r="E108" i="62"/>
  <c r="F108" i="62" s="1"/>
  <c r="E109" i="62" s="1"/>
  <c r="E104" i="88"/>
  <c r="F104" i="88" s="1"/>
  <c r="E105" i="88" s="1"/>
  <c r="E104" i="87"/>
  <c r="F104" i="87" s="1"/>
  <c r="E111" i="43"/>
  <c r="F111" i="43" s="1"/>
  <c r="E112" i="43" s="1"/>
  <c r="E103" i="95"/>
  <c r="F103" i="95" s="1"/>
  <c r="E104" i="95" s="1"/>
  <c r="E108" i="61"/>
  <c r="F108" i="61" s="1"/>
  <c r="E104" i="34"/>
  <c r="E113" i="34"/>
  <c r="E107" i="68"/>
  <c r="E112" i="3"/>
  <c r="F112" i="3" s="1"/>
  <c r="E113" i="3" s="1"/>
  <c r="E114" i="30"/>
  <c r="F114" i="30" s="1"/>
  <c r="E104" i="94"/>
  <c r="F104" i="94" s="1"/>
  <c r="E105" i="94" s="1"/>
  <c r="E105" i="83"/>
  <c r="F105" i="83" s="1"/>
  <c r="E106" i="83" s="1"/>
  <c r="E104" i="91"/>
  <c r="F104" i="91" s="1"/>
  <c r="E114" i="27"/>
  <c r="B106" i="56"/>
  <c r="E109" i="56"/>
  <c r="F109" i="56" s="1"/>
  <c r="E110" i="56" s="1"/>
  <c r="E109" i="55"/>
  <c r="F109" i="55" s="1"/>
  <c r="E110" i="55" s="1"/>
  <c r="E109" i="46"/>
  <c r="F109" i="46" s="1"/>
  <c r="E110" i="46" s="1"/>
  <c r="E108" i="63"/>
  <c r="F108" i="63" s="1"/>
  <c r="E113" i="32"/>
  <c r="F113" i="32" s="1"/>
  <c r="E111" i="42"/>
  <c r="F111" i="42" s="1"/>
  <c r="E112" i="19"/>
  <c r="E111" i="44"/>
  <c r="F111" i="44" s="1"/>
  <c r="E112" i="44" s="1"/>
  <c r="E109" i="57"/>
  <c r="F109" i="57" s="1"/>
  <c r="E110" i="57" s="1"/>
  <c r="E110" i="45"/>
  <c r="F110" i="45" s="1"/>
  <c r="E111" i="45" s="1"/>
  <c r="E109" i="72"/>
  <c r="F109" i="72" s="1"/>
  <c r="E110" i="72" s="1"/>
  <c r="E105" i="80"/>
  <c r="F105" i="80" s="1"/>
  <c r="E106" i="80" s="1"/>
  <c r="E107" i="65"/>
  <c r="F107" i="65" s="1"/>
  <c r="E114" i="29"/>
  <c r="E102" i="98"/>
  <c r="F102" i="98" s="1"/>
  <c r="E103" i="98" s="1"/>
  <c r="E104" i="89"/>
  <c r="F104" i="89" s="1"/>
  <c r="E108" i="60"/>
  <c r="F108" i="60" s="1"/>
  <c r="E109" i="60" s="1"/>
  <c r="E105" i="81"/>
  <c r="F105" i="81" s="1"/>
  <c r="E106" i="81" s="1"/>
  <c r="E112" i="21"/>
  <c r="F112" i="21" s="1"/>
  <c r="E113" i="21" s="1"/>
  <c r="E102" i="97"/>
  <c r="F102" i="97" s="1"/>
  <c r="E107" i="66"/>
  <c r="F107" i="66" s="1"/>
  <c r="E108" i="66" s="1"/>
  <c r="E113" i="31"/>
  <c r="F113" i="31" s="1"/>
  <c r="E113" i="23"/>
  <c r="F113" i="23" s="1"/>
  <c r="E114" i="23" s="1"/>
  <c r="E107" i="67"/>
  <c r="F107" i="67" s="1"/>
  <c r="E109" i="54"/>
  <c r="F109" i="54" s="1"/>
  <c r="E110" i="54" s="1"/>
  <c r="E111" i="41"/>
  <c r="F111" i="41" s="1"/>
  <c r="E106" i="79"/>
  <c r="F106" i="79" s="1"/>
  <c r="E106" i="75"/>
  <c r="F106" i="75" s="1"/>
  <c r="E104" i="92"/>
  <c r="F104" i="92" s="1"/>
  <c r="E105" i="92" s="1"/>
  <c r="E108" i="59"/>
  <c r="F108" i="59" s="1"/>
  <c r="E109" i="59" s="1"/>
  <c r="E105" i="85"/>
  <c r="F105" i="85" s="1"/>
  <c r="E106" i="77"/>
  <c r="F106" i="77" s="1"/>
  <c r="E107" i="77" s="1"/>
  <c r="E115" i="28"/>
  <c r="F115" i="28" s="1"/>
  <c r="E116" i="28" s="1"/>
  <c r="E105" i="86"/>
  <c r="F105" i="86" s="1"/>
  <c r="E111" i="74"/>
  <c r="F111" i="74" s="1"/>
  <c r="E112" i="74" s="1"/>
  <c r="E104" i="90"/>
  <c r="F104" i="90" s="1"/>
  <c r="E105" i="90" s="1"/>
  <c r="E111" i="39"/>
  <c r="E112" i="20"/>
  <c r="E103" i="96"/>
  <c r="F103" i="96" s="1"/>
  <c r="E104" i="96" s="1"/>
  <c r="E102" i="99"/>
  <c r="F102" i="99" s="1"/>
  <c r="E103" i="99" s="1"/>
  <c r="F111" i="39" l="1"/>
  <c r="G106" i="79"/>
  <c r="D107" i="79"/>
  <c r="G111" i="41"/>
  <c r="D112" i="41"/>
  <c r="G107" i="67"/>
  <c r="D108" i="67"/>
  <c r="D114" i="31"/>
  <c r="G113" i="31"/>
  <c r="G104" i="89"/>
  <c r="D105" i="89"/>
  <c r="G106" i="75"/>
  <c r="D107" i="75"/>
  <c r="G102" i="99"/>
  <c r="D103" i="99"/>
  <c r="D105" i="90"/>
  <c r="G104" i="90"/>
  <c r="G115" i="28"/>
  <c r="D116" i="28"/>
  <c r="G106" i="77"/>
  <c r="D107" i="77"/>
  <c r="D105" i="92"/>
  <c r="G104" i="92"/>
  <c r="D114" i="23"/>
  <c r="G113" i="23"/>
  <c r="D108" i="66"/>
  <c r="G107" i="66"/>
  <c r="D106" i="81"/>
  <c r="B106" i="81" s="1"/>
  <c r="G105" i="81"/>
  <c r="F112" i="20"/>
  <c r="G103" i="96"/>
  <c r="D104" i="96"/>
  <c r="B104" i="96" s="1"/>
  <c r="G112" i="21"/>
  <c r="D113" i="21"/>
  <c r="G105" i="86"/>
  <c r="D106" i="86"/>
  <c r="D106" i="85"/>
  <c r="G105" i="85"/>
  <c r="D112" i="74"/>
  <c r="G111" i="74"/>
  <c r="E106" i="86"/>
  <c r="E106" i="85"/>
  <c r="D109" i="59"/>
  <c r="G108" i="59"/>
  <c r="E107" i="75"/>
  <c r="E107" i="79"/>
  <c r="E112" i="41"/>
  <c r="D110" i="54"/>
  <c r="G109" i="54"/>
  <c r="E108" i="67"/>
  <c r="E114" i="31"/>
  <c r="D103" i="97"/>
  <c r="G102" i="97"/>
  <c r="D109" i="60"/>
  <c r="G108" i="60"/>
  <c r="E105" i="89"/>
  <c r="D108" i="65"/>
  <c r="G107" i="65"/>
  <c r="G111" i="42"/>
  <c r="D112" i="42"/>
  <c r="G113" i="32"/>
  <c r="D114" i="32"/>
  <c r="D109" i="63"/>
  <c r="G108" i="63"/>
  <c r="D115" i="30"/>
  <c r="G114" i="30"/>
  <c r="E115" i="30"/>
  <c r="G102" i="98"/>
  <c r="D103" i="98"/>
  <c r="D106" i="80"/>
  <c r="G105" i="80"/>
  <c r="G109" i="57"/>
  <c r="D110" i="57"/>
  <c r="F112" i="19"/>
  <c r="D109" i="61"/>
  <c r="G108" i="61"/>
  <c r="E109" i="61"/>
  <c r="D113" i="22"/>
  <c r="G112" i="22"/>
  <c r="E113" i="22"/>
  <c r="F114" i="29"/>
  <c r="D111" i="45"/>
  <c r="G110" i="45"/>
  <c r="D112" i="44"/>
  <c r="G111" i="44"/>
  <c r="G109" i="46"/>
  <c r="D110" i="46"/>
  <c r="D105" i="91"/>
  <c r="G104" i="91"/>
  <c r="E105" i="91"/>
  <c r="E108" i="65"/>
  <c r="D110" i="72"/>
  <c r="G109" i="72"/>
  <c r="E112" i="42"/>
  <c r="E114" i="32"/>
  <c r="E109" i="63"/>
  <c r="D105" i="87"/>
  <c r="G104" i="87"/>
  <c r="E105" i="87"/>
  <c r="D104" i="93"/>
  <c r="G103" i="93"/>
  <c r="D110" i="55"/>
  <c r="G109" i="55"/>
  <c r="F107" i="68"/>
  <c r="F104" i="34"/>
  <c r="D113" i="34"/>
  <c r="D110" i="58"/>
  <c r="G109" i="58"/>
  <c r="E110" i="58"/>
  <c r="D114" i="24"/>
  <c r="G113" i="24"/>
  <c r="E114" i="24"/>
  <c r="G109" i="56"/>
  <c r="D110" i="56"/>
  <c r="F114" i="27"/>
  <c r="G105" i="83"/>
  <c r="D106" i="83"/>
  <c r="D113" i="3"/>
  <c r="G112" i="3"/>
  <c r="G103" i="95"/>
  <c r="D104" i="95"/>
  <c r="D112" i="73"/>
  <c r="G111" i="73"/>
  <c r="E112" i="73"/>
  <c r="G104" i="94"/>
  <c r="D105" i="94"/>
  <c r="B105" i="94" s="1"/>
  <c r="D112" i="43"/>
  <c r="G111" i="43"/>
  <c r="G108" i="62"/>
  <c r="D109" i="62"/>
  <c r="G106" i="78"/>
  <c r="D107" i="78"/>
  <c r="E107" i="78"/>
  <c r="G104" i="88"/>
  <c r="D105" i="88"/>
  <c r="G112" i="17"/>
  <c r="D113" i="17"/>
  <c r="D115" i="69"/>
  <c r="G114" i="69"/>
  <c r="G112" i="18"/>
  <c r="D113" i="18"/>
  <c r="F108" i="64"/>
  <c r="G114" i="70"/>
  <c r="D115" i="70"/>
  <c r="D107" i="76"/>
  <c r="G106" i="76"/>
  <c r="G109" i="53"/>
  <c r="D110" i="53"/>
  <c r="D105" i="84"/>
  <c r="G104" i="84"/>
  <c r="D114" i="71"/>
  <c r="G113" i="71"/>
  <c r="D106" i="82"/>
  <c r="G105" i="82"/>
  <c r="F105" i="94" l="1"/>
  <c r="B110" i="53"/>
  <c r="F110" i="53"/>
  <c r="F113" i="18"/>
  <c r="B113" i="18"/>
  <c r="B104" i="95"/>
  <c r="F104" i="95"/>
  <c r="F113" i="34"/>
  <c r="B113" i="34"/>
  <c r="H109" i="55"/>
  <c r="M88" i="55" s="1"/>
  <c r="M89" i="55" s="1"/>
  <c r="I109" i="55"/>
  <c r="G114" i="29"/>
  <c r="D115" i="29"/>
  <c r="E115" i="29"/>
  <c r="B106" i="80"/>
  <c r="F106" i="80"/>
  <c r="H114" i="30"/>
  <c r="M88" i="30" s="1"/>
  <c r="M89" i="30" s="1"/>
  <c r="I114" i="30"/>
  <c r="H107" i="65"/>
  <c r="M88" i="65" s="1"/>
  <c r="M89" i="65" s="1"/>
  <c r="I107" i="65"/>
  <c r="H103" i="96"/>
  <c r="M88" i="96" s="1"/>
  <c r="M89" i="96" s="1"/>
  <c r="I103" i="96"/>
  <c r="B107" i="77"/>
  <c r="F107" i="77"/>
  <c r="I102" i="99"/>
  <c r="H102" i="99"/>
  <c r="M88" i="99" s="1"/>
  <c r="M89" i="99" s="1"/>
  <c r="I104" i="89"/>
  <c r="H104" i="89"/>
  <c r="M88" i="89" s="1"/>
  <c r="M89" i="89" s="1"/>
  <c r="H114" i="70"/>
  <c r="M88" i="70" s="1"/>
  <c r="M89" i="70" s="1"/>
  <c r="I114" i="70"/>
  <c r="F107" i="78"/>
  <c r="B107" i="78"/>
  <c r="I105" i="83"/>
  <c r="H105" i="83"/>
  <c r="M88" i="83" s="1"/>
  <c r="M89" i="83" s="1"/>
  <c r="B110" i="55"/>
  <c r="F110" i="55"/>
  <c r="H104" i="87"/>
  <c r="M88" i="87" s="1"/>
  <c r="M89" i="87" s="1"/>
  <c r="I104" i="87"/>
  <c r="G105" i="94"/>
  <c r="D106" i="94"/>
  <c r="B106" i="94" s="1"/>
  <c r="E106" i="94"/>
  <c r="H110" i="45"/>
  <c r="M88" i="45" s="1"/>
  <c r="M89" i="45" s="1"/>
  <c r="I110" i="45"/>
  <c r="F110" i="57"/>
  <c r="B110" i="57"/>
  <c r="B103" i="98"/>
  <c r="F103" i="98"/>
  <c r="F108" i="65"/>
  <c r="B108" i="65"/>
  <c r="H102" i="97"/>
  <c r="M88" i="97" s="1"/>
  <c r="M89" i="97" s="1"/>
  <c r="I102" i="97"/>
  <c r="H105" i="85"/>
  <c r="M88" i="85" s="1"/>
  <c r="M89" i="85" s="1"/>
  <c r="I105" i="85"/>
  <c r="F113" i="21"/>
  <c r="B113" i="21"/>
  <c r="B114" i="23"/>
  <c r="F114" i="23"/>
  <c r="I106" i="77"/>
  <c r="H106" i="77"/>
  <c r="M88" i="77" s="1"/>
  <c r="M89" i="77" s="1"/>
  <c r="B105" i="90"/>
  <c r="F105" i="90"/>
  <c r="F106" i="81"/>
  <c r="H107" i="67"/>
  <c r="M88" i="67" s="1"/>
  <c r="M89" i="67" s="1"/>
  <c r="I107" i="67"/>
  <c r="I106" i="79"/>
  <c r="H106" i="79"/>
  <c r="M88" i="79" s="1"/>
  <c r="M89" i="79" s="1"/>
  <c r="H113" i="71"/>
  <c r="M88" i="71" s="1"/>
  <c r="M89" i="71" s="1"/>
  <c r="I113" i="71"/>
  <c r="F115" i="70"/>
  <c r="B115" i="70"/>
  <c r="B113" i="17"/>
  <c r="F113" i="17"/>
  <c r="H104" i="94"/>
  <c r="M88" i="94" s="1"/>
  <c r="M89" i="94" s="1"/>
  <c r="I104" i="94"/>
  <c r="B114" i="24"/>
  <c r="F114" i="24"/>
  <c r="F105" i="91"/>
  <c r="B105" i="91"/>
  <c r="D113" i="19"/>
  <c r="G112" i="19"/>
  <c r="E113" i="19"/>
  <c r="B109" i="60"/>
  <c r="F109" i="60"/>
  <c r="I105" i="86"/>
  <c r="H105" i="86"/>
  <c r="M88" i="86" s="1"/>
  <c r="M89" i="86" s="1"/>
  <c r="F108" i="67"/>
  <c r="B108" i="67"/>
  <c r="H109" i="53"/>
  <c r="M88" i="53" s="1"/>
  <c r="M89" i="53" s="1"/>
  <c r="I109" i="53"/>
  <c r="H112" i="17"/>
  <c r="M88" i="17" s="1"/>
  <c r="M89" i="17" s="1"/>
  <c r="I112" i="17"/>
  <c r="H103" i="95"/>
  <c r="M88" i="95" s="1"/>
  <c r="M89" i="95" s="1"/>
  <c r="I103" i="95"/>
  <c r="I109" i="56"/>
  <c r="H109" i="56"/>
  <c r="M88" i="56" s="1"/>
  <c r="M89" i="56" s="1"/>
  <c r="B105" i="34"/>
  <c r="G104" i="34"/>
  <c r="F110" i="46"/>
  <c r="B110" i="46"/>
  <c r="I108" i="61"/>
  <c r="H108" i="61"/>
  <c r="M88" i="61" s="1"/>
  <c r="M89" i="61" s="1"/>
  <c r="F115" i="30"/>
  <c r="B115" i="30"/>
  <c r="I113" i="32"/>
  <c r="H113" i="32"/>
  <c r="M88" i="32" s="1"/>
  <c r="M89" i="32" s="1"/>
  <c r="I109" i="54"/>
  <c r="H109" i="54"/>
  <c r="M88" i="54" s="1"/>
  <c r="M89" i="54" s="1"/>
  <c r="B107" i="75"/>
  <c r="F107" i="75"/>
  <c r="I105" i="82"/>
  <c r="H105" i="82"/>
  <c r="M88" i="82" s="1"/>
  <c r="M89" i="82" s="1"/>
  <c r="H104" i="84"/>
  <c r="M88" i="84" s="1"/>
  <c r="M89" i="84" s="1"/>
  <c r="I104" i="84"/>
  <c r="I106" i="76"/>
  <c r="H106" i="76"/>
  <c r="M88" i="76" s="1"/>
  <c r="M89" i="76" s="1"/>
  <c r="I114" i="69"/>
  <c r="H114" i="69"/>
  <c r="M88" i="69" s="1"/>
  <c r="M89" i="69" s="1"/>
  <c r="F105" i="88"/>
  <c r="B105" i="88"/>
  <c r="H106" i="78"/>
  <c r="M88" i="78" s="1"/>
  <c r="M89" i="78" s="1"/>
  <c r="I106" i="78"/>
  <c r="B112" i="43"/>
  <c r="F112" i="43"/>
  <c r="H111" i="73"/>
  <c r="M88" i="73" s="1"/>
  <c r="M89" i="73" s="1"/>
  <c r="I111" i="73"/>
  <c r="I112" i="3"/>
  <c r="H112" i="3"/>
  <c r="M88" i="3" s="1"/>
  <c r="I109" i="58"/>
  <c r="H109" i="58"/>
  <c r="M88" i="58" s="1"/>
  <c r="M89" i="58" s="1"/>
  <c r="H103" i="93"/>
  <c r="M88" i="93" s="1"/>
  <c r="M89" i="93" s="1"/>
  <c r="I103" i="93"/>
  <c r="F105" i="87"/>
  <c r="B105" i="87"/>
  <c r="I109" i="72"/>
  <c r="H109" i="72"/>
  <c r="M88" i="72" s="1"/>
  <c r="M89" i="72" s="1"/>
  <c r="I109" i="46"/>
  <c r="H109" i="46"/>
  <c r="M88" i="46" s="1"/>
  <c r="M89" i="46" s="1"/>
  <c r="F111" i="45"/>
  <c r="B111" i="45"/>
  <c r="I112" i="22"/>
  <c r="H112" i="22"/>
  <c r="M88" i="22" s="1"/>
  <c r="M89" i="22" s="1"/>
  <c r="F109" i="61"/>
  <c r="B109" i="61"/>
  <c r="I109" i="57"/>
  <c r="H109" i="57"/>
  <c r="M88" i="57" s="1"/>
  <c r="M89" i="57" s="1"/>
  <c r="I102" i="98"/>
  <c r="H102" i="98"/>
  <c r="M88" i="98" s="1"/>
  <c r="M89" i="98" s="1"/>
  <c r="I108" i="63"/>
  <c r="H108" i="63"/>
  <c r="M88" i="63" s="1"/>
  <c r="M89" i="63" s="1"/>
  <c r="F112" i="42"/>
  <c r="B112" i="42"/>
  <c r="E103" i="97"/>
  <c r="F103" i="97" s="1"/>
  <c r="B103" i="97"/>
  <c r="B110" i="54"/>
  <c r="F110" i="54"/>
  <c r="H108" i="59"/>
  <c r="M88" i="59" s="1"/>
  <c r="M89" i="59" s="1"/>
  <c r="I108" i="59"/>
  <c r="H111" i="74"/>
  <c r="M88" i="74" s="1"/>
  <c r="M89" i="74" s="1"/>
  <c r="I111" i="74"/>
  <c r="B106" i="85"/>
  <c r="F106" i="85"/>
  <c r="H112" i="21"/>
  <c r="M88" i="21" s="1"/>
  <c r="M89" i="21" s="1"/>
  <c r="I112" i="21"/>
  <c r="I107" i="66"/>
  <c r="H107" i="66"/>
  <c r="M88" i="66" s="1"/>
  <c r="M89" i="66" s="1"/>
  <c r="I104" i="92"/>
  <c r="H104" i="92"/>
  <c r="M88" i="92" s="1"/>
  <c r="M89" i="92" s="1"/>
  <c r="F116" i="28"/>
  <c r="B116" i="28"/>
  <c r="F104" i="96"/>
  <c r="I106" i="75"/>
  <c r="H106" i="75"/>
  <c r="M88" i="75" s="1"/>
  <c r="M89" i="75" s="1"/>
  <c r="H113" i="31"/>
  <c r="M88" i="31" s="1"/>
  <c r="M89" i="31" s="1"/>
  <c r="I113" i="31"/>
  <c r="B112" i="41"/>
  <c r="F112" i="41"/>
  <c r="I108" i="62"/>
  <c r="H108" i="62"/>
  <c r="M88" i="62" s="1"/>
  <c r="M89" i="62" s="1"/>
  <c r="B106" i="83"/>
  <c r="F106" i="83"/>
  <c r="B110" i="56"/>
  <c r="F110" i="56"/>
  <c r="B112" i="44"/>
  <c r="F112" i="44"/>
  <c r="F114" i="32"/>
  <c r="B114" i="32"/>
  <c r="H105" i="81"/>
  <c r="M88" i="81" s="1"/>
  <c r="M89" i="81" s="1"/>
  <c r="I105" i="81"/>
  <c r="I113" i="23"/>
  <c r="H113" i="23"/>
  <c r="M88" i="23" s="1"/>
  <c r="M89" i="23" s="1"/>
  <c r="H104" i="90"/>
  <c r="M88" i="90" s="1"/>
  <c r="M89" i="90" s="1"/>
  <c r="I104" i="90"/>
  <c r="F107" i="79"/>
  <c r="B107" i="79"/>
  <c r="F114" i="71"/>
  <c r="B114" i="71"/>
  <c r="H112" i="18"/>
  <c r="M88" i="18" s="1"/>
  <c r="M89" i="18" s="1"/>
  <c r="I112" i="18"/>
  <c r="I111" i="43"/>
  <c r="H111" i="43"/>
  <c r="M88" i="43" s="1"/>
  <c r="M89" i="43" s="1"/>
  <c r="B106" i="82"/>
  <c r="F106" i="82"/>
  <c r="B105" i="84"/>
  <c r="F105" i="84"/>
  <c r="F107" i="76"/>
  <c r="B107" i="76"/>
  <c r="D109" i="64"/>
  <c r="G108" i="64"/>
  <c r="E109" i="64"/>
  <c r="B115" i="69"/>
  <c r="F115" i="69"/>
  <c r="H104" i="88"/>
  <c r="I104" i="88"/>
  <c r="B109" i="62"/>
  <c r="F109" i="62"/>
  <c r="F112" i="73"/>
  <c r="B112" i="73"/>
  <c r="B113" i="3"/>
  <c r="F113" i="3"/>
  <c r="D115" i="27"/>
  <c r="G114" i="27"/>
  <c r="E115" i="27"/>
  <c r="H113" i="24"/>
  <c r="M88" i="24" s="1"/>
  <c r="M89" i="24" s="1"/>
  <c r="I113" i="24"/>
  <c r="F110" i="58"/>
  <c r="B110" i="58"/>
  <c r="G107" i="68"/>
  <c r="D108" i="68"/>
  <c r="E108" i="68"/>
  <c r="E104" i="93"/>
  <c r="F104" i="93" s="1"/>
  <c r="B104" i="93"/>
  <c r="B110" i="72"/>
  <c r="F110" i="72"/>
  <c r="I104" i="91"/>
  <c r="H104" i="91"/>
  <c r="M88" i="91" s="1"/>
  <c r="M89" i="91" s="1"/>
  <c r="I111" i="44"/>
  <c r="H111" i="44"/>
  <c r="M88" i="44" s="1"/>
  <c r="M89" i="44" s="1"/>
  <c r="F113" i="22"/>
  <c r="B113" i="22"/>
  <c r="I105" i="80"/>
  <c r="H105" i="80"/>
  <c r="M88" i="80" s="1"/>
  <c r="M89" i="80" s="1"/>
  <c r="F109" i="63"/>
  <c r="B109" i="63"/>
  <c r="H111" i="42"/>
  <c r="M88" i="42" s="1"/>
  <c r="M89" i="42" s="1"/>
  <c r="I111" i="42"/>
  <c r="I108" i="60"/>
  <c r="H108" i="60"/>
  <c r="M88" i="60" s="1"/>
  <c r="M89" i="60" s="1"/>
  <c r="F109" i="59"/>
  <c r="B109" i="59"/>
  <c r="B112" i="74"/>
  <c r="F112" i="74"/>
  <c r="B106" i="86"/>
  <c r="F106" i="86"/>
  <c r="D113" i="20"/>
  <c r="G112" i="20"/>
  <c r="E113" i="20"/>
  <c r="B108" i="66"/>
  <c r="F108" i="66"/>
  <c r="F105" i="92"/>
  <c r="B105" i="92"/>
  <c r="I115" i="28"/>
  <c r="H115" i="28"/>
  <c r="M88" i="28" s="1"/>
  <c r="M89" i="28" s="1"/>
  <c r="F103" i="99"/>
  <c r="B103" i="99"/>
  <c r="F105" i="89"/>
  <c r="B105" i="89"/>
  <c r="F114" i="31"/>
  <c r="B114" i="31"/>
  <c r="I111" i="41"/>
  <c r="H111" i="41"/>
  <c r="M88" i="41" s="1"/>
  <c r="M89" i="41" s="1"/>
  <c r="G111" i="39"/>
  <c r="D112" i="39"/>
  <c r="E112" i="39"/>
  <c r="I85" i="36"/>
  <c r="I53" i="36"/>
  <c r="I46" i="36"/>
  <c r="I25" i="36"/>
  <c r="I55" i="36"/>
  <c r="I84" i="36"/>
  <c r="I86" i="36"/>
  <c r="I49" i="36"/>
  <c r="I47" i="36"/>
  <c r="I58" i="36"/>
  <c r="I51" i="36"/>
  <c r="I74" i="36"/>
  <c r="I42" i="36"/>
  <c r="I81" i="36"/>
  <c r="I73" i="36"/>
  <c r="I78" i="36"/>
  <c r="I62" i="36"/>
  <c r="I91" i="36"/>
  <c r="I33" i="36"/>
  <c r="I83" i="36"/>
  <c r="I68" i="36"/>
  <c r="I72" i="36"/>
  <c r="I77" i="36"/>
  <c r="I82" i="36"/>
  <c r="I34" i="36"/>
  <c r="I75" i="36"/>
  <c r="I20" i="36"/>
  <c r="I57" i="36"/>
  <c r="I64" i="36"/>
  <c r="I88" i="36"/>
  <c r="I45" i="36"/>
  <c r="I26" i="36"/>
  <c r="I44" i="36"/>
  <c r="I43" i="36"/>
  <c r="I40" i="36"/>
  <c r="I69" i="36"/>
  <c r="I90" i="36"/>
  <c r="I61" i="36"/>
  <c r="I87" i="36"/>
  <c r="I30" i="36"/>
  <c r="I67" i="36"/>
  <c r="I89" i="36"/>
  <c r="I32" i="36"/>
  <c r="I59" i="36"/>
  <c r="I66" i="36"/>
  <c r="I24" i="36"/>
  <c r="I76" i="36"/>
  <c r="I39" i="36"/>
  <c r="I23" i="36"/>
  <c r="I71" i="36"/>
  <c r="I52" i="36"/>
  <c r="I63" i="36"/>
  <c r="I19" i="36"/>
  <c r="I50" i="36"/>
  <c r="I48" i="36"/>
  <c r="I54" i="36"/>
  <c r="I41" i="36"/>
  <c r="I65" i="36"/>
  <c r="I79" i="36"/>
  <c r="I70" i="36"/>
  <c r="F106" i="94" l="1"/>
  <c r="V67" i="36"/>
  <c r="V44" i="36"/>
  <c r="V34" i="36"/>
  <c r="V78" i="36"/>
  <c r="V86" i="36"/>
  <c r="V79" i="36"/>
  <c r="V62" i="36"/>
  <c r="V39" i="36"/>
  <c r="V30" i="36"/>
  <c r="V26" i="36"/>
  <c r="V82" i="36"/>
  <c r="V73" i="36"/>
  <c r="V84" i="36"/>
  <c r="V65" i="36"/>
  <c r="V70" i="36"/>
  <c r="V76" i="36"/>
  <c r="V87" i="36"/>
  <c r="V45" i="36"/>
  <c r="V77" i="36"/>
  <c r="V81" i="36"/>
  <c r="V55" i="36"/>
  <c r="V41" i="36"/>
  <c r="V49" i="36"/>
  <c r="V24" i="36"/>
  <c r="V61" i="36"/>
  <c r="V88" i="36"/>
  <c r="V72" i="36"/>
  <c r="V42" i="36"/>
  <c r="V25" i="36"/>
  <c r="V54" i="36"/>
  <c r="V23" i="36"/>
  <c r="V66" i="36"/>
  <c r="V90" i="36"/>
  <c r="V64" i="36"/>
  <c r="V68" i="36"/>
  <c r="V74" i="36"/>
  <c r="V46" i="36"/>
  <c r="V48" i="36"/>
  <c r="V63" i="36"/>
  <c r="V59" i="36"/>
  <c r="V69" i="36"/>
  <c r="V57" i="36"/>
  <c r="V83" i="36"/>
  <c r="V51" i="36"/>
  <c r="V53" i="36"/>
  <c r="V50" i="36"/>
  <c r="V52" i="36"/>
  <c r="V32" i="36"/>
  <c r="V40" i="36"/>
  <c r="V20" i="36"/>
  <c r="V33" i="36"/>
  <c r="V58" i="36"/>
  <c r="V85" i="36"/>
  <c r="V19" i="36"/>
  <c r="V71" i="36"/>
  <c r="V89" i="36"/>
  <c r="V43" i="36"/>
  <c r="V75" i="36"/>
  <c r="V91" i="36"/>
  <c r="V47" i="36"/>
  <c r="G104" i="93"/>
  <c r="D105" i="93"/>
  <c r="H111" i="39"/>
  <c r="M88" i="39" s="1"/>
  <c r="M89" i="39" s="1"/>
  <c r="I111" i="39"/>
  <c r="D104" i="99"/>
  <c r="G103" i="99"/>
  <c r="E104" i="99"/>
  <c r="I112" i="20"/>
  <c r="H112" i="20"/>
  <c r="M88" i="20" s="1"/>
  <c r="M89" i="20" s="1"/>
  <c r="G112" i="74"/>
  <c r="D113" i="74"/>
  <c r="E113" i="74"/>
  <c r="B108" i="68"/>
  <c r="F108" i="68"/>
  <c r="M88" i="88"/>
  <c r="M89" i="88" s="1"/>
  <c r="D104" i="97"/>
  <c r="G103" i="97"/>
  <c r="E104" i="97"/>
  <c r="N88" i="73"/>
  <c r="J111" i="73"/>
  <c r="H104" i="34"/>
  <c r="L104" i="34" s="1"/>
  <c r="M104" i="34" s="1"/>
  <c r="I104" i="34"/>
  <c r="N88" i="95"/>
  <c r="J103" i="95"/>
  <c r="N88" i="53"/>
  <c r="J109" i="53"/>
  <c r="G105" i="91"/>
  <c r="D106" i="91"/>
  <c r="E106" i="91"/>
  <c r="G115" i="70"/>
  <c r="D116" i="70"/>
  <c r="E116" i="70"/>
  <c r="N88" i="79"/>
  <c r="J106" i="79"/>
  <c r="G105" i="90"/>
  <c r="D106" i="90"/>
  <c r="E106" i="90"/>
  <c r="N88" i="83"/>
  <c r="J105" i="83"/>
  <c r="N88" i="99"/>
  <c r="J102" i="99"/>
  <c r="F115" i="29"/>
  <c r="B115" i="29"/>
  <c r="D109" i="66"/>
  <c r="G108" i="66"/>
  <c r="E109" i="66"/>
  <c r="B113" i="20"/>
  <c r="F113" i="20"/>
  <c r="N88" i="60"/>
  <c r="J108" i="60"/>
  <c r="D110" i="63"/>
  <c r="G109" i="63"/>
  <c r="E110" i="63"/>
  <c r="D114" i="22"/>
  <c r="G113" i="22"/>
  <c r="E114" i="22"/>
  <c r="N88" i="91"/>
  <c r="J104" i="91"/>
  <c r="I107" i="68"/>
  <c r="H107" i="68"/>
  <c r="M88" i="68" s="1"/>
  <c r="M89" i="68" s="1"/>
  <c r="D114" i="3"/>
  <c r="G113" i="3"/>
  <c r="E114" i="3"/>
  <c r="G109" i="62"/>
  <c r="D110" i="62"/>
  <c r="E110" i="62"/>
  <c r="D116" i="69"/>
  <c r="G115" i="69"/>
  <c r="E116" i="69"/>
  <c r="B109" i="64"/>
  <c r="F109" i="64"/>
  <c r="N88" i="43"/>
  <c r="J111" i="43"/>
  <c r="G114" i="71"/>
  <c r="D115" i="71"/>
  <c r="E115" i="71"/>
  <c r="N88" i="75"/>
  <c r="J106" i="75"/>
  <c r="N88" i="21"/>
  <c r="J112" i="21"/>
  <c r="N88" i="74"/>
  <c r="J111" i="74"/>
  <c r="D111" i="54"/>
  <c r="G110" i="54"/>
  <c r="E111" i="54"/>
  <c r="N88" i="63"/>
  <c r="J108" i="63"/>
  <c r="N88" i="57"/>
  <c r="J109" i="57"/>
  <c r="N88" i="22"/>
  <c r="J112" i="22"/>
  <c r="N88" i="46"/>
  <c r="J109" i="46"/>
  <c r="D106" i="87"/>
  <c r="G105" i="87"/>
  <c r="E106" i="87"/>
  <c r="N88" i="58"/>
  <c r="J109" i="58"/>
  <c r="N88" i="69"/>
  <c r="J114" i="69"/>
  <c r="N88" i="32"/>
  <c r="J113" i="32"/>
  <c r="N88" i="61"/>
  <c r="J108" i="61"/>
  <c r="N88" i="86"/>
  <c r="J105" i="86"/>
  <c r="I112" i="19"/>
  <c r="H112" i="19"/>
  <c r="M88" i="19" s="1"/>
  <c r="M89" i="19" s="1"/>
  <c r="G114" i="24"/>
  <c r="D115" i="24"/>
  <c r="E115" i="24"/>
  <c r="G113" i="17"/>
  <c r="D114" i="17"/>
  <c r="E114" i="17"/>
  <c r="N88" i="71"/>
  <c r="J113" i="71"/>
  <c r="N88" i="67"/>
  <c r="J107" i="67"/>
  <c r="D109" i="65"/>
  <c r="G108" i="65"/>
  <c r="E109" i="65"/>
  <c r="D111" i="57"/>
  <c r="G110" i="57"/>
  <c r="E111" i="57"/>
  <c r="D111" i="55"/>
  <c r="G110" i="55"/>
  <c r="E111" i="55"/>
  <c r="G107" i="77"/>
  <c r="D108" i="77"/>
  <c r="E108" i="77"/>
  <c r="N88" i="65"/>
  <c r="J107" i="65"/>
  <c r="D107" i="80"/>
  <c r="G106" i="80"/>
  <c r="E107" i="80"/>
  <c r="I114" i="29"/>
  <c r="H114" i="29"/>
  <c r="M88" i="29" s="1"/>
  <c r="M89" i="29" s="1"/>
  <c r="G113" i="34"/>
  <c r="D114" i="34"/>
  <c r="E114" i="34"/>
  <c r="G113" i="18"/>
  <c r="D114" i="18"/>
  <c r="E114" i="18"/>
  <c r="N88" i="24"/>
  <c r="J113" i="24"/>
  <c r="N88" i="90"/>
  <c r="J104" i="90"/>
  <c r="G112" i="44"/>
  <c r="D113" i="44"/>
  <c r="E113" i="44"/>
  <c r="G106" i="83"/>
  <c r="D107" i="83"/>
  <c r="E107" i="83"/>
  <c r="G112" i="41"/>
  <c r="D113" i="41"/>
  <c r="E113" i="41"/>
  <c r="G116" i="28"/>
  <c r="D117" i="28"/>
  <c r="E117" i="28"/>
  <c r="N88" i="66"/>
  <c r="J107" i="66"/>
  <c r="N88" i="84"/>
  <c r="J104" i="84"/>
  <c r="D108" i="75"/>
  <c r="G107" i="75"/>
  <c r="E108" i="75"/>
  <c r="G106" i="94"/>
  <c r="D107" i="94"/>
  <c r="B107" i="94" s="1"/>
  <c r="E107" i="94"/>
  <c r="N88" i="41"/>
  <c r="J111" i="41"/>
  <c r="D106" i="89"/>
  <c r="G105" i="89"/>
  <c r="E106" i="89"/>
  <c r="N88" i="28"/>
  <c r="J115" i="28"/>
  <c r="G106" i="86"/>
  <c r="D107" i="86"/>
  <c r="E107" i="86"/>
  <c r="N88" i="42"/>
  <c r="J111" i="42"/>
  <c r="G110" i="72"/>
  <c r="D111" i="72"/>
  <c r="E111" i="72"/>
  <c r="D107" i="82"/>
  <c r="G106" i="82"/>
  <c r="E107" i="82"/>
  <c r="N88" i="18"/>
  <c r="J112" i="18"/>
  <c r="G110" i="56"/>
  <c r="D111" i="56"/>
  <c r="E111" i="56"/>
  <c r="N88" i="31"/>
  <c r="J113" i="31"/>
  <c r="G104" i="96"/>
  <c r="D105" i="96"/>
  <c r="B105" i="96" s="1"/>
  <c r="E105" i="96"/>
  <c r="N88" i="92"/>
  <c r="J104" i="92"/>
  <c r="J103" i="93"/>
  <c r="N88" i="93"/>
  <c r="M89" i="3"/>
  <c r="G112" i="43"/>
  <c r="D113" i="43"/>
  <c r="E113" i="43"/>
  <c r="N88" i="17"/>
  <c r="J112" i="17"/>
  <c r="G109" i="60"/>
  <c r="D110" i="60"/>
  <c r="E110" i="60"/>
  <c r="B113" i="19"/>
  <c r="F113" i="19"/>
  <c r="N88" i="97"/>
  <c r="J102" i="97"/>
  <c r="G103" i="98"/>
  <c r="D104" i="98"/>
  <c r="E104" i="98"/>
  <c r="N88" i="45"/>
  <c r="J110" i="45"/>
  <c r="I105" i="94"/>
  <c r="H105" i="94"/>
  <c r="G107" i="78"/>
  <c r="D108" i="78"/>
  <c r="E108" i="78"/>
  <c r="N88" i="89"/>
  <c r="J104" i="89"/>
  <c r="N88" i="55"/>
  <c r="J109" i="55"/>
  <c r="G104" i="95"/>
  <c r="D105" i="95"/>
  <c r="E105" i="95"/>
  <c r="G110" i="53"/>
  <c r="D111" i="53"/>
  <c r="E111" i="53"/>
  <c r="G114" i="31"/>
  <c r="D115" i="31"/>
  <c r="E115" i="31"/>
  <c r="D106" i="92"/>
  <c r="G105" i="92"/>
  <c r="E106" i="92"/>
  <c r="B115" i="27"/>
  <c r="F115" i="27"/>
  <c r="G112" i="73"/>
  <c r="D113" i="73"/>
  <c r="E113" i="73"/>
  <c r="I108" i="64"/>
  <c r="H108" i="64"/>
  <c r="M88" i="64" s="1"/>
  <c r="M89" i="64" s="1"/>
  <c r="D106" i="84"/>
  <c r="G105" i="84"/>
  <c r="E106" i="84"/>
  <c r="J105" i="81"/>
  <c r="N88" i="81"/>
  <c r="N88" i="78"/>
  <c r="J106" i="78"/>
  <c r="G114" i="23"/>
  <c r="D115" i="23"/>
  <c r="E115" i="23"/>
  <c r="N88" i="85"/>
  <c r="J105" i="85"/>
  <c r="B112" i="39"/>
  <c r="F112" i="39"/>
  <c r="D110" i="59"/>
  <c r="G109" i="59"/>
  <c r="E110" i="59"/>
  <c r="N88" i="80"/>
  <c r="J105" i="80"/>
  <c r="N88" i="44"/>
  <c r="J111" i="44"/>
  <c r="G110" i="58"/>
  <c r="D111" i="58"/>
  <c r="E111" i="58"/>
  <c r="H114" i="27"/>
  <c r="M88" i="27" s="1"/>
  <c r="M89" i="27" s="1"/>
  <c r="I114" i="27"/>
  <c r="N88" i="88"/>
  <c r="J104" i="88"/>
  <c r="D108" i="76"/>
  <c r="G107" i="76"/>
  <c r="E108" i="76"/>
  <c r="G107" i="79"/>
  <c r="D108" i="79"/>
  <c r="E108" i="79"/>
  <c r="N88" i="23"/>
  <c r="J113" i="23"/>
  <c r="G114" i="32"/>
  <c r="D115" i="32"/>
  <c r="E115" i="32"/>
  <c r="N88" i="62"/>
  <c r="J108" i="62"/>
  <c r="G106" i="85"/>
  <c r="D107" i="85"/>
  <c r="E107" i="85"/>
  <c r="N88" i="59"/>
  <c r="J108" i="59"/>
  <c r="G112" i="42"/>
  <c r="D113" i="42"/>
  <c r="E113" i="42"/>
  <c r="N88" i="98"/>
  <c r="J102" i="98"/>
  <c r="D110" i="61"/>
  <c r="G109" i="61"/>
  <c r="E110" i="61"/>
  <c r="G111" i="45"/>
  <c r="D112" i="45"/>
  <c r="E112" i="45"/>
  <c r="N88" i="72"/>
  <c r="J109" i="72"/>
  <c r="N88" i="3"/>
  <c r="J112" i="3"/>
  <c r="D106" i="88"/>
  <c r="G105" i="88"/>
  <c r="E106" i="88"/>
  <c r="N88" i="76"/>
  <c r="J106" i="76"/>
  <c r="N88" i="82"/>
  <c r="J105" i="82"/>
  <c r="N88" i="54"/>
  <c r="J109" i="54"/>
  <c r="G115" i="30"/>
  <c r="D116" i="30"/>
  <c r="E116" i="30"/>
  <c r="D111" i="46"/>
  <c r="G110" i="46"/>
  <c r="E111" i="46"/>
  <c r="N88" i="56"/>
  <c r="J109" i="56"/>
  <c r="D109" i="67"/>
  <c r="G108" i="67"/>
  <c r="E109" i="67"/>
  <c r="N88" i="94"/>
  <c r="J104" i="94"/>
  <c r="D107" i="81"/>
  <c r="G106" i="81"/>
  <c r="E107" i="81"/>
  <c r="N88" i="77"/>
  <c r="J106" i="77"/>
  <c r="D114" i="21"/>
  <c r="G113" i="21"/>
  <c r="E114" i="21"/>
  <c r="N88" i="87"/>
  <c r="J104" i="87"/>
  <c r="N88" i="70"/>
  <c r="J114" i="70"/>
  <c r="N88" i="96"/>
  <c r="J103" i="96"/>
  <c r="N88" i="30"/>
  <c r="J114" i="30"/>
  <c r="I18" i="36"/>
  <c r="I60" i="36"/>
  <c r="I56" i="36"/>
  <c r="I38" i="36"/>
  <c r="I80" i="36"/>
  <c r="I31" i="36"/>
  <c r="I29" i="36"/>
  <c r="I22" i="36"/>
  <c r="I21" i="36"/>
  <c r="F107" i="94" l="1"/>
  <c r="E108" i="94" s="1"/>
  <c r="V21" i="36"/>
  <c r="V29" i="36"/>
  <c r="V31" i="36"/>
  <c r="V80" i="36"/>
  <c r="V38" i="36"/>
  <c r="V56" i="36"/>
  <c r="V60" i="36"/>
  <c r="V18" i="36"/>
  <c r="V22" i="36"/>
  <c r="N89" i="30"/>
  <c r="O88" i="30"/>
  <c r="O89" i="30" s="1"/>
  <c r="N89" i="70"/>
  <c r="O88" i="70"/>
  <c r="O89" i="70" s="1"/>
  <c r="H113" i="21"/>
  <c r="I113" i="21"/>
  <c r="N89" i="77"/>
  <c r="O88" i="77"/>
  <c r="O89" i="77" s="1"/>
  <c r="B109" i="67"/>
  <c r="F109" i="67"/>
  <c r="I110" i="46"/>
  <c r="H110" i="46"/>
  <c r="I115" i="30"/>
  <c r="H115" i="30"/>
  <c r="O88" i="76"/>
  <c r="O89" i="76" s="1"/>
  <c r="N89" i="76"/>
  <c r="H111" i="45"/>
  <c r="I111" i="45"/>
  <c r="H112" i="42"/>
  <c r="I112" i="42"/>
  <c r="I114" i="32"/>
  <c r="H114" i="32"/>
  <c r="B108" i="79"/>
  <c r="F108" i="79"/>
  <c r="F108" i="76"/>
  <c r="B108" i="76"/>
  <c r="N88" i="27"/>
  <c r="J114" i="27"/>
  <c r="H110" i="58"/>
  <c r="I110" i="58"/>
  <c r="O88" i="44"/>
  <c r="O89" i="44" s="1"/>
  <c r="N89" i="44"/>
  <c r="H109" i="59"/>
  <c r="I109" i="59"/>
  <c r="N89" i="78"/>
  <c r="O88" i="78"/>
  <c r="O89" i="78" s="1"/>
  <c r="I105" i="84"/>
  <c r="H105" i="84"/>
  <c r="B111" i="53"/>
  <c r="F111" i="53"/>
  <c r="I104" i="95"/>
  <c r="H104" i="95"/>
  <c r="I107" i="78"/>
  <c r="H107" i="78"/>
  <c r="H103" i="98"/>
  <c r="I103" i="98"/>
  <c r="B113" i="43"/>
  <c r="F113" i="43"/>
  <c r="N89" i="93"/>
  <c r="O88" i="93"/>
  <c r="O89" i="93" s="1"/>
  <c r="F105" i="96"/>
  <c r="H110" i="56"/>
  <c r="I110" i="56"/>
  <c r="I106" i="86"/>
  <c r="H106" i="86"/>
  <c r="F108" i="75"/>
  <c r="B108" i="75"/>
  <c r="H116" i="28"/>
  <c r="I116" i="28"/>
  <c r="B113" i="44"/>
  <c r="F113" i="44"/>
  <c r="F114" i="18"/>
  <c r="B114" i="18"/>
  <c r="H113" i="34"/>
  <c r="M88" i="34" s="1"/>
  <c r="M89" i="34" s="1"/>
  <c r="I113" i="34"/>
  <c r="I106" i="80"/>
  <c r="H106" i="80"/>
  <c r="H110" i="55"/>
  <c r="I110" i="55"/>
  <c r="F111" i="57"/>
  <c r="B111" i="57"/>
  <c r="H113" i="17"/>
  <c r="I113" i="17"/>
  <c r="N89" i="32"/>
  <c r="O88" i="32"/>
  <c r="O89" i="32" s="1"/>
  <c r="F106" i="87"/>
  <c r="B106" i="87"/>
  <c r="O88" i="63"/>
  <c r="O89" i="63" s="1"/>
  <c r="N89" i="63"/>
  <c r="N89" i="75"/>
  <c r="O88" i="75"/>
  <c r="O89" i="75" s="1"/>
  <c r="H113" i="3"/>
  <c r="I113" i="3"/>
  <c r="F114" i="22"/>
  <c r="B114" i="22"/>
  <c r="O88" i="79"/>
  <c r="O89" i="79" s="1"/>
  <c r="N89" i="79"/>
  <c r="N89" i="95"/>
  <c r="O88" i="95"/>
  <c r="O89" i="95" s="1"/>
  <c r="N89" i="73"/>
  <c r="O88" i="73"/>
  <c r="O89" i="73" s="1"/>
  <c r="N88" i="20"/>
  <c r="J112" i="20"/>
  <c r="N88" i="39"/>
  <c r="J111" i="39"/>
  <c r="N89" i="96"/>
  <c r="O88" i="96"/>
  <c r="O89" i="96" s="1"/>
  <c r="B114" i="21"/>
  <c r="F114" i="21"/>
  <c r="N89" i="94"/>
  <c r="O88" i="94"/>
  <c r="O89" i="94" s="1"/>
  <c r="F111" i="46"/>
  <c r="B111" i="46"/>
  <c r="N89" i="82"/>
  <c r="O88" i="82"/>
  <c r="O89" i="82" s="1"/>
  <c r="N89" i="72"/>
  <c r="O88" i="72"/>
  <c r="O89" i="72" s="1"/>
  <c r="N89" i="98"/>
  <c r="O88" i="98"/>
  <c r="O89" i="98" s="1"/>
  <c r="B107" i="85"/>
  <c r="F107" i="85"/>
  <c r="N89" i="62"/>
  <c r="O88" i="62"/>
  <c r="O89" i="62" s="1"/>
  <c r="I107" i="79"/>
  <c r="H107" i="79"/>
  <c r="F110" i="59"/>
  <c r="B110" i="59"/>
  <c r="B115" i="23"/>
  <c r="F115" i="23"/>
  <c r="N89" i="81"/>
  <c r="O88" i="81"/>
  <c r="O89" i="81" s="1"/>
  <c r="B106" i="84"/>
  <c r="F106" i="84"/>
  <c r="F113" i="73"/>
  <c r="B113" i="73"/>
  <c r="F115" i="31"/>
  <c r="B115" i="31"/>
  <c r="I110" i="53"/>
  <c r="H110" i="53"/>
  <c r="N89" i="89"/>
  <c r="O88" i="89"/>
  <c r="O89" i="89" s="1"/>
  <c r="N89" i="45"/>
  <c r="O88" i="45"/>
  <c r="O89" i="45" s="1"/>
  <c r="I112" i="43"/>
  <c r="H112" i="43"/>
  <c r="O88" i="31"/>
  <c r="O89" i="31" s="1"/>
  <c r="N89" i="31"/>
  <c r="I106" i="82"/>
  <c r="H106" i="82"/>
  <c r="F111" i="72"/>
  <c r="B111" i="72"/>
  <c r="O88" i="42"/>
  <c r="O89" i="42" s="1"/>
  <c r="N89" i="42"/>
  <c r="I105" i="89"/>
  <c r="H105" i="89"/>
  <c r="N89" i="41"/>
  <c r="O88" i="41"/>
  <c r="O89" i="41" s="1"/>
  <c r="H106" i="94"/>
  <c r="I106" i="94"/>
  <c r="O88" i="66"/>
  <c r="O89" i="66" s="1"/>
  <c r="N89" i="66"/>
  <c r="B107" i="83"/>
  <c r="F107" i="83"/>
  <c r="I112" i="44"/>
  <c r="H112" i="44"/>
  <c r="I113" i="18"/>
  <c r="H113" i="18"/>
  <c r="B107" i="80"/>
  <c r="F107" i="80"/>
  <c r="F108" i="77"/>
  <c r="B108" i="77"/>
  <c r="B111" i="55"/>
  <c r="F111" i="55"/>
  <c r="O88" i="71"/>
  <c r="O89" i="71" s="1"/>
  <c r="N89" i="71"/>
  <c r="N88" i="19"/>
  <c r="J112" i="19"/>
  <c r="N89" i="61"/>
  <c r="O88" i="61"/>
  <c r="O89" i="61" s="1"/>
  <c r="O88" i="58"/>
  <c r="O89" i="58" s="1"/>
  <c r="N89" i="58"/>
  <c r="O88" i="57"/>
  <c r="O89" i="57" s="1"/>
  <c r="N89" i="57"/>
  <c r="N89" i="21"/>
  <c r="O88" i="21"/>
  <c r="O89" i="21" s="1"/>
  <c r="B110" i="62"/>
  <c r="F110" i="62"/>
  <c r="F114" i="3"/>
  <c r="B114" i="3"/>
  <c r="O88" i="91"/>
  <c r="O89" i="91" s="1"/>
  <c r="N89" i="91"/>
  <c r="N89" i="99"/>
  <c r="O88" i="99"/>
  <c r="O89" i="99" s="1"/>
  <c r="B106" i="90"/>
  <c r="F106" i="90"/>
  <c r="F106" i="91"/>
  <c r="B106" i="91"/>
  <c r="J104" i="34"/>
  <c r="N104" i="34"/>
  <c r="O104" i="34" s="1"/>
  <c r="P104" i="34" s="1"/>
  <c r="F113" i="74"/>
  <c r="B113" i="74"/>
  <c r="N89" i="87"/>
  <c r="O88" i="87"/>
  <c r="O89" i="87" s="1"/>
  <c r="H106" i="81"/>
  <c r="I106" i="81"/>
  <c r="N89" i="56"/>
  <c r="O88" i="56"/>
  <c r="O89" i="56" s="1"/>
  <c r="I105" i="88"/>
  <c r="H105" i="88"/>
  <c r="N89" i="3"/>
  <c r="O88" i="3"/>
  <c r="O89" i="3" s="1"/>
  <c r="I109" i="61"/>
  <c r="H109" i="61"/>
  <c r="I106" i="85"/>
  <c r="H106" i="85"/>
  <c r="N89" i="23"/>
  <c r="O88" i="23"/>
  <c r="O89" i="23" s="1"/>
  <c r="N89" i="80"/>
  <c r="O88" i="80"/>
  <c r="O89" i="80" s="1"/>
  <c r="I114" i="23"/>
  <c r="H114" i="23"/>
  <c r="H112" i="73"/>
  <c r="I112" i="73"/>
  <c r="H105" i="92"/>
  <c r="I105" i="92"/>
  <c r="I114" i="31"/>
  <c r="H114" i="31"/>
  <c r="J105" i="94"/>
  <c r="N89" i="97"/>
  <c r="O88" i="97"/>
  <c r="O89" i="97" s="1"/>
  <c r="F110" i="60"/>
  <c r="B110" i="60"/>
  <c r="O88" i="17"/>
  <c r="O89" i="17" s="1"/>
  <c r="N89" i="17"/>
  <c r="I104" i="96"/>
  <c r="H104" i="96"/>
  <c r="B107" i="82"/>
  <c r="F107" i="82"/>
  <c r="I110" i="72"/>
  <c r="H110" i="72"/>
  <c r="F106" i="89"/>
  <c r="B106" i="89"/>
  <c r="N89" i="84"/>
  <c r="O88" i="84"/>
  <c r="O89" i="84" s="1"/>
  <c r="B113" i="41"/>
  <c r="F113" i="41"/>
  <c r="I106" i="83"/>
  <c r="H106" i="83"/>
  <c r="O88" i="24"/>
  <c r="O89" i="24" s="1"/>
  <c r="N89" i="24"/>
  <c r="N88" i="29"/>
  <c r="J114" i="29"/>
  <c r="I107" i="77"/>
  <c r="H107" i="77"/>
  <c r="I108" i="65"/>
  <c r="H108" i="65"/>
  <c r="N89" i="67"/>
  <c r="O88" i="67"/>
  <c r="O89" i="67" s="1"/>
  <c r="F115" i="24"/>
  <c r="B115" i="24"/>
  <c r="N89" i="69"/>
  <c r="O88" i="69"/>
  <c r="O89" i="69" s="1"/>
  <c r="O88" i="22"/>
  <c r="O89" i="22" s="1"/>
  <c r="N89" i="22"/>
  <c r="I110" i="54"/>
  <c r="H110" i="54"/>
  <c r="O88" i="74"/>
  <c r="O89" i="74" s="1"/>
  <c r="N89" i="74"/>
  <c r="B115" i="71"/>
  <c r="F115" i="71"/>
  <c r="N89" i="43"/>
  <c r="O88" i="43"/>
  <c r="O89" i="43" s="1"/>
  <c r="I115" i="69"/>
  <c r="H115" i="69"/>
  <c r="H109" i="62"/>
  <c r="I109" i="62"/>
  <c r="H109" i="63"/>
  <c r="I109" i="63"/>
  <c r="O88" i="60"/>
  <c r="O89" i="60" s="1"/>
  <c r="N89" i="60"/>
  <c r="H108" i="66"/>
  <c r="I108" i="66"/>
  <c r="I105" i="90"/>
  <c r="H105" i="90"/>
  <c r="F116" i="70"/>
  <c r="B116" i="70"/>
  <c r="H105" i="91"/>
  <c r="I105" i="91"/>
  <c r="N89" i="53"/>
  <c r="O88" i="53"/>
  <c r="O89" i="53" s="1"/>
  <c r="I103" i="97"/>
  <c r="H103" i="97"/>
  <c r="D109" i="68"/>
  <c r="G108" i="68"/>
  <c r="E109" i="68"/>
  <c r="I112" i="74"/>
  <c r="H112" i="74"/>
  <c r="I103" i="99"/>
  <c r="H103" i="99"/>
  <c r="E105" i="93"/>
  <c r="F105" i="93" s="1"/>
  <c r="B105" i="93"/>
  <c r="B107" i="81"/>
  <c r="F107" i="81"/>
  <c r="I108" i="67"/>
  <c r="H108" i="67"/>
  <c r="F116" i="30"/>
  <c r="B116" i="30"/>
  <c r="O88" i="54"/>
  <c r="O89" i="54" s="1"/>
  <c r="N89" i="54"/>
  <c r="B106" i="88"/>
  <c r="F106" i="88"/>
  <c r="B112" i="45"/>
  <c r="F112" i="45"/>
  <c r="F110" i="61"/>
  <c r="B110" i="61"/>
  <c r="B113" i="42"/>
  <c r="F113" i="42"/>
  <c r="O88" i="59"/>
  <c r="O89" i="59" s="1"/>
  <c r="N89" i="59"/>
  <c r="B115" i="32"/>
  <c r="F115" i="32"/>
  <c r="H107" i="76"/>
  <c r="I107" i="76"/>
  <c r="O88" i="88"/>
  <c r="O89" i="88" s="1"/>
  <c r="N89" i="88"/>
  <c r="F111" i="58"/>
  <c r="B111" i="58"/>
  <c r="G112" i="39"/>
  <c r="D113" i="39"/>
  <c r="E113" i="39"/>
  <c r="N89" i="85"/>
  <c r="O88" i="85"/>
  <c r="O89" i="85" s="1"/>
  <c r="N88" i="64"/>
  <c r="J108" i="64"/>
  <c r="G115" i="27"/>
  <c r="D116" i="27"/>
  <c r="E116" i="27"/>
  <c r="F106" i="92"/>
  <c r="B106" i="92"/>
  <c r="B105" i="95"/>
  <c r="F105" i="95"/>
  <c r="O88" i="55"/>
  <c r="O89" i="55" s="1"/>
  <c r="N89" i="55"/>
  <c r="F108" i="78"/>
  <c r="B108" i="78"/>
  <c r="B104" i="98"/>
  <c r="F104" i="98"/>
  <c r="D114" i="19"/>
  <c r="G113" i="19"/>
  <c r="E114" i="19"/>
  <c r="I109" i="60"/>
  <c r="H109" i="60"/>
  <c r="O88" i="92"/>
  <c r="O89" i="92" s="1"/>
  <c r="N89" i="92"/>
  <c r="B111" i="56"/>
  <c r="F111" i="56"/>
  <c r="N89" i="18"/>
  <c r="O88" i="18"/>
  <c r="O89" i="18" s="1"/>
  <c r="F107" i="86"/>
  <c r="B107" i="86"/>
  <c r="N89" i="28"/>
  <c r="O88" i="28"/>
  <c r="O89" i="28" s="1"/>
  <c r="H107" i="75"/>
  <c r="I107" i="75"/>
  <c r="F117" i="28"/>
  <c r="B117" i="28"/>
  <c r="I112" i="41"/>
  <c r="H112" i="41"/>
  <c r="N89" i="90"/>
  <c r="O88" i="90"/>
  <c r="O89" i="90" s="1"/>
  <c r="B114" i="34"/>
  <c r="F114" i="34"/>
  <c r="N89" i="65"/>
  <c r="O88" i="65"/>
  <c r="O89" i="65" s="1"/>
  <c r="H110" i="57"/>
  <c r="I110" i="57"/>
  <c r="F109" i="65"/>
  <c r="B109" i="65"/>
  <c r="B114" i="17"/>
  <c r="F114" i="17"/>
  <c r="I114" i="24"/>
  <c r="H114" i="24"/>
  <c r="O88" i="86"/>
  <c r="O89" i="86" s="1"/>
  <c r="N89" i="86"/>
  <c r="I105" i="87"/>
  <c r="H105" i="87"/>
  <c r="N89" i="46"/>
  <c r="O88" i="46"/>
  <c r="O89" i="46" s="1"/>
  <c r="B111" i="54"/>
  <c r="F111" i="54"/>
  <c r="H114" i="71"/>
  <c r="I114" i="71"/>
  <c r="D110" i="64"/>
  <c r="G109" i="64"/>
  <c r="E110" i="64"/>
  <c r="F116" i="69"/>
  <c r="B116" i="69"/>
  <c r="N88" i="68"/>
  <c r="J107" i="68"/>
  <c r="I113" i="22"/>
  <c r="H113" i="22"/>
  <c r="B110" i="63"/>
  <c r="F110" i="63"/>
  <c r="D114" i="20"/>
  <c r="G113" i="20"/>
  <c r="E114" i="20"/>
  <c r="F109" i="66"/>
  <c r="B109" i="66"/>
  <c r="D116" i="29"/>
  <c r="G115" i="29"/>
  <c r="E116" i="29"/>
  <c r="N89" i="83"/>
  <c r="O88" i="83"/>
  <c r="O89" i="83" s="1"/>
  <c r="I115" i="70"/>
  <c r="H115" i="70"/>
  <c r="F104" i="97"/>
  <c r="B104" i="97"/>
  <c r="F104" i="99"/>
  <c r="B104" i="99"/>
  <c r="I104" i="93"/>
  <c r="H104" i="93"/>
  <c r="I36" i="36"/>
  <c r="G107" i="94" l="1"/>
  <c r="D108" i="94"/>
  <c r="B108" i="94" s="1"/>
  <c r="J105" i="92"/>
  <c r="J106" i="81"/>
  <c r="J107" i="78"/>
  <c r="N18" i="2"/>
  <c r="N19" i="2" s="1"/>
  <c r="N20" i="2" s="1"/>
  <c r="J106" i="94"/>
  <c r="J110" i="56"/>
  <c r="J115" i="30"/>
  <c r="J105" i="91"/>
  <c r="J106" i="85"/>
  <c r="J104" i="93"/>
  <c r="J106" i="82"/>
  <c r="J107" i="79"/>
  <c r="J103" i="98"/>
  <c r="J115" i="69"/>
  <c r="J105" i="87"/>
  <c r="J105" i="88"/>
  <c r="V36" i="36"/>
  <c r="V93" i="36" s="1"/>
  <c r="I93" i="36"/>
  <c r="G105" i="93"/>
  <c r="D106" i="93"/>
  <c r="D110" i="66"/>
  <c r="G109" i="66"/>
  <c r="E110" i="66"/>
  <c r="D111" i="63"/>
  <c r="G110" i="63"/>
  <c r="E111" i="63"/>
  <c r="G116" i="69"/>
  <c r="D117" i="69"/>
  <c r="E117" i="69"/>
  <c r="J114" i="71"/>
  <c r="D115" i="17"/>
  <c r="B115" i="17" s="1"/>
  <c r="G114" i="17"/>
  <c r="E115" i="17"/>
  <c r="J110" i="57"/>
  <c r="D115" i="34"/>
  <c r="G114" i="34"/>
  <c r="E115" i="34"/>
  <c r="J107" i="75"/>
  <c r="D108" i="86"/>
  <c r="G107" i="86"/>
  <c r="E108" i="86"/>
  <c r="J109" i="60"/>
  <c r="D105" i="98"/>
  <c r="G104" i="98"/>
  <c r="E105" i="98"/>
  <c r="I115" i="27"/>
  <c r="H115" i="27"/>
  <c r="I112" i="39"/>
  <c r="H112" i="39"/>
  <c r="J108" i="67"/>
  <c r="J112" i="74"/>
  <c r="J109" i="62"/>
  <c r="G106" i="89"/>
  <c r="D107" i="89"/>
  <c r="E107" i="89"/>
  <c r="J114" i="31"/>
  <c r="G106" i="90"/>
  <c r="D107" i="90"/>
  <c r="E107" i="90"/>
  <c r="D111" i="62"/>
  <c r="G110" i="62"/>
  <c r="E111" i="62"/>
  <c r="O88" i="19"/>
  <c r="O89" i="19" s="1"/>
  <c r="N89" i="19"/>
  <c r="J112" i="44"/>
  <c r="J112" i="43"/>
  <c r="G115" i="31"/>
  <c r="D116" i="31"/>
  <c r="E116" i="31"/>
  <c r="D112" i="46"/>
  <c r="G111" i="46"/>
  <c r="E112" i="46"/>
  <c r="O88" i="39"/>
  <c r="O89" i="39" s="1"/>
  <c r="N89" i="39"/>
  <c r="J113" i="3"/>
  <c r="J116" i="28"/>
  <c r="G105" i="96"/>
  <c r="D106" i="96"/>
  <c r="B106" i="96" s="1"/>
  <c r="E106" i="96"/>
  <c r="D109" i="79"/>
  <c r="G108" i="79"/>
  <c r="E109" i="79"/>
  <c r="D105" i="99"/>
  <c r="G104" i="99"/>
  <c r="E105" i="99"/>
  <c r="J115" i="70"/>
  <c r="I115" i="29"/>
  <c r="H115" i="29"/>
  <c r="J112" i="41"/>
  <c r="D107" i="92"/>
  <c r="G106" i="92"/>
  <c r="E107" i="92"/>
  <c r="J107" i="76"/>
  <c r="D107" i="88"/>
  <c r="G106" i="88"/>
  <c r="E107" i="88"/>
  <c r="G107" i="81"/>
  <c r="D108" i="81"/>
  <c r="E108" i="81"/>
  <c r="J103" i="97"/>
  <c r="J105" i="90"/>
  <c r="G115" i="24"/>
  <c r="D116" i="24"/>
  <c r="E116" i="24"/>
  <c r="J108" i="65"/>
  <c r="D108" i="83"/>
  <c r="G107" i="83"/>
  <c r="E108" i="83"/>
  <c r="D112" i="57"/>
  <c r="G111" i="57"/>
  <c r="E112" i="57"/>
  <c r="J106" i="80"/>
  <c r="D115" i="18"/>
  <c r="G114" i="18"/>
  <c r="E115" i="18"/>
  <c r="J106" i="86"/>
  <c r="J109" i="59"/>
  <c r="J110" i="58"/>
  <c r="O88" i="27"/>
  <c r="O89" i="27" s="1"/>
  <c r="N89" i="27"/>
  <c r="J112" i="42"/>
  <c r="F116" i="29"/>
  <c r="B116" i="29"/>
  <c r="I113" i="20"/>
  <c r="H113" i="20"/>
  <c r="O88" i="68"/>
  <c r="O89" i="68" s="1"/>
  <c r="N89" i="68"/>
  <c r="H109" i="64"/>
  <c r="I109" i="64"/>
  <c r="D112" i="54"/>
  <c r="G111" i="54"/>
  <c r="E112" i="54"/>
  <c r="F108" i="94"/>
  <c r="I113" i="19"/>
  <c r="H113" i="19"/>
  <c r="E106" i="95"/>
  <c r="D106" i="95"/>
  <c r="G105" i="95"/>
  <c r="D112" i="58"/>
  <c r="G111" i="58"/>
  <c r="E112" i="58"/>
  <c r="D111" i="61"/>
  <c r="G110" i="61"/>
  <c r="E111" i="61"/>
  <c r="D117" i="30"/>
  <c r="G116" i="30"/>
  <c r="E117" i="30"/>
  <c r="J103" i="99"/>
  <c r="H108" i="68"/>
  <c r="I108" i="68"/>
  <c r="J108" i="66"/>
  <c r="J109" i="63"/>
  <c r="G115" i="71"/>
  <c r="D116" i="71"/>
  <c r="E116" i="71"/>
  <c r="O88" i="29"/>
  <c r="O89" i="29" s="1"/>
  <c r="N89" i="29"/>
  <c r="J106" i="83"/>
  <c r="J110" i="72"/>
  <c r="J104" i="96"/>
  <c r="J114" i="23"/>
  <c r="J109" i="61"/>
  <c r="D114" i="74"/>
  <c r="G113" i="74"/>
  <c r="E114" i="74"/>
  <c r="D109" i="77"/>
  <c r="G108" i="77"/>
  <c r="E109" i="77"/>
  <c r="J113" i="18"/>
  <c r="J105" i="89"/>
  <c r="D112" i="72"/>
  <c r="G111" i="72"/>
  <c r="E112" i="72"/>
  <c r="J110" i="53"/>
  <c r="D114" i="73"/>
  <c r="G113" i="73"/>
  <c r="E114" i="73"/>
  <c r="G110" i="59"/>
  <c r="D111" i="59"/>
  <c r="E111" i="59"/>
  <c r="J113" i="17"/>
  <c r="J110" i="55"/>
  <c r="N88" i="34"/>
  <c r="O18" i="2" s="1"/>
  <c r="J113" i="34"/>
  <c r="D114" i="44"/>
  <c r="G113" i="44"/>
  <c r="E114" i="44"/>
  <c r="J104" i="95"/>
  <c r="J105" i="84"/>
  <c r="J110" i="46"/>
  <c r="D105" i="97"/>
  <c r="G104" i="97"/>
  <c r="E105" i="97"/>
  <c r="F114" i="20"/>
  <c r="B114" i="20"/>
  <c r="J113" i="22"/>
  <c r="F110" i="64"/>
  <c r="B110" i="64"/>
  <c r="J114" i="24"/>
  <c r="G109" i="65"/>
  <c r="D110" i="65"/>
  <c r="E110" i="65"/>
  <c r="G117" i="28"/>
  <c r="D118" i="28"/>
  <c r="E118" i="28"/>
  <c r="H107" i="94"/>
  <c r="I107" i="94"/>
  <c r="D112" i="56"/>
  <c r="G111" i="56"/>
  <c r="E112" i="56"/>
  <c r="F114" i="19"/>
  <c r="B114" i="19"/>
  <c r="G108" i="78"/>
  <c r="D109" i="78"/>
  <c r="E109" i="78"/>
  <c r="F116" i="27"/>
  <c r="B116" i="27"/>
  <c r="N89" i="64"/>
  <c r="O88" i="64"/>
  <c r="O89" i="64" s="1"/>
  <c r="F113" i="39"/>
  <c r="B113" i="39"/>
  <c r="D116" i="32"/>
  <c r="G115" i="32"/>
  <c r="E116" i="32"/>
  <c r="D114" i="42"/>
  <c r="G113" i="42"/>
  <c r="E114" i="42"/>
  <c r="G112" i="45"/>
  <c r="D113" i="45"/>
  <c r="E113" i="45"/>
  <c r="F109" i="68"/>
  <c r="B109" i="68"/>
  <c r="D117" i="70"/>
  <c r="G116" i="70"/>
  <c r="E117" i="70"/>
  <c r="J110" i="54"/>
  <c r="J107" i="77"/>
  <c r="D114" i="41"/>
  <c r="G113" i="41"/>
  <c r="E114" i="41"/>
  <c r="G107" i="82"/>
  <c r="D108" i="82"/>
  <c r="E108" i="82"/>
  <c r="D111" i="60"/>
  <c r="G110" i="60"/>
  <c r="E111" i="60"/>
  <c r="J112" i="73"/>
  <c r="D107" i="91"/>
  <c r="G106" i="91"/>
  <c r="E107" i="91"/>
  <c r="G114" i="3"/>
  <c r="D115" i="3"/>
  <c r="E115" i="3"/>
  <c r="G111" i="55"/>
  <c r="D112" i="55"/>
  <c r="E112" i="55"/>
  <c r="G107" i="80"/>
  <c r="D108" i="80"/>
  <c r="E108" i="80"/>
  <c r="D107" i="84"/>
  <c r="G106" i="84"/>
  <c r="E107" i="84"/>
  <c r="G115" i="23"/>
  <c r="D116" i="23"/>
  <c r="E116" i="23"/>
  <c r="D108" i="85"/>
  <c r="G107" i="85"/>
  <c r="E108" i="85"/>
  <c r="G114" i="21"/>
  <c r="D115" i="21"/>
  <c r="E115" i="21"/>
  <c r="O88" i="20"/>
  <c r="O89" i="20" s="1"/>
  <c r="N89" i="20"/>
  <c r="G114" i="22"/>
  <c r="D115" i="22"/>
  <c r="E115" i="22"/>
  <c r="G106" i="87"/>
  <c r="D107" i="87"/>
  <c r="E107" i="87"/>
  <c r="D109" i="75"/>
  <c r="G108" i="75"/>
  <c r="E109" i="75"/>
  <c r="D114" i="43"/>
  <c r="G113" i="43"/>
  <c r="E114" i="43"/>
  <c r="G111" i="53"/>
  <c r="D112" i="53"/>
  <c r="E112" i="53"/>
  <c r="G108" i="76"/>
  <c r="D109" i="76"/>
  <c r="E109" i="76"/>
  <c r="J114" i="32"/>
  <c r="J111" i="45"/>
  <c r="D110" i="67"/>
  <c r="G109" i="67"/>
  <c r="E110" i="67"/>
  <c r="J113" i="21"/>
  <c r="R134" i="2" l="1"/>
  <c r="J107" i="94"/>
  <c r="F110" i="67"/>
  <c r="B110" i="67"/>
  <c r="I113" i="43"/>
  <c r="H113" i="43"/>
  <c r="F109" i="75"/>
  <c r="B109" i="75"/>
  <c r="F116" i="23"/>
  <c r="B116" i="23"/>
  <c r="B107" i="84"/>
  <c r="F107" i="84"/>
  <c r="F115" i="3"/>
  <c r="B115" i="3"/>
  <c r="F107" i="91"/>
  <c r="B107" i="91"/>
  <c r="I110" i="60"/>
  <c r="H110" i="60"/>
  <c r="I113" i="41"/>
  <c r="H113" i="41"/>
  <c r="B117" i="70"/>
  <c r="F117" i="70"/>
  <c r="B113" i="45"/>
  <c r="F113" i="45"/>
  <c r="B114" i="42"/>
  <c r="F114" i="42"/>
  <c r="H108" i="78"/>
  <c r="I108" i="78"/>
  <c r="H111" i="56"/>
  <c r="I111" i="56"/>
  <c r="B110" i="65"/>
  <c r="F110" i="65"/>
  <c r="B105" i="97"/>
  <c r="F105" i="97"/>
  <c r="H110" i="59"/>
  <c r="I110" i="59"/>
  <c r="F112" i="72"/>
  <c r="B112" i="72"/>
  <c r="H113" i="74"/>
  <c r="I113" i="74"/>
  <c r="F116" i="71"/>
  <c r="B116" i="71"/>
  <c r="I111" i="58"/>
  <c r="H111" i="58"/>
  <c r="H105" i="95"/>
  <c r="I105" i="95"/>
  <c r="J113" i="19"/>
  <c r="F112" i="54"/>
  <c r="B112" i="54"/>
  <c r="D117" i="29"/>
  <c r="G116" i="29"/>
  <c r="E117" i="29"/>
  <c r="I107" i="83"/>
  <c r="H107" i="83"/>
  <c r="B116" i="24"/>
  <c r="F116" i="24"/>
  <c r="F106" i="96"/>
  <c r="F105" i="98"/>
  <c r="B105" i="98"/>
  <c r="I107" i="86"/>
  <c r="H107" i="86"/>
  <c r="I116" i="69"/>
  <c r="H116" i="69"/>
  <c r="E106" i="93"/>
  <c r="F106" i="93" s="1"/>
  <c r="B106" i="93"/>
  <c r="B112" i="53"/>
  <c r="F112" i="53"/>
  <c r="F114" i="43"/>
  <c r="B114" i="43"/>
  <c r="F115" i="22"/>
  <c r="B115" i="22"/>
  <c r="I107" i="85"/>
  <c r="H107" i="85"/>
  <c r="H115" i="23"/>
  <c r="I115" i="23"/>
  <c r="B112" i="55"/>
  <c r="F112" i="55"/>
  <c r="I114" i="3"/>
  <c r="H114" i="3"/>
  <c r="P18" i="2"/>
  <c r="P19" i="2" s="1"/>
  <c r="R135" i="2"/>
  <c r="O19" i="2"/>
  <c r="B111" i="60"/>
  <c r="F111" i="60"/>
  <c r="F108" i="82"/>
  <c r="B108" i="82"/>
  <c r="B114" i="41"/>
  <c r="F114" i="41"/>
  <c r="H112" i="45"/>
  <c r="I112" i="45"/>
  <c r="D114" i="39"/>
  <c r="G113" i="39"/>
  <c r="E114" i="39"/>
  <c r="D117" i="27"/>
  <c r="G116" i="27"/>
  <c r="E117" i="27"/>
  <c r="F112" i="56"/>
  <c r="B112" i="56"/>
  <c r="B118" i="28"/>
  <c r="F118" i="28"/>
  <c r="H109" i="65"/>
  <c r="I109" i="65"/>
  <c r="D111" i="64"/>
  <c r="G110" i="64"/>
  <c r="E111" i="64"/>
  <c r="G114" i="20"/>
  <c r="D115" i="20"/>
  <c r="E115" i="20"/>
  <c r="O88" i="34"/>
  <c r="O89" i="34" s="1"/>
  <c r="N89" i="34"/>
  <c r="I108" i="77"/>
  <c r="H108" i="77"/>
  <c r="B114" i="74"/>
  <c r="F114" i="74"/>
  <c r="H115" i="71"/>
  <c r="I115" i="71"/>
  <c r="I110" i="61"/>
  <c r="H110" i="61"/>
  <c r="F112" i="58"/>
  <c r="B112" i="58"/>
  <c r="B106" i="95"/>
  <c r="F106" i="95"/>
  <c r="D109" i="94"/>
  <c r="B109" i="94" s="1"/>
  <c r="G108" i="94"/>
  <c r="E109" i="94"/>
  <c r="J109" i="64"/>
  <c r="H114" i="18"/>
  <c r="I114" i="18"/>
  <c r="H111" i="57"/>
  <c r="I111" i="57"/>
  <c r="F108" i="83"/>
  <c r="B108" i="83"/>
  <c r="H115" i="24"/>
  <c r="I115" i="24"/>
  <c r="H106" i="88"/>
  <c r="I106" i="88"/>
  <c r="F116" i="31"/>
  <c r="B116" i="31"/>
  <c r="F107" i="90"/>
  <c r="B107" i="90"/>
  <c r="J115" i="27"/>
  <c r="B108" i="86"/>
  <c r="F108" i="86"/>
  <c r="H114" i="34"/>
  <c r="I114" i="34"/>
  <c r="F115" i="17"/>
  <c r="I109" i="66"/>
  <c r="H109" i="66"/>
  <c r="I105" i="93"/>
  <c r="H105" i="93"/>
  <c r="B109" i="76"/>
  <c r="F109" i="76"/>
  <c r="H111" i="53"/>
  <c r="I111" i="53"/>
  <c r="F107" i="87"/>
  <c r="B107" i="87"/>
  <c r="I114" i="22"/>
  <c r="H114" i="22"/>
  <c r="B115" i="21"/>
  <c r="F115" i="21"/>
  <c r="F108" i="85"/>
  <c r="B108" i="85"/>
  <c r="F108" i="80"/>
  <c r="B108" i="80"/>
  <c r="H111" i="55"/>
  <c r="I111" i="55"/>
  <c r="I107" i="82"/>
  <c r="H107" i="82"/>
  <c r="G109" i="68"/>
  <c r="D110" i="68"/>
  <c r="E110" i="68"/>
  <c r="I115" i="32"/>
  <c r="H115" i="32"/>
  <c r="D115" i="19"/>
  <c r="G114" i="19"/>
  <c r="E115" i="19"/>
  <c r="I117" i="28"/>
  <c r="H117" i="28"/>
  <c r="H113" i="44"/>
  <c r="I113" i="44"/>
  <c r="H113" i="73"/>
  <c r="I113" i="73"/>
  <c r="F109" i="77"/>
  <c r="B109" i="77"/>
  <c r="J108" i="68"/>
  <c r="H116" i="30"/>
  <c r="I116" i="30"/>
  <c r="B111" i="61"/>
  <c r="F111" i="61"/>
  <c r="J113" i="20"/>
  <c r="B115" i="18"/>
  <c r="F115" i="18"/>
  <c r="F112" i="57"/>
  <c r="B112" i="57"/>
  <c r="B108" i="81"/>
  <c r="F108" i="81"/>
  <c r="B107" i="88"/>
  <c r="F107" i="88"/>
  <c r="H106" i="92"/>
  <c r="I106" i="92"/>
  <c r="J115" i="29"/>
  <c r="H104" i="99"/>
  <c r="I104" i="99"/>
  <c r="H108" i="79"/>
  <c r="I108" i="79"/>
  <c r="H105" i="96"/>
  <c r="I105" i="96"/>
  <c r="I111" i="46"/>
  <c r="H111" i="46"/>
  <c r="H115" i="31"/>
  <c r="I115" i="31"/>
  <c r="I110" i="62"/>
  <c r="H110" i="62"/>
  <c r="H106" i="90"/>
  <c r="I106" i="90"/>
  <c r="B107" i="89"/>
  <c r="F107" i="89"/>
  <c r="F115" i="34"/>
  <c r="B115" i="34"/>
  <c r="H114" i="17"/>
  <c r="I114" i="17"/>
  <c r="H110" i="63"/>
  <c r="I110" i="63"/>
  <c r="F110" i="66"/>
  <c r="B110" i="66"/>
  <c r="I94" i="36"/>
  <c r="I109" i="67"/>
  <c r="H109" i="67"/>
  <c r="H108" i="76"/>
  <c r="I108" i="76"/>
  <c r="I108" i="75"/>
  <c r="H108" i="75"/>
  <c r="I106" i="87"/>
  <c r="H106" i="87"/>
  <c r="H114" i="21"/>
  <c r="I114" i="21"/>
  <c r="I106" i="84"/>
  <c r="H106" i="84"/>
  <c r="I107" i="80"/>
  <c r="H107" i="80"/>
  <c r="H106" i="91"/>
  <c r="I106" i="91"/>
  <c r="H116" i="70"/>
  <c r="I116" i="70"/>
  <c r="I113" i="42"/>
  <c r="H113" i="42"/>
  <c r="B116" i="32"/>
  <c r="F116" i="32"/>
  <c r="B109" i="78"/>
  <c r="F109" i="78"/>
  <c r="I104" i="97"/>
  <c r="H104" i="97"/>
  <c r="B114" i="44"/>
  <c r="F114" i="44"/>
  <c r="F111" i="59"/>
  <c r="B111" i="59"/>
  <c r="F114" i="73"/>
  <c r="B114" i="73"/>
  <c r="H111" i="72"/>
  <c r="I111" i="72"/>
  <c r="B117" i="30"/>
  <c r="F117" i="30"/>
  <c r="H111" i="54"/>
  <c r="I111" i="54"/>
  <c r="I107" i="81"/>
  <c r="H107" i="81"/>
  <c r="F107" i="92"/>
  <c r="B107" i="92"/>
  <c r="B105" i="99"/>
  <c r="F105" i="99"/>
  <c r="F109" i="79"/>
  <c r="B109" i="79"/>
  <c r="F112" i="46"/>
  <c r="B112" i="46"/>
  <c r="B111" i="62"/>
  <c r="F111" i="62"/>
  <c r="I106" i="89"/>
  <c r="H106" i="89"/>
  <c r="J112" i="39"/>
  <c r="H104" i="98"/>
  <c r="I104" i="98"/>
  <c r="F117" i="69"/>
  <c r="B117" i="69"/>
  <c r="B111" i="63"/>
  <c r="F111" i="63"/>
  <c r="J108" i="78" l="1"/>
  <c r="J104" i="98"/>
  <c r="J115" i="23"/>
  <c r="J106" i="92"/>
  <c r="J107" i="85"/>
  <c r="J107" i="86"/>
  <c r="J113" i="73"/>
  <c r="J109" i="65"/>
  <c r="J106" i="84"/>
  <c r="J106" i="87"/>
  <c r="J108" i="79"/>
  <c r="J105" i="93"/>
  <c r="J106" i="90"/>
  <c r="J105" i="96"/>
  <c r="J104" i="99"/>
  <c r="J116" i="69"/>
  <c r="J105" i="95"/>
  <c r="J111" i="56"/>
  <c r="D107" i="93"/>
  <c r="G106" i="93"/>
  <c r="D112" i="63"/>
  <c r="G111" i="63"/>
  <c r="E112" i="63"/>
  <c r="D106" i="99"/>
  <c r="G105" i="99"/>
  <c r="E106" i="99"/>
  <c r="D118" i="30"/>
  <c r="G117" i="30"/>
  <c r="E118" i="30"/>
  <c r="D115" i="44"/>
  <c r="G114" i="44"/>
  <c r="E115" i="44"/>
  <c r="J104" i="97"/>
  <c r="J107" i="80"/>
  <c r="J108" i="75"/>
  <c r="J109" i="67"/>
  <c r="J110" i="63"/>
  <c r="J115" i="31"/>
  <c r="D109" i="81"/>
  <c r="G108" i="81"/>
  <c r="E109" i="81"/>
  <c r="G115" i="18"/>
  <c r="D116" i="18"/>
  <c r="E116" i="18"/>
  <c r="G111" i="61"/>
  <c r="D112" i="61"/>
  <c r="E112" i="61"/>
  <c r="H114" i="19"/>
  <c r="I114" i="19"/>
  <c r="J107" i="82"/>
  <c r="G108" i="80"/>
  <c r="D109" i="80"/>
  <c r="E109" i="80"/>
  <c r="D108" i="87"/>
  <c r="G107" i="87"/>
  <c r="E108" i="87"/>
  <c r="J109" i="66"/>
  <c r="G108" i="86"/>
  <c r="D109" i="86"/>
  <c r="E109" i="86"/>
  <c r="G116" i="31"/>
  <c r="D117" i="31"/>
  <c r="E117" i="31"/>
  <c r="G112" i="58"/>
  <c r="D113" i="58"/>
  <c r="E113" i="58"/>
  <c r="J108" i="77"/>
  <c r="F115" i="20"/>
  <c r="B115" i="20"/>
  <c r="B111" i="64"/>
  <c r="F111" i="64"/>
  <c r="H116" i="27"/>
  <c r="I116" i="27"/>
  <c r="B114" i="39"/>
  <c r="F114" i="39"/>
  <c r="D113" i="53"/>
  <c r="G112" i="53"/>
  <c r="E113" i="53"/>
  <c r="D107" i="96"/>
  <c r="B107" i="96" s="1"/>
  <c r="G106" i="96"/>
  <c r="E107" i="96"/>
  <c r="B117" i="29"/>
  <c r="F117" i="29"/>
  <c r="J111" i="58"/>
  <c r="D111" i="65"/>
  <c r="G110" i="65"/>
  <c r="E111" i="65"/>
  <c r="G113" i="45"/>
  <c r="D114" i="45"/>
  <c r="E114" i="45"/>
  <c r="D108" i="84"/>
  <c r="G107" i="84"/>
  <c r="E108" i="84"/>
  <c r="J106" i="89"/>
  <c r="D113" i="46"/>
  <c r="G112" i="46"/>
  <c r="E113" i="46"/>
  <c r="J107" i="81"/>
  <c r="G114" i="73"/>
  <c r="D115" i="73"/>
  <c r="E115" i="73"/>
  <c r="D110" i="78"/>
  <c r="G109" i="78"/>
  <c r="E110" i="78"/>
  <c r="J106" i="91"/>
  <c r="J108" i="76"/>
  <c r="G115" i="34"/>
  <c r="D116" i="34"/>
  <c r="E116" i="34"/>
  <c r="B115" i="19"/>
  <c r="F115" i="19"/>
  <c r="B110" i="68"/>
  <c r="F110" i="68"/>
  <c r="J111" i="55"/>
  <c r="J111" i="53"/>
  <c r="G115" i="17"/>
  <c r="D116" i="17"/>
  <c r="E116" i="17"/>
  <c r="J106" i="88"/>
  <c r="J114" i="18"/>
  <c r="D107" i="95"/>
  <c r="G106" i="95"/>
  <c r="D115" i="74"/>
  <c r="G114" i="74"/>
  <c r="E115" i="74"/>
  <c r="I114" i="20"/>
  <c r="H114" i="20"/>
  <c r="F117" i="27"/>
  <c r="B117" i="27"/>
  <c r="J112" i="45"/>
  <c r="J114" i="3"/>
  <c r="D116" i="22"/>
  <c r="G115" i="22"/>
  <c r="E116" i="22"/>
  <c r="J107" i="83"/>
  <c r="J113" i="41"/>
  <c r="D108" i="91"/>
  <c r="G107" i="91"/>
  <c r="E108" i="91"/>
  <c r="D110" i="75"/>
  <c r="G109" i="75"/>
  <c r="E110" i="75"/>
  <c r="G110" i="67"/>
  <c r="D111" i="67"/>
  <c r="E111" i="67"/>
  <c r="D112" i="62"/>
  <c r="G111" i="62"/>
  <c r="E112" i="62"/>
  <c r="J111" i="54"/>
  <c r="J111" i="72"/>
  <c r="J113" i="42"/>
  <c r="J114" i="17"/>
  <c r="D108" i="89"/>
  <c r="G107" i="89"/>
  <c r="E108" i="89"/>
  <c r="G107" i="88"/>
  <c r="D108" i="88"/>
  <c r="E108" i="88"/>
  <c r="J116" i="30"/>
  <c r="J113" i="44"/>
  <c r="J117" i="28"/>
  <c r="H109" i="68"/>
  <c r="I109" i="68"/>
  <c r="G108" i="85"/>
  <c r="D109" i="85"/>
  <c r="E109" i="85"/>
  <c r="J114" i="22"/>
  <c r="J114" i="34"/>
  <c r="D108" i="90"/>
  <c r="G107" i="90"/>
  <c r="E108" i="90"/>
  <c r="D109" i="83"/>
  <c r="G108" i="83"/>
  <c r="E109" i="83"/>
  <c r="F109" i="94"/>
  <c r="J110" i="61"/>
  <c r="D113" i="56"/>
  <c r="G112" i="56"/>
  <c r="E113" i="56"/>
  <c r="D109" i="82"/>
  <c r="G108" i="82"/>
  <c r="E109" i="82"/>
  <c r="G112" i="55"/>
  <c r="D113" i="55"/>
  <c r="E113" i="55"/>
  <c r="G116" i="24"/>
  <c r="D117" i="24"/>
  <c r="E117" i="24"/>
  <c r="G112" i="54"/>
  <c r="D113" i="54"/>
  <c r="E113" i="54"/>
  <c r="D117" i="71"/>
  <c r="G116" i="71"/>
  <c r="E117" i="71"/>
  <c r="G112" i="72"/>
  <c r="D113" i="72"/>
  <c r="E113" i="72"/>
  <c r="D106" i="97"/>
  <c r="G105" i="97"/>
  <c r="G114" i="42"/>
  <c r="D115" i="42"/>
  <c r="E115" i="42"/>
  <c r="G117" i="70"/>
  <c r="D118" i="70"/>
  <c r="E118" i="70"/>
  <c r="D118" i="69"/>
  <c r="G117" i="69"/>
  <c r="E118" i="69"/>
  <c r="D110" i="79"/>
  <c r="G109" i="79"/>
  <c r="E110" i="79"/>
  <c r="G107" i="92"/>
  <c r="D108" i="92"/>
  <c r="E108" i="92"/>
  <c r="G111" i="59"/>
  <c r="D112" i="59"/>
  <c r="E112" i="59"/>
  <c r="G116" i="32"/>
  <c r="D117" i="32"/>
  <c r="E117" i="32"/>
  <c r="J116" i="70"/>
  <c r="J114" i="21"/>
  <c r="G110" i="66"/>
  <c r="D111" i="66"/>
  <c r="E111" i="66"/>
  <c r="J110" i="62"/>
  <c r="J111" i="46"/>
  <c r="D113" i="57"/>
  <c r="G112" i="57"/>
  <c r="E113" i="57"/>
  <c r="D110" i="77"/>
  <c r="G109" i="77"/>
  <c r="E110" i="77"/>
  <c r="J115" i="32"/>
  <c r="G115" i="21"/>
  <c r="D116" i="21"/>
  <c r="E116" i="21"/>
  <c r="D110" i="76"/>
  <c r="G109" i="76"/>
  <c r="E110" i="76"/>
  <c r="J115" i="24"/>
  <c r="J111" i="57"/>
  <c r="H108" i="94"/>
  <c r="I108" i="94"/>
  <c r="J115" i="71"/>
  <c r="H110" i="64"/>
  <c r="I110" i="64"/>
  <c r="D119" i="28"/>
  <c r="G118" i="28"/>
  <c r="E119" i="28"/>
  <c r="H113" i="39"/>
  <c r="I113" i="39"/>
  <c r="G114" i="41"/>
  <c r="D115" i="41"/>
  <c r="E115" i="41"/>
  <c r="D112" i="60"/>
  <c r="G111" i="60"/>
  <c r="E112" i="60"/>
  <c r="P20" i="2"/>
  <c r="D115" i="43"/>
  <c r="G114" i="43"/>
  <c r="E115" i="43"/>
  <c r="D106" i="98"/>
  <c r="G105" i="98"/>
  <c r="E106" i="98"/>
  <c r="H116" i="29"/>
  <c r="I116" i="29"/>
  <c r="J113" i="74"/>
  <c r="J110" i="59"/>
  <c r="J110" i="60"/>
  <c r="D116" i="3"/>
  <c r="G115" i="3"/>
  <c r="E116" i="3"/>
  <c r="D117" i="23"/>
  <c r="G116" i="23"/>
  <c r="E117" i="23"/>
  <c r="J113" i="43"/>
  <c r="F107" i="96" l="1"/>
  <c r="J108" i="94"/>
  <c r="F115" i="44"/>
  <c r="D116" i="44" s="1"/>
  <c r="H115" i="3"/>
  <c r="I115" i="3"/>
  <c r="J116" i="29"/>
  <c r="F106" i="98"/>
  <c r="B106" i="98"/>
  <c r="J110" i="64"/>
  <c r="B110" i="76"/>
  <c r="F110" i="76"/>
  <c r="B110" i="77"/>
  <c r="F110" i="77"/>
  <c r="F117" i="32"/>
  <c r="B117" i="32"/>
  <c r="H111" i="59"/>
  <c r="I111" i="59"/>
  <c r="H117" i="69"/>
  <c r="I117" i="69"/>
  <c r="H117" i="70"/>
  <c r="I117" i="70"/>
  <c r="I105" i="97"/>
  <c r="H105" i="97"/>
  <c r="I112" i="72"/>
  <c r="H112" i="72"/>
  <c r="B117" i="24"/>
  <c r="F117" i="24"/>
  <c r="I112" i="55"/>
  <c r="H112" i="55"/>
  <c r="G109" i="94"/>
  <c r="D110" i="94"/>
  <c r="B110" i="94" s="1"/>
  <c r="E110" i="94"/>
  <c r="H107" i="88"/>
  <c r="I107" i="88"/>
  <c r="B111" i="67"/>
  <c r="F111" i="67"/>
  <c r="F110" i="75"/>
  <c r="B110" i="75"/>
  <c r="H115" i="22"/>
  <c r="I115" i="22"/>
  <c r="F115" i="74"/>
  <c r="B115" i="74"/>
  <c r="I115" i="17"/>
  <c r="H115" i="17"/>
  <c r="I109" i="78"/>
  <c r="H109" i="78"/>
  <c r="I114" i="73"/>
  <c r="H114" i="73"/>
  <c r="B113" i="46"/>
  <c r="F113" i="46"/>
  <c r="H110" i="65"/>
  <c r="I110" i="65"/>
  <c r="D118" i="29"/>
  <c r="G117" i="29"/>
  <c r="E118" i="29"/>
  <c r="G114" i="39"/>
  <c r="D115" i="39"/>
  <c r="E115" i="39"/>
  <c r="G111" i="64"/>
  <c r="D112" i="64"/>
  <c r="E112" i="64"/>
  <c r="I112" i="58"/>
  <c r="H112" i="58"/>
  <c r="J114" i="19"/>
  <c r="H111" i="61"/>
  <c r="I111" i="61"/>
  <c r="H105" i="99"/>
  <c r="I105" i="99"/>
  <c r="F112" i="63"/>
  <c r="B112" i="63"/>
  <c r="H116" i="23"/>
  <c r="I116" i="23"/>
  <c r="F116" i="3"/>
  <c r="B116" i="3"/>
  <c r="F115" i="41"/>
  <c r="B115" i="41"/>
  <c r="B111" i="66"/>
  <c r="F111" i="66"/>
  <c r="H116" i="32"/>
  <c r="I116" i="32"/>
  <c r="H109" i="79"/>
  <c r="I109" i="79"/>
  <c r="B118" i="69"/>
  <c r="F118" i="69"/>
  <c r="E106" i="97"/>
  <c r="F106" i="97" s="1"/>
  <c r="B106" i="97"/>
  <c r="B113" i="54"/>
  <c r="F113" i="54"/>
  <c r="H116" i="24"/>
  <c r="I116" i="24"/>
  <c r="I112" i="56"/>
  <c r="H112" i="56"/>
  <c r="B109" i="85"/>
  <c r="F109" i="85"/>
  <c r="H111" i="62"/>
  <c r="I111" i="62"/>
  <c r="H110" i="67"/>
  <c r="I110" i="67"/>
  <c r="B116" i="22"/>
  <c r="F116" i="22"/>
  <c r="J114" i="20"/>
  <c r="H106" i="95"/>
  <c r="I106" i="95"/>
  <c r="G110" i="68"/>
  <c r="D111" i="68"/>
  <c r="E111" i="68"/>
  <c r="F110" i="78"/>
  <c r="B110" i="78"/>
  <c r="F114" i="45"/>
  <c r="B114" i="45"/>
  <c r="F111" i="65"/>
  <c r="B111" i="65"/>
  <c r="F109" i="86"/>
  <c r="B109" i="86"/>
  <c r="F109" i="80"/>
  <c r="B109" i="80"/>
  <c r="H108" i="81"/>
  <c r="I108" i="81"/>
  <c r="H117" i="30"/>
  <c r="I117" i="30"/>
  <c r="F106" i="99"/>
  <c r="B106" i="99"/>
  <c r="B117" i="23"/>
  <c r="F117" i="23"/>
  <c r="I114" i="43"/>
  <c r="H114" i="43"/>
  <c r="I111" i="60"/>
  <c r="H111" i="60"/>
  <c r="H114" i="41"/>
  <c r="I114" i="41"/>
  <c r="H118" i="28"/>
  <c r="I118" i="28"/>
  <c r="F116" i="21"/>
  <c r="B116" i="21"/>
  <c r="I112" i="57"/>
  <c r="H112" i="57"/>
  <c r="H110" i="66"/>
  <c r="I110" i="66"/>
  <c r="F108" i="92"/>
  <c r="B108" i="92"/>
  <c r="B110" i="79"/>
  <c r="F110" i="79"/>
  <c r="F115" i="42"/>
  <c r="B115" i="42"/>
  <c r="I116" i="71"/>
  <c r="H116" i="71"/>
  <c r="H112" i="54"/>
  <c r="I112" i="54"/>
  <c r="I108" i="82"/>
  <c r="H108" i="82"/>
  <c r="B113" i="56"/>
  <c r="F113" i="56"/>
  <c r="H108" i="83"/>
  <c r="I108" i="83"/>
  <c r="I107" i="90"/>
  <c r="H107" i="90"/>
  <c r="H108" i="85"/>
  <c r="I108" i="85"/>
  <c r="I107" i="89"/>
  <c r="H107" i="89"/>
  <c r="F112" i="62"/>
  <c r="B112" i="62"/>
  <c r="H107" i="91"/>
  <c r="I107" i="91"/>
  <c r="E107" i="95"/>
  <c r="F107" i="95" s="1"/>
  <c r="B107" i="95"/>
  <c r="B116" i="34"/>
  <c r="F116" i="34"/>
  <c r="I107" i="84"/>
  <c r="H107" i="84"/>
  <c r="I113" i="45"/>
  <c r="H113" i="45"/>
  <c r="D108" i="96"/>
  <c r="B108" i="96" s="1"/>
  <c r="G107" i="96"/>
  <c r="E108" i="96"/>
  <c r="H112" i="53"/>
  <c r="I112" i="53"/>
  <c r="J116" i="27"/>
  <c r="B117" i="31"/>
  <c r="F117" i="31"/>
  <c r="I108" i="86"/>
  <c r="H108" i="86"/>
  <c r="I107" i="87"/>
  <c r="H107" i="87"/>
  <c r="H108" i="80"/>
  <c r="I108" i="80"/>
  <c r="B116" i="18"/>
  <c r="F116" i="18"/>
  <c r="B109" i="81"/>
  <c r="F109" i="81"/>
  <c r="H114" i="44"/>
  <c r="I114" i="44"/>
  <c r="B118" i="30"/>
  <c r="F118" i="30"/>
  <c r="I106" i="93"/>
  <c r="H106" i="93"/>
  <c r="H105" i="98"/>
  <c r="I105" i="98"/>
  <c r="B115" i="43"/>
  <c r="F115" i="43"/>
  <c r="B112" i="60"/>
  <c r="F112" i="60"/>
  <c r="J113" i="39"/>
  <c r="F119" i="28"/>
  <c r="B119" i="28"/>
  <c r="I109" i="76"/>
  <c r="H109" i="76"/>
  <c r="H115" i="21"/>
  <c r="I115" i="21"/>
  <c r="I109" i="77"/>
  <c r="H109" i="77"/>
  <c r="F113" i="57"/>
  <c r="B113" i="57"/>
  <c r="F112" i="59"/>
  <c r="B112" i="59"/>
  <c r="I107" i="92"/>
  <c r="H107" i="92"/>
  <c r="B118" i="70"/>
  <c r="F118" i="70"/>
  <c r="H114" i="42"/>
  <c r="I114" i="42"/>
  <c r="B113" i="72"/>
  <c r="F113" i="72"/>
  <c r="B117" i="71"/>
  <c r="F117" i="71"/>
  <c r="B113" i="55"/>
  <c r="F113" i="55"/>
  <c r="B109" i="82"/>
  <c r="F109" i="82"/>
  <c r="F109" i="83"/>
  <c r="B109" i="83"/>
  <c r="B108" i="90"/>
  <c r="F108" i="90"/>
  <c r="J109" i="68"/>
  <c r="F108" i="88"/>
  <c r="B108" i="88"/>
  <c r="F108" i="89"/>
  <c r="B108" i="89"/>
  <c r="I109" i="75"/>
  <c r="H109" i="75"/>
  <c r="B108" i="91"/>
  <c r="F108" i="91"/>
  <c r="G117" i="27"/>
  <c r="D118" i="27"/>
  <c r="E118" i="27"/>
  <c r="I114" i="74"/>
  <c r="H114" i="74"/>
  <c r="B116" i="17"/>
  <c r="F116" i="17"/>
  <c r="G115" i="19"/>
  <c r="D116" i="19"/>
  <c r="E116" i="19"/>
  <c r="H115" i="34"/>
  <c r="I115" i="34"/>
  <c r="B115" i="73"/>
  <c r="F115" i="73"/>
  <c r="H112" i="46"/>
  <c r="I112" i="46"/>
  <c r="F108" i="84"/>
  <c r="B108" i="84"/>
  <c r="H106" i="96"/>
  <c r="I106" i="96"/>
  <c r="B113" i="53"/>
  <c r="F113" i="53"/>
  <c r="G115" i="20"/>
  <c r="D116" i="20"/>
  <c r="E116" i="20"/>
  <c r="F113" i="58"/>
  <c r="B113" i="58"/>
  <c r="H116" i="31"/>
  <c r="I116" i="31"/>
  <c r="F108" i="87"/>
  <c r="B108" i="87"/>
  <c r="F112" i="61"/>
  <c r="B112" i="61"/>
  <c r="I115" i="18"/>
  <c r="H115" i="18"/>
  <c r="G115" i="44"/>
  <c r="H111" i="63"/>
  <c r="I111" i="63"/>
  <c r="E107" i="93"/>
  <c r="F107" i="93" s="1"/>
  <c r="B107" i="93"/>
  <c r="E116" i="44" l="1"/>
  <c r="J106" i="95"/>
  <c r="J117" i="30"/>
  <c r="J108" i="85"/>
  <c r="J108" i="83"/>
  <c r="J116" i="23"/>
  <c r="J105" i="99"/>
  <c r="J107" i="89"/>
  <c r="J107" i="90"/>
  <c r="J108" i="86"/>
  <c r="J114" i="73"/>
  <c r="J117" i="69"/>
  <c r="J106" i="96"/>
  <c r="J108" i="81"/>
  <c r="J109" i="79"/>
  <c r="J111" i="61"/>
  <c r="J107" i="88"/>
  <c r="D107" i="97"/>
  <c r="G106" i="97"/>
  <c r="E107" i="97"/>
  <c r="J115" i="18"/>
  <c r="G108" i="87"/>
  <c r="D109" i="87"/>
  <c r="E109" i="87"/>
  <c r="G113" i="58"/>
  <c r="D114" i="58"/>
  <c r="E114" i="58"/>
  <c r="D114" i="53"/>
  <c r="G113" i="53"/>
  <c r="E114" i="53"/>
  <c r="G115" i="73"/>
  <c r="D116" i="73"/>
  <c r="E116" i="73"/>
  <c r="B118" i="27"/>
  <c r="F118" i="27"/>
  <c r="G108" i="90"/>
  <c r="D109" i="90"/>
  <c r="E109" i="90"/>
  <c r="G109" i="82"/>
  <c r="D110" i="82"/>
  <c r="E110" i="82"/>
  <c r="D118" i="71"/>
  <c r="G117" i="71"/>
  <c r="E118" i="71"/>
  <c r="J114" i="42"/>
  <c r="J109" i="77"/>
  <c r="J109" i="76"/>
  <c r="J106" i="93"/>
  <c r="J107" i="87"/>
  <c r="D117" i="34"/>
  <c r="G116" i="34"/>
  <c r="E117" i="34"/>
  <c r="D113" i="62"/>
  <c r="G112" i="62"/>
  <c r="E113" i="62"/>
  <c r="J108" i="82"/>
  <c r="J116" i="71"/>
  <c r="D117" i="21"/>
  <c r="G116" i="21"/>
  <c r="E117" i="21"/>
  <c r="J114" i="43"/>
  <c r="J112" i="56"/>
  <c r="G118" i="69"/>
  <c r="D119" i="69"/>
  <c r="E119" i="69"/>
  <c r="J116" i="32"/>
  <c r="F115" i="39"/>
  <c r="B115" i="39"/>
  <c r="B118" i="29"/>
  <c r="F118" i="29"/>
  <c r="J109" i="78"/>
  <c r="D116" i="74"/>
  <c r="G115" i="74"/>
  <c r="E116" i="74"/>
  <c r="D111" i="75"/>
  <c r="G110" i="75"/>
  <c r="E111" i="75"/>
  <c r="J117" i="70"/>
  <c r="J111" i="59"/>
  <c r="D111" i="77"/>
  <c r="G110" i="77"/>
  <c r="E111" i="77"/>
  <c r="B116" i="44"/>
  <c r="F116" i="44"/>
  <c r="J116" i="31"/>
  <c r="D109" i="84"/>
  <c r="G108" i="84"/>
  <c r="E109" i="84"/>
  <c r="B116" i="19"/>
  <c r="F116" i="19"/>
  <c r="H117" i="27"/>
  <c r="I117" i="27"/>
  <c r="J109" i="75"/>
  <c r="D109" i="88"/>
  <c r="G108" i="88"/>
  <c r="E109" i="88"/>
  <c r="J107" i="92"/>
  <c r="J115" i="21"/>
  <c r="D113" i="60"/>
  <c r="G112" i="60"/>
  <c r="E113" i="60"/>
  <c r="J105" i="98"/>
  <c r="G118" i="30"/>
  <c r="D119" i="30"/>
  <c r="E119" i="30"/>
  <c r="G109" i="81"/>
  <c r="D110" i="81"/>
  <c r="E110" i="81"/>
  <c r="J108" i="80"/>
  <c r="F108" i="96"/>
  <c r="J113" i="45"/>
  <c r="J107" i="91"/>
  <c r="G113" i="56"/>
  <c r="D114" i="56"/>
  <c r="E114" i="56"/>
  <c r="J112" i="54"/>
  <c r="J118" i="28"/>
  <c r="G117" i="23"/>
  <c r="D118" i="23"/>
  <c r="E118" i="23"/>
  <c r="G106" i="99"/>
  <c r="D107" i="99"/>
  <c r="E107" i="99"/>
  <c r="G109" i="86"/>
  <c r="D110" i="86"/>
  <c r="E110" i="86"/>
  <c r="D115" i="45"/>
  <c r="G114" i="45"/>
  <c r="E115" i="45"/>
  <c r="B111" i="68"/>
  <c r="F111" i="68"/>
  <c r="J110" i="67"/>
  <c r="D110" i="85"/>
  <c r="G109" i="85"/>
  <c r="E110" i="85"/>
  <c r="J116" i="24"/>
  <c r="D116" i="41"/>
  <c r="G115" i="41"/>
  <c r="E116" i="41"/>
  <c r="B112" i="64"/>
  <c r="F112" i="64"/>
  <c r="H114" i="39"/>
  <c r="I114" i="39"/>
  <c r="J110" i="65"/>
  <c r="J115" i="22"/>
  <c r="G111" i="67"/>
  <c r="D112" i="67"/>
  <c r="E112" i="67"/>
  <c r="F110" i="94"/>
  <c r="J112" i="55"/>
  <c r="J112" i="72"/>
  <c r="J111" i="63"/>
  <c r="H115" i="44"/>
  <c r="I115" i="44"/>
  <c r="D113" i="61"/>
  <c r="G112" i="61"/>
  <c r="E113" i="61"/>
  <c r="F116" i="20"/>
  <c r="B116" i="20"/>
  <c r="J112" i="46"/>
  <c r="J115" i="34"/>
  <c r="H115" i="19"/>
  <c r="I115" i="19"/>
  <c r="J114" i="74"/>
  <c r="G108" i="91"/>
  <c r="D109" i="91"/>
  <c r="E109" i="91"/>
  <c r="G113" i="55"/>
  <c r="D114" i="55"/>
  <c r="E114" i="55"/>
  <c r="D114" i="72"/>
  <c r="G113" i="72"/>
  <c r="E114" i="72"/>
  <c r="D119" i="70"/>
  <c r="G118" i="70"/>
  <c r="E119" i="70"/>
  <c r="G113" i="57"/>
  <c r="D114" i="57"/>
  <c r="E114" i="57"/>
  <c r="G119" i="28"/>
  <c r="D120" i="28"/>
  <c r="E120" i="28"/>
  <c r="I107" i="96"/>
  <c r="H107" i="96"/>
  <c r="D116" i="42"/>
  <c r="G115" i="42"/>
  <c r="E116" i="42"/>
  <c r="D109" i="92"/>
  <c r="G108" i="92"/>
  <c r="E109" i="92"/>
  <c r="J112" i="57"/>
  <c r="J111" i="60"/>
  <c r="H110" i="68"/>
  <c r="I110" i="68"/>
  <c r="D112" i="66"/>
  <c r="G111" i="66"/>
  <c r="E112" i="66"/>
  <c r="I111" i="64"/>
  <c r="H111" i="64"/>
  <c r="J115" i="17"/>
  <c r="D118" i="24"/>
  <c r="G117" i="24"/>
  <c r="E118" i="24"/>
  <c r="G110" i="76"/>
  <c r="D111" i="76"/>
  <c r="E111" i="76"/>
  <c r="J115" i="3"/>
  <c r="G107" i="93"/>
  <c r="D108" i="93"/>
  <c r="I115" i="20"/>
  <c r="H115" i="20"/>
  <c r="D117" i="17"/>
  <c r="G116" i="17"/>
  <c r="E117" i="17"/>
  <c r="D109" i="89"/>
  <c r="G108" i="89"/>
  <c r="E109" i="89"/>
  <c r="G109" i="83"/>
  <c r="D110" i="83"/>
  <c r="E110" i="83"/>
  <c r="G112" i="59"/>
  <c r="D113" i="59"/>
  <c r="E113" i="59"/>
  <c r="G115" i="43"/>
  <c r="D116" i="43"/>
  <c r="E116" i="43"/>
  <c r="J114" i="44"/>
  <c r="G116" i="18"/>
  <c r="D117" i="18"/>
  <c r="E117" i="18"/>
  <c r="D118" i="31"/>
  <c r="G117" i="31"/>
  <c r="E118" i="31"/>
  <c r="J112" i="53"/>
  <c r="J107" i="84"/>
  <c r="G107" i="95"/>
  <c r="D108" i="95"/>
  <c r="D111" i="79"/>
  <c r="G110" i="79"/>
  <c r="E111" i="79"/>
  <c r="J110" i="66"/>
  <c r="J114" i="41"/>
  <c r="D110" i="80"/>
  <c r="G109" i="80"/>
  <c r="E110" i="80"/>
  <c r="G111" i="65"/>
  <c r="D112" i="65"/>
  <c r="E112" i="65"/>
  <c r="G110" i="78"/>
  <c r="D111" i="78"/>
  <c r="E111" i="78"/>
  <c r="G116" i="22"/>
  <c r="D117" i="22"/>
  <c r="E117" i="22"/>
  <c r="J111" i="62"/>
  <c r="D114" i="54"/>
  <c r="G113" i="54"/>
  <c r="E114" i="54"/>
  <c r="D117" i="3"/>
  <c r="G116" i="3"/>
  <c r="E117" i="3"/>
  <c r="G112" i="63"/>
  <c r="D113" i="63"/>
  <c r="E113" i="63"/>
  <c r="J112" i="58"/>
  <c r="I117" i="29"/>
  <c r="H117" i="29"/>
  <c r="G113" i="46"/>
  <c r="D114" i="46"/>
  <c r="E114" i="46"/>
  <c r="I109" i="94"/>
  <c r="H109" i="94"/>
  <c r="J105" i="97"/>
  <c r="D118" i="32"/>
  <c r="G117" i="32"/>
  <c r="E118" i="32"/>
  <c r="G106" i="98"/>
  <c r="D107" i="98"/>
  <c r="E107" i="98"/>
  <c r="J109" i="94" l="1"/>
  <c r="J107" i="96"/>
  <c r="J115" i="44"/>
  <c r="H113" i="46"/>
  <c r="I113" i="46"/>
  <c r="I113" i="54"/>
  <c r="H113" i="54"/>
  <c r="B111" i="78"/>
  <c r="F111" i="78"/>
  <c r="H111" i="65"/>
  <c r="I111" i="65"/>
  <c r="H107" i="95"/>
  <c r="I107" i="95"/>
  <c r="F117" i="18"/>
  <c r="B117" i="18"/>
  <c r="F113" i="59"/>
  <c r="B113" i="59"/>
  <c r="H109" i="83"/>
  <c r="I109" i="83"/>
  <c r="J115" i="20"/>
  <c r="I111" i="66"/>
  <c r="H111" i="66"/>
  <c r="I115" i="42"/>
  <c r="H115" i="42"/>
  <c r="F114" i="57"/>
  <c r="B114" i="57"/>
  <c r="B119" i="70"/>
  <c r="F119" i="70"/>
  <c r="F109" i="91"/>
  <c r="B109" i="91"/>
  <c r="J115" i="19"/>
  <c r="D111" i="94"/>
  <c r="B111" i="94" s="1"/>
  <c r="G110" i="94"/>
  <c r="E111" i="94"/>
  <c r="I115" i="41"/>
  <c r="H115" i="41"/>
  <c r="H114" i="45"/>
  <c r="I114" i="45"/>
  <c r="H109" i="86"/>
  <c r="I109" i="86"/>
  <c r="F114" i="56"/>
  <c r="B114" i="56"/>
  <c r="F110" i="81"/>
  <c r="B110" i="81"/>
  <c r="I118" i="30"/>
  <c r="H118" i="30"/>
  <c r="F113" i="60"/>
  <c r="B113" i="60"/>
  <c r="B111" i="77"/>
  <c r="F111" i="77"/>
  <c r="D119" i="29"/>
  <c r="G118" i="29"/>
  <c r="E119" i="29"/>
  <c r="H118" i="69"/>
  <c r="I118" i="69"/>
  <c r="B113" i="62"/>
  <c r="F113" i="62"/>
  <c r="F110" i="82"/>
  <c r="B110" i="82"/>
  <c r="I108" i="90"/>
  <c r="H108" i="90"/>
  <c r="F116" i="73"/>
  <c r="B116" i="73"/>
  <c r="F114" i="53"/>
  <c r="B114" i="53"/>
  <c r="I117" i="32"/>
  <c r="H117" i="32"/>
  <c r="I116" i="3"/>
  <c r="H116" i="3"/>
  <c r="F114" i="54"/>
  <c r="B114" i="54"/>
  <c r="B117" i="22"/>
  <c r="F117" i="22"/>
  <c r="H110" i="78"/>
  <c r="I110" i="78"/>
  <c r="H110" i="79"/>
  <c r="I110" i="79"/>
  <c r="H117" i="31"/>
  <c r="I117" i="31"/>
  <c r="H116" i="18"/>
  <c r="I116" i="18"/>
  <c r="F116" i="43"/>
  <c r="B116" i="43"/>
  <c r="H112" i="59"/>
  <c r="I112" i="59"/>
  <c r="I116" i="17"/>
  <c r="H116" i="17"/>
  <c r="E108" i="93"/>
  <c r="F108" i="93" s="1"/>
  <c r="B108" i="93"/>
  <c r="H117" i="24"/>
  <c r="I117" i="24"/>
  <c r="B112" i="66"/>
  <c r="F112" i="66"/>
  <c r="H108" i="92"/>
  <c r="I108" i="92"/>
  <c r="B116" i="42"/>
  <c r="F116" i="42"/>
  <c r="F120" i="28"/>
  <c r="B120" i="28"/>
  <c r="I113" i="57"/>
  <c r="H113" i="57"/>
  <c r="F114" i="55"/>
  <c r="B114" i="55"/>
  <c r="I108" i="91"/>
  <c r="H108" i="91"/>
  <c r="H112" i="61"/>
  <c r="I112" i="61"/>
  <c r="D113" i="64"/>
  <c r="G112" i="64"/>
  <c r="E113" i="64"/>
  <c r="B116" i="41"/>
  <c r="F116" i="41"/>
  <c r="H109" i="85"/>
  <c r="I109" i="85"/>
  <c r="G111" i="68"/>
  <c r="D112" i="68"/>
  <c r="E112" i="68"/>
  <c r="F115" i="45"/>
  <c r="B115" i="45"/>
  <c r="F118" i="23"/>
  <c r="B118" i="23"/>
  <c r="I113" i="56"/>
  <c r="H113" i="56"/>
  <c r="D109" i="96"/>
  <c r="B109" i="96" s="1"/>
  <c r="G108" i="96"/>
  <c r="E109" i="96"/>
  <c r="I109" i="81"/>
  <c r="H109" i="81"/>
  <c r="H108" i="88"/>
  <c r="I108" i="88"/>
  <c r="J117" i="27"/>
  <c r="I115" i="74"/>
  <c r="H115" i="74"/>
  <c r="H116" i="21"/>
  <c r="I116" i="21"/>
  <c r="H117" i="71"/>
  <c r="I117" i="71"/>
  <c r="H109" i="82"/>
  <c r="I109" i="82"/>
  <c r="D119" i="27"/>
  <c r="G118" i="27"/>
  <c r="E119" i="27"/>
  <c r="H115" i="73"/>
  <c r="I115" i="73"/>
  <c r="F109" i="87"/>
  <c r="B109" i="87"/>
  <c r="B107" i="98"/>
  <c r="F107" i="98"/>
  <c r="B118" i="32"/>
  <c r="F118" i="32"/>
  <c r="J117" i="29"/>
  <c r="F113" i="63"/>
  <c r="B113" i="63"/>
  <c r="B117" i="3"/>
  <c r="F117" i="3"/>
  <c r="I116" i="22"/>
  <c r="H116" i="22"/>
  <c r="H109" i="80"/>
  <c r="I109" i="80"/>
  <c r="B111" i="79"/>
  <c r="F111" i="79"/>
  <c r="F118" i="31"/>
  <c r="B118" i="31"/>
  <c r="I115" i="43"/>
  <c r="H115" i="43"/>
  <c r="I108" i="89"/>
  <c r="H108" i="89"/>
  <c r="B117" i="17"/>
  <c r="F117" i="17"/>
  <c r="I107" i="93"/>
  <c r="H107" i="93"/>
  <c r="B111" i="76"/>
  <c r="F111" i="76"/>
  <c r="F118" i="24"/>
  <c r="B118" i="24"/>
  <c r="J111" i="64"/>
  <c r="J110" i="68"/>
  <c r="B109" i="92"/>
  <c r="F109" i="92"/>
  <c r="I119" i="28"/>
  <c r="H119" i="28"/>
  <c r="H113" i="72"/>
  <c r="I113" i="72"/>
  <c r="H113" i="55"/>
  <c r="I113" i="55"/>
  <c r="B113" i="61"/>
  <c r="F113" i="61"/>
  <c r="B112" i="67"/>
  <c r="F112" i="67"/>
  <c r="B110" i="85"/>
  <c r="F110" i="85"/>
  <c r="F107" i="99"/>
  <c r="B107" i="99"/>
  <c r="H117" i="23"/>
  <c r="I117" i="23"/>
  <c r="F109" i="88"/>
  <c r="B109" i="88"/>
  <c r="H108" i="84"/>
  <c r="I108" i="84"/>
  <c r="G116" i="44"/>
  <c r="D117" i="44"/>
  <c r="E117" i="44"/>
  <c r="H110" i="75"/>
  <c r="I110" i="75"/>
  <c r="F116" i="74"/>
  <c r="B116" i="74"/>
  <c r="B117" i="21"/>
  <c r="F117" i="21"/>
  <c r="H116" i="34"/>
  <c r="I116" i="34"/>
  <c r="B118" i="71"/>
  <c r="F118" i="71"/>
  <c r="F114" i="58"/>
  <c r="B114" i="58"/>
  <c r="H108" i="87"/>
  <c r="I108" i="87"/>
  <c r="I106" i="97"/>
  <c r="H106" i="97"/>
  <c r="H106" i="98"/>
  <c r="I106" i="98"/>
  <c r="F114" i="46"/>
  <c r="B114" i="46"/>
  <c r="I112" i="63"/>
  <c r="H112" i="63"/>
  <c r="B112" i="65"/>
  <c r="F112" i="65"/>
  <c r="F110" i="80"/>
  <c r="B110" i="80"/>
  <c r="E108" i="95"/>
  <c r="F108" i="95" s="1"/>
  <c r="B108" i="95"/>
  <c r="B110" i="83"/>
  <c r="F110" i="83"/>
  <c r="F109" i="89"/>
  <c r="B109" i="89"/>
  <c r="H110" i="76"/>
  <c r="I110" i="76"/>
  <c r="H118" i="70"/>
  <c r="I118" i="70"/>
  <c r="B114" i="72"/>
  <c r="F114" i="72"/>
  <c r="G116" i="20"/>
  <c r="D117" i="20"/>
  <c r="E117" i="20"/>
  <c r="H111" i="67"/>
  <c r="I111" i="67"/>
  <c r="J114" i="39"/>
  <c r="B110" i="86"/>
  <c r="F110" i="86"/>
  <c r="H106" i="99"/>
  <c r="I106" i="99"/>
  <c r="B119" i="30"/>
  <c r="F119" i="30"/>
  <c r="I112" i="60"/>
  <c r="H112" i="60"/>
  <c r="G116" i="19"/>
  <c r="D117" i="19"/>
  <c r="E117" i="19"/>
  <c r="F109" i="84"/>
  <c r="B109" i="84"/>
  <c r="H110" i="77"/>
  <c r="I110" i="77"/>
  <c r="B111" i="75"/>
  <c r="F111" i="75"/>
  <c r="D116" i="39"/>
  <c r="G115" i="39"/>
  <c r="E116" i="39"/>
  <c r="B119" i="69"/>
  <c r="F119" i="69"/>
  <c r="H112" i="62"/>
  <c r="I112" i="62"/>
  <c r="B117" i="34"/>
  <c r="F117" i="34"/>
  <c r="B109" i="90"/>
  <c r="F109" i="90"/>
  <c r="H113" i="53"/>
  <c r="I113" i="53"/>
  <c r="H113" i="58"/>
  <c r="I113" i="58"/>
  <c r="B107" i="97"/>
  <c r="F107" i="97"/>
  <c r="J109" i="83" l="1"/>
  <c r="J111" i="65"/>
  <c r="J106" i="99"/>
  <c r="J108" i="88"/>
  <c r="J109" i="85"/>
  <c r="J118" i="69"/>
  <c r="J115" i="73"/>
  <c r="J106" i="98"/>
  <c r="F109" i="96"/>
  <c r="G109" i="96" s="1"/>
  <c r="J108" i="90"/>
  <c r="J106" i="97"/>
  <c r="J118" i="30"/>
  <c r="J107" i="95"/>
  <c r="J109" i="80"/>
  <c r="J109" i="82"/>
  <c r="J112" i="61"/>
  <c r="G108" i="95"/>
  <c r="D109" i="95"/>
  <c r="D109" i="93"/>
  <c r="G108" i="93"/>
  <c r="H115" i="39"/>
  <c r="I115" i="39"/>
  <c r="J110" i="77"/>
  <c r="J112" i="60"/>
  <c r="B117" i="20"/>
  <c r="F117" i="20"/>
  <c r="J118" i="70"/>
  <c r="G110" i="80"/>
  <c r="D111" i="80"/>
  <c r="E111" i="80"/>
  <c r="J112" i="63"/>
  <c r="J108" i="84"/>
  <c r="J117" i="23"/>
  <c r="G110" i="85"/>
  <c r="D111" i="85"/>
  <c r="E111" i="85"/>
  <c r="D114" i="61"/>
  <c r="G113" i="61"/>
  <c r="E114" i="61"/>
  <c r="J113" i="72"/>
  <c r="G109" i="92"/>
  <c r="D110" i="92"/>
  <c r="E110" i="92"/>
  <c r="G111" i="76"/>
  <c r="D112" i="76"/>
  <c r="E112" i="76"/>
  <c r="G117" i="17"/>
  <c r="D118" i="17"/>
  <c r="E118" i="17"/>
  <c r="D112" i="79"/>
  <c r="G111" i="79"/>
  <c r="E112" i="79"/>
  <c r="G118" i="32"/>
  <c r="D119" i="32"/>
  <c r="E119" i="32"/>
  <c r="J109" i="81"/>
  <c r="H111" i="68"/>
  <c r="I111" i="68"/>
  <c r="J108" i="92"/>
  <c r="J117" i="24"/>
  <c r="J116" i="3"/>
  <c r="D114" i="62"/>
  <c r="G113" i="62"/>
  <c r="E114" i="62"/>
  <c r="D115" i="56"/>
  <c r="G114" i="56"/>
  <c r="E115" i="56"/>
  <c r="H110" i="94"/>
  <c r="I110" i="94"/>
  <c r="G107" i="97"/>
  <c r="D108" i="97"/>
  <c r="E108" i="97"/>
  <c r="J113" i="53"/>
  <c r="G117" i="34"/>
  <c r="D118" i="34"/>
  <c r="E118" i="34"/>
  <c r="G119" i="69"/>
  <c r="D120" i="69"/>
  <c r="E120" i="69"/>
  <c r="F116" i="39"/>
  <c r="B116" i="39"/>
  <c r="B117" i="19"/>
  <c r="F117" i="19"/>
  <c r="G119" i="30"/>
  <c r="D120" i="30"/>
  <c r="E120" i="30"/>
  <c r="G110" i="86"/>
  <c r="D111" i="86"/>
  <c r="E111" i="86"/>
  <c r="J111" i="67"/>
  <c r="H116" i="20"/>
  <c r="I116" i="20"/>
  <c r="D110" i="89"/>
  <c r="G109" i="89"/>
  <c r="E110" i="89"/>
  <c r="D113" i="65"/>
  <c r="G112" i="65"/>
  <c r="E113" i="65"/>
  <c r="J116" i="34"/>
  <c r="J115" i="43"/>
  <c r="J116" i="22"/>
  <c r="D114" i="63"/>
  <c r="G113" i="63"/>
  <c r="E114" i="63"/>
  <c r="D110" i="87"/>
  <c r="G109" i="87"/>
  <c r="E110" i="87"/>
  <c r="I118" i="27"/>
  <c r="H118" i="27"/>
  <c r="J117" i="71"/>
  <c r="J113" i="56"/>
  <c r="D116" i="45"/>
  <c r="G115" i="45"/>
  <c r="E116" i="45"/>
  <c r="D115" i="55"/>
  <c r="G114" i="55"/>
  <c r="E115" i="55"/>
  <c r="D121" i="28"/>
  <c r="G120" i="28"/>
  <c r="E121" i="28"/>
  <c r="J117" i="31"/>
  <c r="J110" i="78"/>
  <c r="D115" i="53"/>
  <c r="G114" i="53"/>
  <c r="E115" i="53"/>
  <c r="H118" i="29"/>
  <c r="I118" i="29"/>
  <c r="J109" i="86"/>
  <c r="G109" i="91"/>
  <c r="D110" i="91"/>
  <c r="E110" i="91"/>
  <c r="G114" i="57"/>
  <c r="D115" i="57"/>
  <c r="E115" i="57"/>
  <c r="J111" i="66"/>
  <c r="D118" i="18"/>
  <c r="G117" i="18"/>
  <c r="E118" i="18"/>
  <c r="J113" i="54"/>
  <c r="G111" i="75"/>
  <c r="D112" i="75"/>
  <c r="E112" i="75"/>
  <c r="H116" i="19"/>
  <c r="I116" i="19"/>
  <c r="G114" i="72"/>
  <c r="D115" i="72"/>
  <c r="E115" i="72"/>
  <c r="J110" i="76"/>
  <c r="D111" i="83"/>
  <c r="G110" i="83"/>
  <c r="E111" i="83"/>
  <c r="D115" i="46"/>
  <c r="G114" i="46"/>
  <c r="E115" i="46"/>
  <c r="G114" i="58"/>
  <c r="D115" i="58"/>
  <c r="E115" i="58"/>
  <c r="D117" i="74"/>
  <c r="G116" i="74"/>
  <c r="E117" i="74"/>
  <c r="B117" i="44"/>
  <c r="F117" i="44"/>
  <c r="D113" i="67"/>
  <c r="G112" i="67"/>
  <c r="E113" i="67"/>
  <c r="J113" i="55"/>
  <c r="D118" i="3"/>
  <c r="G117" i="3"/>
  <c r="E118" i="3"/>
  <c r="D108" i="98"/>
  <c r="G107" i="98"/>
  <c r="E108" i="98"/>
  <c r="F119" i="27"/>
  <c r="B119" i="27"/>
  <c r="J115" i="74"/>
  <c r="I108" i="96"/>
  <c r="H108" i="96"/>
  <c r="I112" i="64"/>
  <c r="H112" i="64"/>
  <c r="D117" i="42"/>
  <c r="G116" i="42"/>
  <c r="E117" i="42"/>
  <c r="D113" i="66"/>
  <c r="G112" i="66"/>
  <c r="E113" i="66"/>
  <c r="J116" i="17"/>
  <c r="D117" i="43"/>
  <c r="G116" i="43"/>
  <c r="E117" i="43"/>
  <c r="D115" i="54"/>
  <c r="G114" i="54"/>
  <c r="E115" i="54"/>
  <c r="J117" i="32"/>
  <c r="B119" i="29"/>
  <c r="F119" i="29"/>
  <c r="D114" i="60"/>
  <c r="G113" i="60"/>
  <c r="E114" i="60"/>
  <c r="G110" i="81"/>
  <c r="D111" i="81"/>
  <c r="E111" i="81"/>
  <c r="J115" i="41"/>
  <c r="D120" i="70"/>
  <c r="G119" i="70"/>
  <c r="E120" i="70"/>
  <c r="D112" i="78"/>
  <c r="G111" i="78"/>
  <c r="E112" i="78"/>
  <c r="J113" i="46"/>
  <c r="J113" i="58"/>
  <c r="D110" i="90"/>
  <c r="G109" i="90"/>
  <c r="E110" i="90"/>
  <c r="J112" i="62"/>
  <c r="D110" i="84"/>
  <c r="G109" i="84"/>
  <c r="E110" i="84"/>
  <c r="J108" i="87"/>
  <c r="G118" i="71"/>
  <c r="D119" i="71"/>
  <c r="E119" i="71"/>
  <c r="G117" i="21"/>
  <c r="D118" i="21"/>
  <c r="E118" i="21"/>
  <c r="J110" i="75"/>
  <c r="I116" i="44"/>
  <c r="H116" i="44"/>
  <c r="D110" i="88"/>
  <c r="G109" i="88"/>
  <c r="E110" i="88"/>
  <c r="D108" i="99"/>
  <c r="G107" i="99"/>
  <c r="E108" i="99"/>
  <c r="J119" i="28"/>
  <c r="D119" i="24"/>
  <c r="G118" i="24"/>
  <c r="E119" i="24"/>
  <c r="J107" i="93"/>
  <c r="J108" i="89"/>
  <c r="D119" i="31"/>
  <c r="G118" i="31"/>
  <c r="E119" i="31"/>
  <c r="J116" i="21"/>
  <c r="G118" i="23"/>
  <c r="D119" i="23"/>
  <c r="E119" i="23"/>
  <c r="F112" i="68"/>
  <c r="B112" i="68"/>
  <c r="G116" i="41"/>
  <c r="D117" i="41"/>
  <c r="E117" i="41"/>
  <c r="B113" i="64"/>
  <c r="F113" i="64"/>
  <c r="J108" i="91"/>
  <c r="J113" i="57"/>
  <c r="J112" i="59"/>
  <c r="J116" i="18"/>
  <c r="J110" i="79"/>
  <c r="G117" i="22"/>
  <c r="D118" i="22"/>
  <c r="E118" i="22"/>
  <c r="D117" i="73"/>
  <c r="G116" i="73"/>
  <c r="E117" i="73"/>
  <c r="G110" i="82"/>
  <c r="D111" i="82"/>
  <c r="E111" i="82"/>
  <c r="D112" i="77"/>
  <c r="G111" i="77"/>
  <c r="E112" i="77"/>
  <c r="J114" i="45"/>
  <c r="F111" i="94"/>
  <c r="J115" i="42"/>
  <c r="D114" i="59"/>
  <c r="G113" i="59"/>
  <c r="E114" i="59"/>
  <c r="D110" i="96" l="1"/>
  <c r="B110" i="96" s="1"/>
  <c r="J108" i="96"/>
  <c r="F111" i="82"/>
  <c r="B111" i="82"/>
  <c r="B117" i="73"/>
  <c r="F117" i="73"/>
  <c r="D114" i="64"/>
  <c r="G113" i="64"/>
  <c r="E114" i="64"/>
  <c r="I116" i="41"/>
  <c r="H116" i="41"/>
  <c r="F119" i="23"/>
  <c r="B119" i="23"/>
  <c r="B108" i="99"/>
  <c r="F108" i="99"/>
  <c r="B119" i="71"/>
  <c r="F119" i="71"/>
  <c r="I109" i="84"/>
  <c r="H109" i="84"/>
  <c r="H119" i="70"/>
  <c r="I119" i="70"/>
  <c r="I113" i="60"/>
  <c r="H113" i="60"/>
  <c r="B115" i="54"/>
  <c r="F115" i="54"/>
  <c r="B113" i="66"/>
  <c r="F113" i="66"/>
  <c r="H117" i="3"/>
  <c r="I117" i="3"/>
  <c r="I114" i="46"/>
  <c r="H114" i="46"/>
  <c r="F111" i="83"/>
  <c r="B111" i="83"/>
  <c r="B115" i="72"/>
  <c r="F115" i="72"/>
  <c r="H114" i="57"/>
  <c r="I114" i="57"/>
  <c r="H114" i="53"/>
  <c r="I114" i="53"/>
  <c r="H115" i="45"/>
  <c r="I115" i="45"/>
  <c r="E110" i="96"/>
  <c r="F110" i="96" s="1"/>
  <c r="J118" i="27"/>
  <c r="B111" i="86"/>
  <c r="F111" i="86"/>
  <c r="I119" i="30"/>
  <c r="H119" i="30"/>
  <c r="G116" i="39"/>
  <c r="D117" i="39"/>
  <c r="E117" i="39"/>
  <c r="J110" i="94"/>
  <c r="F115" i="56"/>
  <c r="B115" i="56"/>
  <c r="H111" i="79"/>
  <c r="I111" i="79"/>
  <c r="H117" i="17"/>
  <c r="I117" i="17"/>
  <c r="B111" i="80"/>
  <c r="F111" i="80"/>
  <c r="G117" i="20"/>
  <c r="D118" i="20"/>
  <c r="E118" i="20"/>
  <c r="H108" i="93"/>
  <c r="I108" i="93"/>
  <c r="I113" i="59"/>
  <c r="H113" i="59"/>
  <c r="G111" i="94"/>
  <c r="D112" i="94"/>
  <c r="B112" i="94" s="1"/>
  <c r="E112" i="94"/>
  <c r="I111" i="77"/>
  <c r="H111" i="77"/>
  <c r="I110" i="82"/>
  <c r="H110" i="82"/>
  <c r="H118" i="23"/>
  <c r="I118" i="23"/>
  <c r="H118" i="31"/>
  <c r="I118" i="31"/>
  <c r="J116" i="44"/>
  <c r="B118" i="21"/>
  <c r="F118" i="21"/>
  <c r="H118" i="71"/>
  <c r="I118" i="71"/>
  <c r="B110" i="84"/>
  <c r="F110" i="84"/>
  <c r="H109" i="90"/>
  <c r="I109" i="90"/>
  <c r="I111" i="78"/>
  <c r="H111" i="78"/>
  <c r="F120" i="70"/>
  <c r="B120" i="70"/>
  <c r="F111" i="81"/>
  <c r="B111" i="81"/>
  <c r="F114" i="60"/>
  <c r="B114" i="60"/>
  <c r="J112" i="64"/>
  <c r="H107" i="98"/>
  <c r="I107" i="98"/>
  <c r="B118" i="3"/>
  <c r="F118" i="3"/>
  <c r="I112" i="67"/>
  <c r="H112" i="67"/>
  <c r="B115" i="58"/>
  <c r="F115" i="58"/>
  <c r="B115" i="46"/>
  <c r="F115" i="46"/>
  <c r="I114" i="72"/>
  <c r="H114" i="72"/>
  <c r="B112" i="75"/>
  <c r="F112" i="75"/>
  <c r="J118" i="29"/>
  <c r="B115" i="53"/>
  <c r="F115" i="53"/>
  <c r="I114" i="55"/>
  <c r="H114" i="55"/>
  <c r="F116" i="45"/>
  <c r="B116" i="45"/>
  <c r="I113" i="63"/>
  <c r="H113" i="63"/>
  <c r="I109" i="89"/>
  <c r="H109" i="89"/>
  <c r="H110" i="86"/>
  <c r="I110" i="86"/>
  <c r="D118" i="19"/>
  <c r="G117" i="19"/>
  <c r="E118" i="19"/>
  <c r="F118" i="34"/>
  <c r="B118" i="34"/>
  <c r="J111" i="68"/>
  <c r="B119" i="32"/>
  <c r="F119" i="32"/>
  <c r="B112" i="79"/>
  <c r="F112" i="79"/>
  <c r="B110" i="92"/>
  <c r="F110" i="92"/>
  <c r="F111" i="85"/>
  <c r="B111" i="85"/>
  <c r="I110" i="80"/>
  <c r="H110" i="80"/>
  <c r="E109" i="93"/>
  <c r="F109" i="93" s="1"/>
  <c r="B109" i="93"/>
  <c r="F114" i="59"/>
  <c r="B114" i="59"/>
  <c r="B112" i="77"/>
  <c r="F112" i="77"/>
  <c r="F118" i="22"/>
  <c r="B118" i="22"/>
  <c r="G112" i="68"/>
  <c r="D113" i="68"/>
  <c r="E113" i="68"/>
  <c r="F119" i="31"/>
  <c r="B119" i="31"/>
  <c r="I118" i="24"/>
  <c r="H118" i="24"/>
  <c r="H109" i="88"/>
  <c r="I109" i="88"/>
  <c r="I117" i="21"/>
  <c r="H117" i="21"/>
  <c r="F110" i="90"/>
  <c r="B110" i="90"/>
  <c r="F112" i="78"/>
  <c r="B112" i="78"/>
  <c r="H110" i="81"/>
  <c r="I110" i="81"/>
  <c r="D120" i="29"/>
  <c r="G119" i="29"/>
  <c r="E120" i="29"/>
  <c r="I116" i="43"/>
  <c r="H116" i="43"/>
  <c r="I116" i="42"/>
  <c r="H116" i="42"/>
  <c r="B108" i="98"/>
  <c r="F108" i="98"/>
  <c r="B113" i="67"/>
  <c r="F113" i="67"/>
  <c r="H116" i="74"/>
  <c r="I116" i="74"/>
  <c r="I114" i="58"/>
  <c r="H114" i="58"/>
  <c r="J116" i="19"/>
  <c r="H111" i="75"/>
  <c r="I111" i="75"/>
  <c r="I117" i="18"/>
  <c r="H117" i="18"/>
  <c r="F110" i="91"/>
  <c r="B110" i="91"/>
  <c r="H120" i="28"/>
  <c r="I120" i="28"/>
  <c r="B115" i="55"/>
  <c r="F115" i="55"/>
  <c r="H109" i="87"/>
  <c r="I109" i="87"/>
  <c r="F114" i="63"/>
  <c r="B114" i="63"/>
  <c r="H112" i="65"/>
  <c r="I112" i="65"/>
  <c r="B110" i="89"/>
  <c r="F110" i="89"/>
  <c r="F120" i="69"/>
  <c r="B120" i="69"/>
  <c r="I117" i="34"/>
  <c r="H117" i="34"/>
  <c r="B108" i="97"/>
  <c r="F108" i="97"/>
  <c r="H113" i="62"/>
  <c r="I113" i="62"/>
  <c r="H118" i="32"/>
  <c r="I118" i="32"/>
  <c r="F112" i="76"/>
  <c r="B112" i="76"/>
  <c r="I109" i="92"/>
  <c r="H109" i="92"/>
  <c r="H113" i="61"/>
  <c r="I113" i="61"/>
  <c r="I110" i="85"/>
  <c r="H110" i="85"/>
  <c r="J115" i="39"/>
  <c r="E109" i="95"/>
  <c r="F109" i="95" s="1"/>
  <c r="B109" i="95"/>
  <c r="I116" i="73"/>
  <c r="H116" i="73"/>
  <c r="I117" i="22"/>
  <c r="H117" i="22"/>
  <c r="F117" i="41"/>
  <c r="B117" i="41"/>
  <c r="B119" i="24"/>
  <c r="F119" i="24"/>
  <c r="H107" i="99"/>
  <c r="I107" i="99"/>
  <c r="B110" i="88"/>
  <c r="F110" i="88"/>
  <c r="I114" i="54"/>
  <c r="H114" i="54"/>
  <c r="B117" i="43"/>
  <c r="F117" i="43"/>
  <c r="H112" i="66"/>
  <c r="I112" i="66"/>
  <c r="B117" i="42"/>
  <c r="F117" i="42"/>
  <c r="D120" i="27"/>
  <c r="G119" i="27"/>
  <c r="E120" i="27"/>
  <c r="D118" i="44"/>
  <c r="G117" i="44"/>
  <c r="E118" i="44"/>
  <c r="F117" i="74"/>
  <c r="B117" i="74"/>
  <c r="H110" i="83"/>
  <c r="I110" i="83"/>
  <c r="F118" i="18"/>
  <c r="B118" i="18"/>
  <c r="B115" i="57"/>
  <c r="F115" i="57"/>
  <c r="I109" i="91"/>
  <c r="H109" i="91"/>
  <c r="B121" i="28"/>
  <c r="F121" i="28"/>
  <c r="I109" i="96"/>
  <c r="H109" i="96"/>
  <c r="F110" i="87"/>
  <c r="B110" i="87"/>
  <c r="B113" i="65"/>
  <c r="F113" i="65"/>
  <c r="J116" i="20"/>
  <c r="B120" i="30"/>
  <c r="F120" i="30"/>
  <c r="I119" i="69"/>
  <c r="H119" i="69"/>
  <c r="I107" i="97"/>
  <c r="H107" i="97"/>
  <c r="H114" i="56"/>
  <c r="I114" i="56"/>
  <c r="B114" i="62"/>
  <c r="F114" i="62"/>
  <c r="B118" i="17"/>
  <c r="F118" i="17"/>
  <c r="H111" i="76"/>
  <c r="I111" i="76"/>
  <c r="B114" i="61"/>
  <c r="F114" i="61"/>
  <c r="H108" i="95"/>
  <c r="I108" i="95"/>
  <c r="J117" i="21" l="1"/>
  <c r="J118" i="24"/>
  <c r="J113" i="59"/>
  <c r="J118" i="32"/>
  <c r="J112" i="65"/>
  <c r="J109" i="87"/>
  <c r="J120" i="28"/>
  <c r="J115" i="45"/>
  <c r="J114" i="57"/>
  <c r="J119" i="69"/>
  <c r="J111" i="79"/>
  <c r="J107" i="97"/>
  <c r="J110" i="80"/>
  <c r="J114" i="46"/>
  <c r="J113" i="60"/>
  <c r="J109" i="84"/>
  <c r="J117" i="3"/>
  <c r="J119" i="70"/>
  <c r="J114" i="54"/>
  <c r="J116" i="73"/>
  <c r="J118" i="23"/>
  <c r="J109" i="96"/>
  <c r="J109" i="91"/>
  <c r="J117" i="22"/>
  <c r="J113" i="61"/>
  <c r="J113" i="62"/>
  <c r="J111" i="75"/>
  <c r="J110" i="86"/>
  <c r="J109" i="90"/>
  <c r="J118" i="71"/>
  <c r="J116" i="74"/>
  <c r="J107" i="98"/>
  <c r="J118" i="31"/>
  <c r="F112" i="94"/>
  <c r="E113" i="94" s="1"/>
  <c r="J117" i="17"/>
  <c r="J116" i="41"/>
  <c r="D111" i="96"/>
  <c r="G110" i="96"/>
  <c r="G110" i="87"/>
  <c r="D111" i="87"/>
  <c r="E111" i="87"/>
  <c r="I117" i="44"/>
  <c r="H117" i="44"/>
  <c r="B120" i="27"/>
  <c r="F120" i="27"/>
  <c r="G117" i="41"/>
  <c r="D118" i="41"/>
  <c r="E118" i="41"/>
  <c r="D111" i="89"/>
  <c r="G110" i="89"/>
  <c r="E111" i="89"/>
  <c r="G115" i="55"/>
  <c r="D116" i="55"/>
  <c r="E116" i="55"/>
  <c r="G113" i="67"/>
  <c r="D114" i="67"/>
  <c r="E114" i="67"/>
  <c r="D111" i="90"/>
  <c r="G110" i="90"/>
  <c r="E111" i="90"/>
  <c r="D120" i="31"/>
  <c r="G119" i="31"/>
  <c r="E120" i="31"/>
  <c r="D112" i="85"/>
  <c r="G111" i="85"/>
  <c r="E112" i="85"/>
  <c r="H117" i="19"/>
  <c r="I117" i="19"/>
  <c r="D116" i="53"/>
  <c r="G115" i="53"/>
  <c r="E116" i="53"/>
  <c r="D113" i="75"/>
  <c r="G112" i="75"/>
  <c r="E113" i="75"/>
  <c r="G115" i="46"/>
  <c r="D116" i="46"/>
  <c r="E116" i="46"/>
  <c r="I111" i="94"/>
  <c r="H111" i="94"/>
  <c r="G111" i="80"/>
  <c r="D112" i="80"/>
  <c r="E112" i="80"/>
  <c r="D118" i="73"/>
  <c r="G117" i="73"/>
  <c r="E118" i="73"/>
  <c r="J108" i="95"/>
  <c r="J111" i="76"/>
  <c r="D115" i="62"/>
  <c r="G114" i="62"/>
  <c r="E115" i="62"/>
  <c r="G120" i="30"/>
  <c r="D121" i="30"/>
  <c r="E121" i="30"/>
  <c r="G113" i="65"/>
  <c r="D114" i="65"/>
  <c r="E114" i="65"/>
  <c r="B118" i="44"/>
  <c r="F118" i="44"/>
  <c r="G117" i="42"/>
  <c r="D118" i="42"/>
  <c r="E118" i="42"/>
  <c r="G117" i="43"/>
  <c r="D118" i="43"/>
  <c r="E118" i="43"/>
  <c r="D111" i="88"/>
  <c r="G110" i="88"/>
  <c r="E111" i="88"/>
  <c r="G119" i="24"/>
  <c r="D120" i="24"/>
  <c r="E120" i="24"/>
  <c r="D113" i="76"/>
  <c r="G112" i="76"/>
  <c r="E113" i="76"/>
  <c r="J117" i="34"/>
  <c r="G114" i="63"/>
  <c r="D115" i="63"/>
  <c r="E115" i="63"/>
  <c r="D111" i="91"/>
  <c r="G110" i="91"/>
  <c r="E111" i="91"/>
  <c r="J114" i="58"/>
  <c r="J116" i="42"/>
  <c r="H119" i="29"/>
  <c r="I119" i="29"/>
  <c r="G118" i="22"/>
  <c r="D119" i="22"/>
  <c r="E119" i="22"/>
  <c r="G114" i="59"/>
  <c r="D115" i="59"/>
  <c r="E115" i="59"/>
  <c r="D111" i="92"/>
  <c r="G110" i="92"/>
  <c r="E111" i="92"/>
  <c r="D120" i="32"/>
  <c r="G119" i="32"/>
  <c r="E120" i="32"/>
  <c r="F118" i="19"/>
  <c r="B118" i="19"/>
  <c r="J109" i="89"/>
  <c r="G116" i="45"/>
  <c r="D117" i="45"/>
  <c r="E117" i="45"/>
  <c r="J112" i="67"/>
  <c r="G114" i="60"/>
  <c r="D115" i="60"/>
  <c r="E115" i="60"/>
  <c r="G120" i="70"/>
  <c r="D121" i="70"/>
  <c r="E121" i="70"/>
  <c r="J111" i="77"/>
  <c r="J119" i="30"/>
  <c r="G115" i="54"/>
  <c r="D116" i="54"/>
  <c r="E116" i="54"/>
  <c r="G119" i="71"/>
  <c r="D120" i="71"/>
  <c r="E120" i="71"/>
  <c r="G118" i="18"/>
  <c r="D119" i="18"/>
  <c r="E119" i="18"/>
  <c r="D118" i="74"/>
  <c r="G117" i="74"/>
  <c r="E118" i="74"/>
  <c r="D110" i="95"/>
  <c r="G109" i="95"/>
  <c r="G108" i="97"/>
  <c r="D109" i="97"/>
  <c r="E109" i="97"/>
  <c r="D109" i="98"/>
  <c r="G108" i="98"/>
  <c r="E109" i="98"/>
  <c r="B120" i="29"/>
  <c r="F120" i="29"/>
  <c r="D113" i="78"/>
  <c r="G112" i="78"/>
  <c r="E113" i="78"/>
  <c r="B113" i="68"/>
  <c r="F113" i="68"/>
  <c r="D113" i="77"/>
  <c r="G112" i="77"/>
  <c r="E113" i="77"/>
  <c r="G109" i="93"/>
  <c r="D110" i="93"/>
  <c r="B110" i="93" s="1"/>
  <c r="E110" i="93"/>
  <c r="D119" i="34"/>
  <c r="G118" i="34"/>
  <c r="E119" i="34"/>
  <c r="D116" i="58"/>
  <c r="G115" i="58"/>
  <c r="E116" i="58"/>
  <c r="G118" i="3"/>
  <c r="D119" i="3"/>
  <c r="E119" i="3"/>
  <c r="G110" i="84"/>
  <c r="D111" i="84"/>
  <c r="E111" i="84"/>
  <c r="G118" i="21"/>
  <c r="D119" i="21"/>
  <c r="E119" i="21"/>
  <c r="D113" i="94"/>
  <c r="B113" i="94" s="1"/>
  <c r="F118" i="20"/>
  <c r="B118" i="20"/>
  <c r="B117" i="39"/>
  <c r="F117" i="39"/>
  <c r="G111" i="86"/>
  <c r="D112" i="86"/>
  <c r="E112" i="86"/>
  <c r="D112" i="83"/>
  <c r="G111" i="83"/>
  <c r="E112" i="83"/>
  <c r="D120" i="23"/>
  <c r="G119" i="23"/>
  <c r="E120" i="23"/>
  <c r="H113" i="64"/>
  <c r="I113" i="64"/>
  <c r="G114" i="61"/>
  <c r="D115" i="61"/>
  <c r="E115" i="61"/>
  <c r="D119" i="17"/>
  <c r="G118" i="17"/>
  <c r="E119" i="17"/>
  <c r="J114" i="56"/>
  <c r="G121" i="28"/>
  <c r="D122" i="28"/>
  <c r="E122" i="28"/>
  <c r="G115" i="57"/>
  <c r="D116" i="57"/>
  <c r="E116" i="57"/>
  <c r="J110" i="83"/>
  <c r="H119" i="27"/>
  <c r="I119" i="27"/>
  <c r="J112" i="66"/>
  <c r="J107" i="99"/>
  <c r="J110" i="85"/>
  <c r="J109" i="92"/>
  <c r="G120" i="69"/>
  <c r="D121" i="69"/>
  <c r="E121" i="69"/>
  <c r="J117" i="18"/>
  <c r="J116" i="43"/>
  <c r="J110" i="81"/>
  <c r="J109" i="88"/>
  <c r="H112" i="68"/>
  <c r="I112" i="68"/>
  <c r="G112" i="79"/>
  <c r="D113" i="79"/>
  <c r="E113" i="79"/>
  <c r="J113" i="63"/>
  <c r="J114" i="55"/>
  <c r="J114" i="72"/>
  <c r="G111" i="81"/>
  <c r="D112" i="81"/>
  <c r="E112" i="81"/>
  <c r="J111" i="78"/>
  <c r="J110" i="82"/>
  <c r="J108" i="93"/>
  <c r="H117" i="20"/>
  <c r="I117" i="20"/>
  <c r="G115" i="56"/>
  <c r="D116" i="56"/>
  <c r="E116" i="56"/>
  <c r="I116" i="39"/>
  <c r="H116" i="39"/>
  <c r="J114" i="53"/>
  <c r="G115" i="72"/>
  <c r="D116" i="72"/>
  <c r="E116" i="72"/>
  <c r="D114" i="66"/>
  <c r="G113" i="66"/>
  <c r="E114" i="66"/>
  <c r="D109" i="99"/>
  <c r="G108" i="99"/>
  <c r="E109" i="99"/>
  <c r="B114" i="64"/>
  <c r="F114" i="64"/>
  <c r="D112" i="82"/>
  <c r="G111" i="82"/>
  <c r="E112" i="82"/>
  <c r="G112" i="94" l="1"/>
  <c r="J119" i="27"/>
  <c r="F113" i="94"/>
  <c r="G113" i="94" s="1"/>
  <c r="J111" i="94"/>
  <c r="J117" i="44"/>
  <c r="J116" i="39"/>
  <c r="J117" i="20"/>
  <c r="J117" i="19"/>
  <c r="I111" i="82"/>
  <c r="H111" i="82"/>
  <c r="I113" i="66"/>
  <c r="H113" i="66"/>
  <c r="H115" i="72"/>
  <c r="I115" i="72"/>
  <c r="H112" i="79"/>
  <c r="I112" i="79"/>
  <c r="B121" i="69"/>
  <c r="F121" i="69"/>
  <c r="B115" i="61"/>
  <c r="F115" i="61"/>
  <c r="J113" i="64"/>
  <c r="F120" i="23"/>
  <c r="B120" i="23"/>
  <c r="H112" i="94"/>
  <c r="I112" i="94"/>
  <c r="I118" i="21"/>
  <c r="H118" i="21"/>
  <c r="I115" i="58"/>
  <c r="H115" i="58"/>
  <c r="B119" i="34"/>
  <c r="F119" i="34"/>
  <c r="G120" i="29"/>
  <c r="D121" i="29"/>
  <c r="E121" i="29"/>
  <c r="F109" i="98"/>
  <c r="B109" i="98"/>
  <c r="I109" i="95"/>
  <c r="H109" i="95"/>
  <c r="F118" i="74"/>
  <c r="B118" i="74"/>
  <c r="F116" i="54"/>
  <c r="B116" i="54"/>
  <c r="F115" i="60"/>
  <c r="B115" i="60"/>
  <c r="B117" i="45"/>
  <c r="F117" i="45"/>
  <c r="G118" i="19"/>
  <c r="D119" i="19"/>
  <c r="E119" i="19"/>
  <c r="F115" i="59"/>
  <c r="B115" i="59"/>
  <c r="H118" i="22"/>
  <c r="I118" i="22"/>
  <c r="I110" i="88"/>
  <c r="H110" i="88"/>
  <c r="I117" i="43"/>
  <c r="H117" i="43"/>
  <c r="D119" i="44"/>
  <c r="G118" i="44"/>
  <c r="E119" i="44"/>
  <c r="I113" i="65"/>
  <c r="H113" i="65"/>
  <c r="I117" i="73"/>
  <c r="H117" i="73"/>
  <c r="I111" i="80"/>
  <c r="H111" i="80"/>
  <c r="F116" i="46"/>
  <c r="B116" i="46"/>
  <c r="F113" i="75"/>
  <c r="B113" i="75"/>
  <c r="B112" i="85"/>
  <c r="F112" i="85"/>
  <c r="B114" i="67"/>
  <c r="F114" i="67"/>
  <c r="I115" i="55"/>
  <c r="H115" i="55"/>
  <c r="F111" i="87"/>
  <c r="B111" i="87"/>
  <c r="F112" i="82"/>
  <c r="B112" i="82"/>
  <c r="H108" i="99"/>
  <c r="I108" i="99"/>
  <c r="F114" i="66"/>
  <c r="B114" i="66"/>
  <c r="F116" i="56"/>
  <c r="B116" i="56"/>
  <c r="B112" i="81"/>
  <c r="F112" i="81"/>
  <c r="J112" i="68"/>
  <c r="H120" i="69"/>
  <c r="I120" i="69"/>
  <c r="B122" i="28"/>
  <c r="F122" i="28"/>
  <c r="I118" i="17"/>
  <c r="H118" i="17"/>
  <c r="I114" i="61"/>
  <c r="H114" i="61"/>
  <c r="F112" i="86"/>
  <c r="B112" i="86"/>
  <c r="F119" i="3"/>
  <c r="B119" i="3"/>
  <c r="B116" i="58"/>
  <c r="F116" i="58"/>
  <c r="F110" i="93"/>
  <c r="H112" i="77"/>
  <c r="I112" i="77"/>
  <c r="E110" i="95"/>
  <c r="F110" i="95" s="1"/>
  <c r="B110" i="95"/>
  <c r="B120" i="71"/>
  <c r="F120" i="71"/>
  <c r="I115" i="54"/>
  <c r="H115" i="54"/>
  <c r="F121" i="70"/>
  <c r="B121" i="70"/>
  <c r="H114" i="60"/>
  <c r="I114" i="60"/>
  <c r="H116" i="45"/>
  <c r="I116" i="45"/>
  <c r="I110" i="92"/>
  <c r="H110" i="92"/>
  <c r="H114" i="59"/>
  <c r="I114" i="59"/>
  <c r="J119" i="29"/>
  <c r="F115" i="63"/>
  <c r="B115" i="63"/>
  <c r="B120" i="24"/>
  <c r="F120" i="24"/>
  <c r="F111" i="88"/>
  <c r="B111" i="88"/>
  <c r="I114" i="62"/>
  <c r="H114" i="62"/>
  <c r="F118" i="73"/>
  <c r="B118" i="73"/>
  <c r="I115" i="46"/>
  <c r="H115" i="46"/>
  <c r="I110" i="90"/>
  <c r="H110" i="90"/>
  <c r="H113" i="67"/>
  <c r="I113" i="67"/>
  <c r="B118" i="41"/>
  <c r="F118" i="41"/>
  <c r="I110" i="87"/>
  <c r="H110" i="87"/>
  <c r="G114" i="64"/>
  <c r="D115" i="64"/>
  <c r="E115" i="64"/>
  <c r="B109" i="99"/>
  <c r="F109" i="99"/>
  <c r="I115" i="56"/>
  <c r="H115" i="56"/>
  <c r="H111" i="81"/>
  <c r="I111" i="81"/>
  <c r="B116" i="57"/>
  <c r="F116" i="57"/>
  <c r="H121" i="28"/>
  <c r="I121" i="28"/>
  <c r="F119" i="17"/>
  <c r="B119" i="17"/>
  <c r="H111" i="83"/>
  <c r="I111" i="83"/>
  <c r="I111" i="86"/>
  <c r="H111" i="86"/>
  <c r="G118" i="20"/>
  <c r="D119" i="20"/>
  <c r="E119" i="20"/>
  <c r="F111" i="84"/>
  <c r="B111" i="84"/>
  <c r="H118" i="3"/>
  <c r="I118" i="3"/>
  <c r="B113" i="77"/>
  <c r="F113" i="77"/>
  <c r="I112" i="78"/>
  <c r="H112" i="78"/>
  <c r="B109" i="97"/>
  <c r="F109" i="97"/>
  <c r="F119" i="18"/>
  <c r="B119" i="18"/>
  <c r="H119" i="71"/>
  <c r="I119" i="71"/>
  <c r="I120" i="70"/>
  <c r="H120" i="70"/>
  <c r="H119" i="32"/>
  <c r="I119" i="32"/>
  <c r="B111" i="92"/>
  <c r="F111" i="92"/>
  <c r="H110" i="91"/>
  <c r="I110" i="91"/>
  <c r="H114" i="63"/>
  <c r="I114" i="63"/>
  <c r="I112" i="76"/>
  <c r="H112" i="76"/>
  <c r="I119" i="24"/>
  <c r="H119" i="24"/>
  <c r="B118" i="42"/>
  <c r="F118" i="42"/>
  <c r="F121" i="30"/>
  <c r="B121" i="30"/>
  <c r="F115" i="62"/>
  <c r="B115" i="62"/>
  <c r="H115" i="53"/>
  <c r="I115" i="53"/>
  <c r="I119" i="31"/>
  <c r="H119" i="31"/>
  <c r="F111" i="90"/>
  <c r="B111" i="90"/>
  <c r="I110" i="89"/>
  <c r="H110" i="89"/>
  <c r="I117" i="41"/>
  <c r="H117" i="41"/>
  <c r="H110" i="96"/>
  <c r="I110" i="96"/>
  <c r="F116" i="72"/>
  <c r="B116" i="72"/>
  <c r="B113" i="79"/>
  <c r="F113" i="79"/>
  <c r="I115" i="57"/>
  <c r="H115" i="57"/>
  <c r="H119" i="23"/>
  <c r="I119" i="23"/>
  <c r="F112" i="83"/>
  <c r="B112" i="83"/>
  <c r="D118" i="39"/>
  <c r="G117" i="39"/>
  <c r="E118" i="39"/>
  <c r="F119" i="21"/>
  <c r="B119" i="21"/>
  <c r="H110" i="84"/>
  <c r="I110" i="84"/>
  <c r="I118" i="34"/>
  <c r="H118" i="34"/>
  <c r="I109" i="93"/>
  <c r="H109" i="93"/>
  <c r="D114" i="68"/>
  <c r="G113" i="68"/>
  <c r="E114" i="68"/>
  <c r="F113" i="78"/>
  <c r="B113" i="78"/>
  <c r="H108" i="98"/>
  <c r="I108" i="98"/>
  <c r="I108" i="97"/>
  <c r="H108" i="97"/>
  <c r="I117" i="74"/>
  <c r="H117" i="74"/>
  <c r="I118" i="18"/>
  <c r="H118" i="18"/>
  <c r="F120" i="32"/>
  <c r="B120" i="32"/>
  <c r="F119" i="22"/>
  <c r="B119" i="22"/>
  <c r="B111" i="91"/>
  <c r="F111" i="91"/>
  <c r="F113" i="76"/>
  <c r="B113" i="76"/>
  <c r="B118" i="43"/>
  <c r="F118" i="43"/>
  <c r="I117" i="42"/>
  <c r="H117" i="42"/>
  <c r="F114" i="65"/>
  <c r="B114" i="65"/>
  <c r="H120" i="30"/>
  <c r="I120" i="30"/>
  <c r="F112" i="80"/>
  <c r="B112" i="80"/>
  <c r="I112" i="75"/>
  <c r="H112" i="75"/>
  <c r="F116" i="53"/>
  <c r="B116" i="53"/>
  <c r="I111" i="85"/>
  <c r="H111" i="85"/>
  <c r="B120" i="31"/>
  <c r="F120" i="31"/>
  <c r="F116" i="55"/>
  <c r="B116" i="55"/>
  <c r="F111" i="89"/>
  <c r="B111" i="89"/>
  <c r="D121" i="27"/>
  <c r="G120" i="27"/>
  <c r="E121" i="27"/>
  <c r="E111" i="96"/>
  <c r="F111" i="96" s="1"/>
  <c r="B111" i="96"/>
  <c r="J112" i="94" l="1"/>
  <c r="E114" i="94"/>
  <c r="D114" i="94"/>
  <c r="B114" i="94" s="1"/>
  <c r="J111" i="86"/>
  <c r="J115" i="56"/>
  <c r="J114" i="61"/>
  <c r="J109" i="93"/>
  <c r="J110" i="89"/>
  <c r="J119" i="31"/>
  <c r="J112" i="76"/>
  <c r="J110" i="87"/>
  <c r="J115" i="46"/>
  <c r="J114" i="62"/>
  <c r="J118" i="17"/>
  <c r="J115" i="55"/>
  <c r="J113" i="66"/>
  <c r="J111" i="85"/>
  <c r="J112" i="75"/>
  <c r="J117" i="42"/>
  <c r="J118" i="18"/>
  <c r="J108" i="97"/>
  <c r="J110" i="92"/>
  <c r="J115" i="54"/>
  <c r="J117" i="43"/>
  <c r="J115" i="58"/>
  <c r="J108" i="98"/>
  <c r="J112" i="77"/>
  <c r="J108" i="99"/>
  <c r="J117" i="73"/>
  <c r="J115" i="53"/>
  <c r="J114" i="63"/>
  <c r="J118" i="3"/>
  <c r="J115" i="72"/>
  <c r="D112" i="96"/>
  <c r="G111" i="96"/>
  <c r="G110" i="95"/>
  <c r="D111" i="95"/>
  <c r="D112" i="89"/>
  <c r="G111" i="89"/>
  <c r="E112" i="89"/>
  <c r="G116" i="53"/>
  <c r="D117" i="53"/>
  <c r="E117" i="53"/>
  <c r="D113" i="80"/>
  <c r="G112" i="80"/>
  <c r="E113" i="80"/>
  <c r="G114" i="65"/>
  <c r="D115" i="65"/>
  <c r="E115" i="65"/>
  <c r="D121" i="32"/>
  <c r="G120" i="32"/>
  <c r="E121" i="32"/>
  <c r="J117" i="74"/>
  <c r="I113" i="68"/>
  <c r="H113" i="68"/>
  <c r="H113" i="94"/>
  <c r="I113" i="94"/>
  <c r="D112" i="92"/>
  <c r="G111" i="92"/>
  <c r="E112" i="92"/>
  <c r="G119" i="17"/>
  <c r="D120" i="17"/>
  <c r="E120" i="17"/>
  <c r="F115" i="64"/>
  <c r="B115" i="64"/>
  <c r="D119" i="41"/>
  <c r="G118" i="41"/>
  <c r="E119" i="41"/>
  <c r="G121" i="70"/>
  <c r="D122" i="70"/>
  <c r="E122" i="70"/>
  <c r="D113" i="86"/>
  <c r="G112" i="86"/>
  <c r="E113" i="86"/>
  <c r="G116" i="46"/>
  <c r="D117" i="46"/>
  <c r="E117" i="46"/>
  <c r="H118" i="44"/>
  <c r="I118" i="44"/>
  <c r="H118" i="19"/>
  <c r="I118" i="19"/>
  <c r="G115" i="60"/>
  <c r="D116" i="60"/>
  <c r="E116" i="60"/>
  <c r="D119" i="74"/>
  <c r="G118" i="74"/>
  <c r="E119" i="74"/>
  <c r="D110" i="98"/>
  <c r="G109" i="98"/>
  <c r="E110" i="98"/>
  <c r="G119" i="34"/>
  <c r="D120" i="34"/>
  <c r="E120" i="34"/>
  <c r="I120" i="27"/>
  <c r="H120" i="27"/>
  <c r="J120" i="30"/>
  <c r="F114" i="68"/>
  <c r="B114" i="68"/>
  <c r="J118" i="34"/>
  <c r="D120" i="21"/>
  <c r="G119" i="21"/>
  <c r="E120" i="21"/>
  <c r="G112" i="83"/>
  <c r="D113" i="83"/>
  <c r="E113" i="83"/>
  <c r="J115" i="57"/>
  <c r="G116" i="72"/>
  <c r="D117" i="72"/>
  <c r="E117" i="72"/>
  <c r="J117" i="41"/>
  <c r="D112" i="90"/>
  <c r="G111" i="90"/>
  <c r="E112" i="90"/>
  <c r="G121" i="30"/>
  <c r="D122" i="30"/>
  <c r="E122" i="30"/>
  <c r="J119" i="24"/>
  <c r="J120" i="70"/>
  <c r="D120" i="18"/>
  <c r="G119" i="18"/>
  <c r="E120" i="18"/>
  <c r="J112" i="78"/>
  <c r="B119" i="20"/>
  <c r="F119" i="20"/>
  <c r="J111" i="83"/>
  <c r="J121" i="28"/>
  <c r="J111" i="81"/>
  <c r="G109" i="99"/>
  <c r="D110" i="99"/>
  <c r="E110" i="99"/>
  <c r="I114" i="64"/>
  <c r="H114" i="64"/>
  <c r="J110" i="90"/>
  <c r="D119" i="73"/>
  <c r="G118" i="73"/>
  <c r="E119" i="73"/>
  <c r="G111" i="88"/>
  <c r="D112" i="88"/>
  <c r="E112" i="88"/>
  <c r="G115" i="63"/>
  <c r="D116" i="63"/>
  <c r="E116" i="63"/>
  <c r="J114" i="60"/>
  <c r="D123" i="28"/>
  <c r="G122" i="28"/>
  <c r="E123" i="28"/>
  <c r="D117" i="56"/>
  <c r="G116" i="56"/>
  <c r="E117" i="56"/>
  <c r="G114" i="67"/>
  <c r="D115" i="67"/>
  <c r="E115" i="67"/>
  <c r="F119" i="44"/>
  <c r="B119" i="44"/>
  <c r="J110" i="88"/>
  <c r="D116" i="59"/>
  <c r="G115" i="59"/>
  <c r="E116" i="59"/>
  <c r="D118" i="45"/>
  <c r="G117" i="45"/>
  <c r="E118" i="45"/>
  <c r="J118" i="21"/>
  <c r="G120" i="23"/>
  <c r="D121" i="23"/>
  <c r="E121" i="23"/>
  <c r="G121" i="69"/>
  <c r="D122" i="69"/>
  <c r="E122" i="69"/>
  <c r="B121" i="27"/>
  <c r="F121" i="27"/>
  <c r="D117" i="55"/>
  <c r="G116" i="55"/>
  <c r="E117" i="55"/>
  <c r="G113" i="76"/>
  <c r="D114" i="76"/>
  <c r="E114" i="76"/>
  <c r="D120" i="22"/>
  <c r="G119" i="22"/>
  <c r="E120" i="22"/>
  <c r="G113" i="78"/>
  <c r="D114" i="78"/>
  <c r="E114" i="78"/>
  <c r="J110" i="84"/>
  <c r="H117" i="39"/>
  <c r="I117" i="39"/>
  <c r="J119" i="23"/>
  <c r="G113" i="79"/>
  <c r="D114" i="79"/>
  <c r="E114" i="79"/>
  <c r="J110" i="96"/>
  <c r="D119" i="42"/>
  <c r="G118" i="42"/>
  <c r="E119" i="42"/>
  <c r="J110" i="91"/>
  <c r="J119" i="32"/>
  <c r="J119" i="71"/>
  <c r="D110" i="97"/>
  <c r="G109" i="97"/>
  <c r="E110" i="97"/>
  <c r="G113" i="77"/>
  <c r="D114" i="77"/>
  <c r="E114" i="77"/>
  <c r="H118" i="20"/>
  <c r="I118" i="20"/>
  <c r="J113" i="67"/>
  <c r="D121" i="24"/>
  <c r="G120" i="24"/>
  <c r="E121" i="24"/>
  <c r="D111" i="93"/>
  <c r="G110" i="93"/>
  <c r="G119" i="3"/>
  <c r="D120" i="3"/>
  <c r="E120" i="3"/>
  <c r="D113" i="81"/>
  <c r="G112" i="81"/>
  <c r="E113" i="81"/>
  <c r="D112" i="87"/>
  <c r="G111" i="87"/>
  <c r="E112" i="87"/>
  <c r="D114" i="75"/>
  <c r="G113" i="75"/>
  <c r="E114" i="75"/>
  <c r="J111" i="80"/>
  <c r="J113" i="65"/>
  <c r="J118" i="22"/>
  <c r="D117" i="54"/>
  <c r="G116" i="54"/>
  <c r="E117" i="54"/>
  <c r="J109" i="95"/>
  <c r="B121" i="29"/>
  <c r="F121" i="29"/>
  <c r="J111" i="82"/>
  <c r="D121" i="31"/>
  <c r="G120" i="31"/>
  <c r="E121" i="31"/>
  <c r="D119" i="43"/>
  <c r="G118" i="43"/>
  <c r="E119" i="43"/>
  <c r="G111" i="91"/>
  <c r="D112" i="91"/>
  <c r="E112" i="91"/>
  <c r="F118" i="39"/>
  <c r="B118" i="39"/>
  <c r="G115" i="62"/>
  <c r="D116" i="62"/>
  <c r="E116" i="62"/>
  <c r="G111" i="84"/>
  <c r="D112" i="84"/>
  <c r="E112" i="84"/>
  <c r="G116" i="57"/>
  <c r="D117" i="57"/>
  <c r="E117" i="57"/>
  <c r="J114" i="59"/>
  <c r="J116" i="45"/>
  <c r="G120" i="71"/>
  <c r="D121" i="71"/>
  <c r="E121" i="71"/>
  <c r="G116" i="58"/>
  <c r="D117" i="58"/>
  <c r="E117" i="58"/>
  <c r="J120" i="69"/>
  <c r="D115" i="66"/>
  <c r="G114" i="66"/>
  <c r="E115" i="66"/>
  <c r="G112" i="82"/>
  <c r="D113" i="82"/>
  <c r="E113" i="82"/>
  <c r="G112" i="85"/>
  <c r="D113" i="85"/>
  <c r="E113" i="85"/>
  <c r="F119" i="19"/>
  <c r="B119" i="19"/>
  <c r="I120" i="29"/>
  <c r="H120" i="29"/>
  <c r="D116" i="61"/>
  <c r="G115" i="61"/>
  <c r="E116" i="61"/>
  <c r="J112" i="79"/>
  <c r="F114" i="94" l="1"/>
  <c r="J113" i="68"/>
  <c r="J118" i="19"/>
  <c r="J113" i="94"/>
  <c r="H111" i="84"/>
  <c r="I111" i="84"/>
  <c r="G121" i="29"/>
  <c r="D122" i="29"/>
  <c r="E122" i="29"/>
  <c r="H112" i="81"/>
  <c r="I112" i="81"/>
  <c r="I113" i="79"/>
  <c r="H113" i="79"/>
  <c r="I116" i="55"/>
  <c r="H116" i="55"/>
  <c r="F123" i="28"/>
  <c r="B123" i="28"/>
  <c r="I115" i="63"/>
  <c r="H115" i="63"/>
  <c r="H109" i="99"/>
  <c r="I109" i="99"/>
  <c r="I111" i="90"/>
  <c r="H111" i="90"/>
  <c r="F117" i="72"/>
  <c r="B117" i="72"/>
  <c r="F113" i="83"/>
  <c r="B113" i="83"/>
  <c r="B120" i="21"/>
  <c r="F120" i="21"/>
  <c r="H109" i="98"/>
  <c r="I109" i="98"/>
  <c r="F119" i="74"/>
  <c r="B119" i="74"/>
  <c r="I112" i="86"/>
  <c r="H112" i="86"/>
  <c r="H121" i="70"/>
  <c r="I121" i="70"/>
  <c r="H119" i="17"/>
  <c r="I119" i="17"/>
  <c r="H112" i="80"/>
  <c r="I112" i="80"/>
  <c r="H116" i="53"/>
  <c r="I116" i="53"/>
  <c r="E111" i="95"/>
  <c r="F111" i="95" s="1"/>
  <c r="B111" i="95"/>
  <c r="F116" i="61"/>
  <c r="B116" i="61"/>
  <c r="B117" i="57"/>
  <c r="F117" i="57"/>
  <c r="H111" i="91"/>
  <c r="I111" i="91"/>
  <c r="I120" i="24"/>
  <c r="H120" i="24"/>
  <c r="H113" i="78"/>
  <c r="I113" i="78"/>
  <c r="B116" i="59"/>
  <c r="F116" i="59"/>
  <c r="B113" i="81"/>
  <c r="F113" i="81"/>
  <c r="F121" i="24"/>
  <c r="B121" i="24"/>
  <c r="H109" i="97"/>
  <c r="I109" i="97"/>
  <c r="B114" i="76"/>
  <c r="F114" i="76"/>
  <c r="F117" i="55"/>
  <c r="B117" i="55"/>
  <c r="F122" i="69"/>
  <c r="B122" i="69"/>
  <c r="I120" i="23"/>
  <c r="H120" i="23"/>
  <c r="F118" i="45"/>
  <c r="B118" i="45"/>
  <c r="F115" i="67"/>
  <c r="B115" i="67"/>
  <c r="F117" i="56"/>
  <c r="B117" i="56"/>
  <c r="H118" i="73"/>
  <c r="I118" i="73"/>
  <c r="J114" i="64"/>
  <c r="F120" i="18"/>
  <c r="B120" i="18"/>
  <c r="F122" i="30"/>
  <c r="B122" i="30"/>
  <c r="F112" i="90"/>
  <c r="B112" i="90"/>
  <c r="I116" i="72"/>
  <c r="H116" i="72"/>
  <c r="I112" i="83"/>
  <c r="H112" i="83"/>
  <c r="B120" i="34"/>
  <c r="F120" i="34"/>
  <c r="F110" i="98"/>
  <c r="B110" i="98"/>
  <c r="B117" i="46"/>
  <c r="F117" i="46"/>
  <c r="B113" i="86"/>
  <c r="F113" i="86"/>
  <c r="D116" i="64"/>
  <c r="G115" i="64"/>
  <c r="E116" i="64"/>
  <c r="B115" i="65"/>
  <c r="F115" i="65"/>
  <c r="B113" i="80"/>
  <c r="F113" i="80"/>
  <c r="I110" i="95"/>
  <c r="H110" i="95"/>
  <c r="B117" i="58"/>
  <c r="F117" i="58"/>
  <c r="I116" i="54"/>
  <c r="H116" i="54"/>
  <c r="H119" i="3"/>
  <c r="I119" i="3"/>
  <c r="H117" i="45"/>
  <c r="I117" i="45"/>
  <c r="I116" i="56"/>
  <c r="H116" i="56"/>
  <c r="D120" i="20"/>
  <c r="G119" i="20"/>
  <c r="E120" i="20"/>
  <c r="B113" i="82"/>
  <c r="F113" i="82"/>
  <c r="I116" i="58"/>
  <c r="H116" i="58"/>
  <c r="H120" i="31"/>
  <c r="I120" i="31"/>
  <c r="H110" i="93"/>
  <c r="I110" i="93"/>
  <c r="J120" i="29"/>
  <c r="B113" i="85"/>
  <c r="F113" i="85"/>
  <c r="I112" i="82"/>
  <c r="H112" i="82"/>
  <c r="F116" i="62"/>
  <c r="B116" i="62"/>
  <c r="I118" i="43"/>
  <c r="H118" i="43"/>
  <c r="B121" i="31"/>
  <c r="F121" i="31"/>
  <c r="H113" i="75"/>
  <c r="I113" i="75"/>
  <c r="B112" i="87"/>
  <c r="F112" i="87"/>
  <c r="E111" i="93"/>
  <c r="F111" i="93" s="1"/>
  <c r="B111" i="93"/>
  <c r="F114" i="77"/>
  <c r="B114" i="77"/>
  <c r="B110" i="97"/>
  <c r="F110" i="97"/>
  <c r="J117" i="39"/>
  <c r="I119" i="22"/>
  <c r="H119" i="22"/>
  <c r="H113" i="76"/>
  <c r="I113" i="76"/>
  <c r="G121" i="27"/>
  <c r="D122" i="27"/>
  <c r="E122" i="27"/>
  <c r="I121" i="69"/>
  <c r="H121" i="69"/>
  <c r="H114" i="67"/>
  <c r="I114" i="67"/>
  <c r="F112" i="88"/>
  <c r="B112" i="88"/>
  <c r="B119" i="73"/>
  <c r="F119" i="73"/>
  <c r="H121" i="30"/>
  <c r="I121" i="30"/>
  <c r="J120" i="27"/>
  <c r="I119" i="34"/>
  <c r="H119" i="34"/>
  <c r="B116" i="60"/>
  <c r="F116" i="60"/>
  <c r="J118" i="44"/>
  <c r="H116" i="46"/>
  <c r="I116" i="46"/>
  <c r="I118" i="41"/>
  <c r="H118" i="41"/>
  <c r="I111" i="92"/>
  <c r="H111" i="92"/>
  <c r="I120" i="32"/>
  <c r="H120" i="32"/>
  <c r="I114" i="65"/>
  <c r="H114" i="65"/>
  <c r="H111" i="89"/>
  <c r="I111" i="89"/>
  <c r="I111" i="96"/>
  <c r="H111" i="96"/>
  <c r="G119" i="19"/>
  <c r="D120" i="19"/>
  <c r="E120" i="19"/>
  <c r="H114" i="66"/>
  <c r="I114" i="66"/>
  <c r="H120" i="71"/>
  <c r="I120" i="71"/>
  <c r="F119" i="42"/>
  <c r="B119" i="42"/>
  <c r="G114" i="94"/>
  <c r="D115" i="94"/>
  <c r="B115" i="94" s="1"/>
  <c r="E115" i="94"/>
  <c r="B121" i="23"/>
  <c r="F121" i="23"/>
  <c r="H119" i="18"/>
  <c r="I119" i="18"/>
  <c r="F115" i="66"/>
  <c r="B115" i="66"/>
  <c r="H116" i="57"/>
  <c r="I116" i="57"/>
  <c r="G118" i="39"/>
  <c r="D119" i="39"/>
  <c r="E119" i="39"/>
  <c r="F117" i="54"/>
  <c r="B117" i="54"/>
  <c r="H111" i="87"/>
  <c r="I111" i="87"/>
  <c r="H115" i="61"/>
  <c r="I115" i="61"/>
  <c r="H112" i="85"/>
  <c r="I112" i="85"/>
  <c r="B121" i="71"/>
  <c r="F121" i="71"/>
  <c r="B112" i="84"/>
  <c r="F112" i="84"/>
  <c r="H115" i="62"/>
  <c r="I115" i="62"/>
  <c r="B112" i="91"/>
  <c r="F112" i="91"/>
  <c r="B119" i="43"/>
  <c r="F119" i="43"/>
  <c r="B114" i="75"/>
  <c r="F114" i="75"/>
  <c r="F120" i="3"/>
  <c r="B120" i="3"/>
  <c r="J118" i="20"/>
  <c r="H113" i="77"/>
  <c r="I113" i="77"/>
  <c r="H118" i="42"/>
  <c r="I118" i="42"/>
  <c r="B114" i="79"/>
  <c r="F114" i="79"/>
  <c r="F114" i="78"/>
  <c r="B114" i="78"/>
  <c r="F120" i="22"/>
  <c r="B120" i="22"/>
  <c r="H115" i="59"/>
  <c r="I115" i="59"/>
  <c r="D120" i="44"/>
  <c r="G119" i="44"/>
  <c r="E120" i="44"/>
  <c r="H122" i="28"/>
  <c r="I122" i="28"/>
  <c r="B116" i="63"/>
  <c r="F116" i="63"/>
  <c r="I111" i="88"/>
  <c r="H111" i="88"/>
  <c r="B110" i="99"/>
  <c r="F110" i="99"/>
  <c r="I119" i="21"/>
  <c r="H119" i="21"/>
  <c r="G114" i="68"/>
  <c r="D115" i="68"/>
  <c r="E115" i="68"/>
  <c r="I118" i="74"/>
  <c r="H118" i="74"/>
  <c r="I115" i="60"/>
  <c r="H115" i="60"/>
  <c r="B122" i="70"/>
  <c r="F122" i="70"/>
  <c r="B119" i="41"/>
  <c r="F119" i="41"/>
  <c r="F120" i="17"/>
  <c r="B120" i="17"/>
  <c r="B112" i="92"/>
  <c r="F112" i="92"/>
  <c r="B121" i="32"/>
  <c r="F121" i="32"/>
  <c r="B117" i="53"/>
  <c r="F117" i="53"/>
  <c r="F112" i="89"/>
  <c r="B112" i="89"/>
  <c r="E112" i="96"/>
  <c r="F112" i="96" s="1"/>
  <c r="B112" i="96"/>
  <c r="J116" i="46" l="1"/>
  <c r="J121" i="30"/>
  <c r="J113" i="77"/>
  <c r="J114" i="66"/>
  <c r="J113" i="75"/>
  <c r="J120" i="31"/>
  <c r="J119" i="34"/>
  <c r="J119" i="21"/>
  <c r="J111" i="88"/>
  <c r="J115" i="62"/>
  <c r="J115" i="61"/>
  <c r="J111" i="96"/>
  <c r="J115" i="60"/>
  <c r="J111" i="89"/>
  <c r="J116" i="58"/>
  <c r="J117" i="45"/>
  <c r="J116" i="72"/>
  <c r="J118" i="73"/>
  <c r="J113" i="78"/>
  <c r="J111" i="91"/>
  <c r="J116" i="53"/>
  <c r="J119" i="17"/>
  <c r="J109" i="98"/>
  <c r="J112" i="81"/>
  <c r="J119" i="3"/>
  <c r="J114" i="65"/>
  <c r="J116" i="56"/>
  <c r="J113" i="79"/>
  <c r="J109" i="97"/>
  <c r="J114" i="67"/>
  <c r="J111" i="84"/>
  <c r="D112" i="95"/>
  <c r="G111" i="95"/>
  <c r="D113" i="96"/>
  <c r="G112" i="96"/>
  <c r="B115" i="68"/>
  <c r="F115" i="68"/>
  <c r="G110" i="99"/>
  <c r="D111" i="99"/>
  <c r="E111" i="99"/>
  <c r="D117" i="63"/>
  <c r="G116" i="63"/>
  <c r="E117" i="63"/>
  <c r="G114" i="78"/>
  <c r="D115" i="78"/>
  <c r="E115" i="78"/>
  <c r="D120" i="43"/>
  <c r="G119" i="43"/>
  <c r="E120" i="43"/>
  <c r="G121" i="71"/>
  <c r="D122" i="71"/>
  <c r="E122" i="71"/>
  <c r="F119" i="39"/>
  <c r="B119" i="39"/>
  <c r="D122" i="23"/>
  <c r="G121" i="23"/>
  <c r="E122" i="23"/>
  <c r="H114" i="94"/>
  <c r="I114" i="94"/>
  <c r="B120" i="19"/>
  <c r="F120" i="19"/>
  <c r="G119" i="73"/>
  <c r="D120" i="73"/>
  <c r="E120" i="73"/>
  <c r="D111" i="97"/>
  <c r="G110" i="97"/>
  <c r="E111" i="97"/>
  <c r="D117" i="62"/>
  <c r="G116" i="62"/>
  <c r="E117" i="62"/>
  <c r="I119" i="20"/>
  <c r="H119" i="20"/>
  <c r="D116" i="65"/>
  <c r="G115" i="65"/>
  <c r="E116" i="65"/>
  <c r="B116" i="64"/>
  <c r="F116" i="64"/>
  <c r="D123" i="30"/>
  <c r="G122" i="30"/>
  <c r="E123" i="30"/>
  <c r="D114" i="81"/>
  <c r="G113" i="81"/>
  <c r="E114" i="81"/>
  <c r="G119" i="74"/>
  <c r="D120" i="74"/>
  <c r="E120" i="74"/>
  <c r="D118" i="72"/>
  <c r="G117" i="72"/>
  <c r="E118" i="72"/>
  <c r="D124" i="28"/>
  <c r="G123" i="28"/>
  <c r="E124" i="28"/>
  <c r="B122" i="29"/>
  <c r="F122" i="29"/>
  <c r="D122" i="32"/>
  <c r="G121" i="32"/>
  <c r="E122" i="32"/>
  <c r="G122" i="70"/>
  <c r="D123" i="70"/>
  <c r="E123" i="70"/>
  <c r="H114" i="68"/>
  <c r="I114" i="68"/>
  <c r="I119" i="44"/>
  <c r="H119" i="44"/>
  <c r="D115" i="79"/>
  <c r="G114" i="79"/>
  <c r="E115" i="79"/>
  <c r="D121" i="3"/>
  <c r="G120" i="3"/>
  <c r="E121" i="3"/>
  <c r="I118" i="39"/>
  <c r="H118" i="39"/>
  <c r="D116" i="66"/>
  <c r="G115" i="66"/>
  <c r="E116" i="66"/>
  <c r="H119" i="19"/>
  <c r="I119" i="19"/>
  <c r="J120" i="32"/>
  <c r="J118" i="41"/>
  <c r="G116" i="60"/>
  <c r="D117" i="60"/>
  <c r="E117" i="60"/>
  <c r="B122" i="27"/>
  <c r="F122" i="27"/>
  <c r="G111" i="93"/>
  <c r="D112" i="93"/>
  <c r="D114" i="82"/>
  <c r="G113" i="82"/>
  <c r="E114" i="82"/>
  <c r="F120" i="20"/>
  <c r="B120" i="20"/>
  <c r="J116" i="54"/>
  <c r="J110" i="95"/>
  <c r="D114" i="86"/>
  <c r="G113" i="86"/>
  <c r="E114" i="86"/>
  <c r="D116" i="67"/>
  <c r="G115" i="67"/>
  <c r="E116" i="67"/>
  <c r="J120" i="23"/>
  <c r="G117" i="55"/>
  <c r="D118" i="55"/>
  <c r="E118" i="55"/>
  <c r="G116" i="61"/>
  <c r="D117" i="61"/>
  <c r="E117" i="61"/>
  <c r="I121" i="29"/>
  <c r="H121" i="29"/>
  <c r="D113" i="89"/>
  <c r="G112" i="89"/>
  <c r="E113" i="89"/>
  <c r="D121" i="17"/>
  <c r="G120" i="17"/>
  <c r="E121" i="17"/>
  <c r="J118" i="74"/>
  <c r="J122" i="28"/>
  <c r="B120" i="44"/>
  <c r="F120" i="44"/>
  <c r="D121" i="22"/>
  <c r="G120" i="22"/>
  <c r="E121" i="22"/>
  <c r="G114" i="75"/>
  <c r="D115" i="75"/>
  <c r="E115" i="75"/>
  <c r="D113" i="91"/>
  <c r="G112" i="91"/>
  <c r="E113" i="91"/>
  <c r="D113" i="84"/>
  <c r="G112" i="84"/>
  <c r="E113" i="84"/>
  <c r="J112" i="85"/>
  <c r="G117" i="54"/>
  <c r="D118" i="54"/>
  <c r="E118" i="54"/>
  <c r="J116" i="57"/>
  <c r="J119" i="18"/>
  <c r="F115" i="94"/>
  <c r="D120" i="42"/>
  <c r="G119" i="42"/>
  <c r="E120" i="42"/>
  <c r="I121" i="27"/>
  <c r="H121" i="27"/>
  <c r="J119" i="22"/>
  <c r="J118" i="43"/>
  <c r="J112" i="82"/>
  <c r="D118" i="58"/>
  <c r="G117" i="58"/>
  <c r="E118" i="58"/>
  <c r="G113" i="80"/>
  <c r="D114" i="80"/>
  <c r="E114" i="80"/>
  <c r="D111" i="98"/>
  <c r="G110" i="98"/>
  <c r="E111" i="98"/>
  <c r="J112" i="83"/>
  <c r="D113" i="90"/>
  <c r="G112" i="90"/>
  <c r="E113" i="90"/>
  <c r="D121" i="18"/>
  <c r="G120" i="18"/>
  <c r="E121" i="18"/>
  <c r="D115" i="76"/>
  <c r="G114" i="76"/>
  <c r="E115" i="76"/>
  <c r="D117" i="59"/>
  <c r="G116" i="59"/>
  <c r="E117" i="59"/>
  <c r="G117" i="57"/>
  <c r="D118" i="57"/>
  <c r="E118" i="57"/>
  <c r="J112" i="86"/>
  <c r="G113" i="83"/>
  <c r="D114" i="83"/>
  <c r="E114" i="83"/>
  <c r="J111" i="90"/>
  <c r="J115" i="63"/>
  <c r="J116" i="55"/>
  <c r="D118" i="53"/>
  <c r="G117" i="53"/>
  <c r="E118" i="53"/>
  <c r="D113" i="92"/>
  <c r="G112" i="92"/>
  <c r="E113" i="92"/>
  <c r="G119" i="41"/>
  <c r="D120" i="41"/>
  <c r="E120" i="41"/>
  <c r="J115" i="59"/>
  <c r="J118" i="42"/>
  <c r="J111" i="87"/>
  <c r="J120" i="71"/>
  <c r="J111" i="92"/>
  <c r="G112" i="88"/>
  <c r="D113" i="88"/>
  <c r="E113" i="88"/>
  <c r="J121" i="69"/>
  <c r="J113" i="76"/>
  <c r="G114" i="77"/>
  <c r="D115" i="77"/>
  <c r="E115" i="77"/>
  <c r="D113" i="87"/>
  <c r="G112" i="87"/>
  <c r="E113" i="87"/>
  <c r="D122" i="31"/>
  <c r="G121" i="31"/>
  <c r="E122" i="31"/>
  <c r="D114" i="85"/>
  <c r="G113" i="85"/>
  <c r="E114" i="85"/>
  <c r="J110" i="93"/>
  <c r="H115" i="64"/>
  <c r="I115" i="64"/>
  <c r="G117" i="46"/>
  <c r="D118" i="46"/>
  <c r="E118" i="46"/>
  <c r="G120" i="34"/>
  <c r="D121" i="34"/>
  <c r="E121" i="34"/>
  <c r="G117" i="56"/>
  <c r="D118" i="56"/>
  <c r="E118" i="56"/>
  <c r="G118" i="45"/>
  <c r="D119" i="45"/>
  <c r="E119" i="45"/>
  <c r="D123" i="69"/>
  <c r="G122" i="69"/>
  <c r="E123" i="69"/>
  <c r="G121" i="24"/>
  <c r="D122" i="24"/>
  <c r="E122" i="24"/>
  <c r="J120" i="24"/>
  <c r="J112" i="80"/>
  <c r="J121" i="70"/>
  <c r="D121" i="21"/>
  <c r="G120" i="21"/>
  <c r="E121" i="21"/>
  <c r="J109" i="99"/>
  <c r="J121" i="29" l="1"/>
  <c r="J118" i="39"/>
  <c r="J119" i="44"/>
  <c r="J119" i="20"/>
  <c r="J119" i="19"/>
  <c r="J114" i="94"/>
  <c r="J115" i="64"/>
  <c r="J114" i="68"/>
  <c r="I121" i="24"/>
  <c r="H121" i="24"/>
  <c r="F118" i="56"/>
  <c r="B118" i="56"/>
  <c r="I120" i="34"/>
  <c r="H120" i="34"/>
  <c r="H113" i="85"/>
  <c r="I113" i="85"/>
  <c r="F122" i="31"/>
  <c r="B122" i="31"/>
  <c r="I117" i="53"/>
  <c r="H117" i="53"/>
  <c r="H114" i="76"/>
  <c r="I114" i="76"/>
  <c r="B121" i="18"/>
  <c r="F121" i="18"/>
  <c r="H117" i="58"/>
  <c r="I117" i="58"/>
  <c r="I119" i="42"/>
  <c r="H119" i="42"/>
  <c r="B115" i="75"/>
  <c r="F115" i="75"/>
  <c r="B121" i="22"/>
  <c r="F121" i="22"/>
  <c r="I113" i="86"/>
  <c r="H113" i="86"/>
  <c r="B114" i="82"/>
  <c r="F114" i="82"/>
  <c r="B123" i="70"/>
  <c r="F123" i="70"/>
  <c r="F122" i="32"/>
  <c r="B122" i="32"/>
  <c r="H123" i="28"/>
  <c r="I123" i="28"/>
  <c r="F118" i="72"/>
  <c r="B118" i="72"/>
  <c r="I122" i="30"/>
  <c r="H122" i="30"/>
  <c r="B120" i="73"/>
  <c r="F120" i="73"/>
  <c r="B122" i="23"/>
  <c r="F122" i="23"/>
  <c r="B122" i="71"/>
  <c r="F122" i="71"/>
  <c r="F120" i="43"/>
  <c r="B120" i="43"/>
  <c r="F111" i="99"/>
  <c r="B111" i="99"/>
  <c r="I112" i="96"/>
  <c r="H112" i="96"/>
  <c r="F119" i="45"/>
  <c r="B119" i="45"/>
  <c r="I117" i="56"/>
  <c r="H117" i="56"/>
  <c r="F114" i="85"/>
  <c r="B114" i="85"/>
  <c r="F115" i="77"/>
  <c r="B115" i="77"/>
  <c r="H112" i="92"/>
  <c r="I112" i="92"/>
  <c r="B118" i="53"/>
  <c r="F118" i="53"/>
  <c r="H116" i="59"/>
  <c r="I116" i="59"/>
  <c r="B115" i="76"/>
  <c r="F115" i="76"/>
  <c r="F114" i="80"/>
  <c r="B114" i="80"/>
  <c r="F118" i="58"/>
  <c r="B118" i="58"/>
  <c r="B120" i="42"/>
  <c r="F120" i="42"/>
  <c r="I112" i="91"/>
  <c r="H112" i="91"/>
  <c r="H114" i="75"/>
  <c r="I114" i="75"/>
  <c r="D121" i="44"/>
  <c r="G120" i="44"/>
  <c r="E121" i="44"/>
  <c r="H112" i="89"/>
  <c r="I112" i="89"/>
  <c r="F118" i="55"/>
  <c r="B118" i="55"/>
  <c r="H115" i="67"/>
  <c r="I115" i="67"/>
  <c r="B114" i="86"/>
  <c r="F114" i="86"/>
  <c r="D121" i="20"/>
  <c r="G120" i="20"/>
  <c r="E121" i="20"/>
  <c r="E112" i="93"/>
  <c r="F112" i="93" s="1"/>
  <c r="B112" i="93"/>
  <c r="H115" i="66"/>
  <c r="I115" i="66"/>
  <c r="I114" i="79"/>
  <c r="H114" i="79"/>
  <c r="H122" i="70"/>
  <c r="I122" i="70"/>
  <c r="G122" i="29"/>
  <c r="D123" i="29"/>
  <c r="E123" i="29"/>
  <c r="F124" i="28"/>
  <c r="B124" i="28"/>
  <c r="H113" i="81"/>
  <c r="I113" i="81"/>
  <c r="F123" i="30"/>
  <c r="B123" i="30"/>
  <c r="I115" i="65"/>
  <c r="H115" i="65"/>
  <c r="H110" i="97"/>
  <c r="I110" i="97"/>
  <c r="H119" i="73"/>
  <c r="I119" i="73"/>
  <c r="I121" i="71"/>
  <c r="H121" i="71"/>
  <c r="H116" i="63"/>
  <c r="I116" i="63"/>
  <c r="I110" i="99"/>
  <c r="H110" i="99"/>
  <c r="E113" i="96"/>
  <c r="F113" i="96" s="1"/>
  <c r="B113" i="96"/>
  <c r="I120" i="21"/>
  <c r="H120" i="21"/>
  <c r="F121" i="21"/>
  <c r="B121" i="21"/>
  <c r="H122" i="69"/>
  <c r="I122" i="69"/>
  <c r="H118" i="45"/>
  <c r="I118" i="45"/>
  <c r="F118" i="46"/>
  <c r="B118" i="46"/>
  <c r="I112" i="87"/>
  <c r="H112" i="87"/>
  <c r="I114" i="77"/>
  <c r="H114" i="77"/>
  <c r="F113" i="88"/>
  <c r="B113" i="88"/>
  <c r="B120" i="41"/>
  <c r="F120" i="41"/>
  <c r="F113" i="92"/>
  <c r="B113" i="92"/>
  <c r="B114" i="83"/>
  <c r="F114" i="83"/>
  <c r="F118" i="57"/>
  <c r="B118" i="57"/>
  <c r="F117" i="59"/>
  <c r="B117" i="59"/>
  <c r="I112" i="90"/>
  <c r="H112" i="90"/>
  <c r="H110" i="98"/>
  <c r="I110" i="98"/>
  <c r="H113" i="80"/>
  <c r="I113" i="80"/>
  <c r="J121" i="27"/>
  <c r="D116" i="94"/>
  <c r="G115" i="94"/>
  <c r="E116" i="94"/>
  <c r="B118" i="54"/>
  <c r="F118" i="54"/>
  <c r="H112" i="84"/>
  <c r="I112" i="84"/>
  <c r="F113" i="91"/>
  <c r="B113" i="91"/>
  <c r="H120" i="17"/>
  <c r="I120" i="17"/>
  <c r="F113" i="89"/>
  <c r="B113" i="89"/>
  <c r="F117" i="61"/>
  <c r="B117" i="61"/>
  <c r="H117" i="55"/>
  <c r="I117" i="55"/>
  <c r="F116" i="67"/>
  <c r="B116" i="67"/>
  <c r="H111" i="93"/>
  <c r="I111" i="93"/>
  <c r="F117" i="60"/>
  <c r="B117" i="60"/>
  <c r="B116" i="66"/>
  <c r="F116" i="66"/>
  <c r="I120" i="3"/>
  <c r="H120" i="3"/>
  <c r="B115" i="79"/>
  <c r="F115" i="79"/>
  <c r="F120" i="74"/>
  <c r="B120" i="74"/>
  <c r="B114" i="81"/>
  <c r="F114" i="81"/>
  <c r="D117" i="64"/>
  <c r="G116" i="64"/>
  <c r="E117" i="64"/>
  <c r="B116" i="65"/>
  <c r="F116" i="65"/>
  <c r="I116" i="62"/>
  <c r="H116" i="62"/>
  <c r="F111" i="97"/>
  <c r="B111" i="97"/>
  <c r="G120" i="19"/>
  <c r="D121" i="19"/>
  <c r="E121" i="19"/>
  <c r="D120" i="39"/>
  <c r="G119" i="39"/>
  <c r="E120" i="39"/>
  <c r="F115" i="78"/>
  <c r="B115" i="78"/>
  <c r="B117" i="63"/>
  <c r="F117" i="63"/>
  <c r="G115" i="68"/>
  <c r="D116" i="68"/>
  <c r="E116" i="68"/>
  <c r="I111" i="95"/>
  <c r="H111" i="95"/>
  <c r="B122" i="24"/>
  <c r="F122" i="24"/>
  <c r="F123" i="69"/>
  <c r="B123" i="69"/>
  <c r="B121" i="34"/>
  <c r="F121" i="34"/>
  <c r="I117" i="46"/>
  <c r="H117" i="46"/>
  <c r="H121" i="31"/>
  <c r="I121" i="31"/>
  <c r="F113" i="87"/>
  <c r="B113" i="87"/>
  <c r="H112" i="88"/>
  <c r="I112" i="88"/>
  <c r="I119" i="41"/>
  <c r="H119" i="41"/>
  <c r="H113" i="83"/>
  <c r="I113" i="83"/>
  <c r="H117" i="57"/>
  <c r="I117" i="57"/>
  <c r="I120" i="18"/>
  <c r="H120" i="18"/>
  <c r="B113" i="90"/>
  <c r="F113" i="90"/>
  <c r="B111" i="98"/>
  <c r="F111" i="98"/>
  <c r="H117" i="54"/>
  <c r="I117" i="54"/>
  <c r="F113" i="84"/>
  <c r="B113" i="84"/>
  <c r="I120" i="22"/>
  <c r="H120" i="22"/>
  <c r="F121" i="17"/>
  <c r="B121" i="17"/>
  <c r="H116" i="61"/>
  <c r="I116" i="61"/>
  <c r="H113" i="82"/>
  <c r="I113" i="82"/>
  <c r="D123" i="27"/>
  <c r="G122" i="27"/>
  <c r="E123" i="27"/>
  <c r="I116" i="60"/>
  <c r="H116" i="60"/>
  <c r="F121" i="3"/>
  <c r="B121" i="3"/>
  <c r="H121" i="32"/>
  <c r="I121" i="32"/>
  <c r="H117" i="72"/>
  <c r="I117" i="72"/>
  <c r="H119" i="74"/>
  <c r="I119" i="74"/>
  <c r="B117" i="62"/>
  <c r="F117" i="62"/>
  <c r="H121" i="23"/>
  <c r="I121" i="23"/>
  <c r="I119" i="43"/>
  <c r="H119" i="43"/>
  <c r="I114" i="78"/>
  <c r="H114" i="78"/>
  <c r="E112" i="95"/>
  <c r="F112" i="95" s="1"/>
  <c r="B112" i="95"/>
  <c r="J117" i="72" l="1"/>
  <c r="J120" i="22"/>
  <c r="J119" i="41"/>
  <c r="J117" i="46"/>
  <c r="J111" i="95"/>
  <c r="J120" i="17"/>
  <c r="J112" i="84"/>
  <c r="J113" i="80"/>
  <c r="J115" i="67"/>
  <c r="J112" i="89"/>
  <c r="J121" i="23"/>
  <c r="J119" i="74"/>
  <c r="J121" i="32"/>
  <c r="J122" i="70"/>
  <c r="J117" i="58"/>
  <c r="J114" i="76"/>
  <c r="J115" i="66"/>
  <c r="J120" i="18"/>
  <c r="J115" i="65"/>
  <c r="J118" i="45"/>
  <c r="J112" i="91"/>
  <c r="J117" i="56"/>
  <c r="J112" i="96"/>
  <c r="J122" i="30"/>
  <c r="J120" i="34"/>
  <c r="J119" i="43"/>
  <c r="J111" i="93"/>
  <c r="J117" i="55"/>
  <c r="J110" i="98"/>
  <c r="J122" i="69"/>
  <c r="J110" i="97"/>
  <c r="J114" i="75"/>
  <c r="J116" i="59"/>
  <c r="J112" i="92"/>
  <c r="J113" i="85"/>
  <c r="G112" i="95"/>
  <c r="D113" i="95"/>
  <c r="B113" i="95" s="1"/>
  <c r="E113" i="95"/>
  <c r="D114" i="96"/>
  <c r="G113" i="96"/>
  <c r="F123" i="27"/>
  <c r="B123" i="27"/>
  <c r="D114" i="87"/>
  <c r="G113" i="87"/>
  <c r="E114" i="87"/>
  <c r="G123" i="69"/>
  <c r="D124" i="69"/>
  <c r="E124" i="69"/>
  <c r="D118" i="63"/>
  <c r="G117" i="63"/>
  <c r="E118" i="63"/>
  <c r="B121" i="19"/>
  <c r="F121" i="19"/>
  <c r="G113" i="89"/>
  <c r="D114" i="89"/>
  <c r="E114" i="89"/>
  <c r="G113" i="91"/>
  <c r="D114" i="91"/>
  <c r="E114" i="91"/>
  <c r="D118" i="59"/>
  <c r="G117" i="59"/>
  <c r="E118" i="59"/>
  <c r="J114" i="77"/>
  <c r="D119" i="46"/>
  <c r="G118" i="46"/>
  <c r="E119" i="46"/>
  <c r="J120" i="21"/>
  <c r="I122" i="29"/>
  <c r="H122" i="29"/>
  <c r="J114" i="79"/>
  <c r="D113" i="93"/>
  <c r="G112" i="93"/>
  <c r="F121" i="20"/>
  <c r="B121" i="20"/>
  <c r="D121" i="42"/>
  <c r="G120" i="42"/>
  <c r="E121" i="42"/>
  <c r="G122" i="71"/>
  <c r="D123" i="71"/>
  <c r="E123" i="71"/>
  <c r="G120" i="73"/>
  <c r="D121" i="73"/>
  <c r="E121" i="73"/>
  <c r="D115" i="82"/>
  <c r="G114" i="82"/>
  <c r="E115" i="82"/>
  <c r="G121" i="22"/>
  <c r="D122" i="22"/>
  <c r="E122" i="22"/>
  <c r="D122" i="18"/>
  <c r="G121" i="18"/>
  <c r="E122" i="18"/>
  <c r="J114" i="78"/>
  <c r="J116" i="60"/>
  <c r="J113" i="82"/>
  <c r="G111" i="98"/>
  <c r="D112" i="98"/>
  <c r="E112" i="98"/>
  <c r="J113" i="83"/>
  <c r="J112" i="88"/>
  <c r="J121" i="31"/>
  <c r="G121" i="34"/>
  <c r="D122" i="34"/>
  <c r="E122" i="34"/>
  <c r="G122" i="24"/>
  <c r="D123" i="24"/>
  <c r="E123" i="24"/>
  <c r="I119" i="39"/>
  <c r="H119" i="39"/>
  <c r="H120" i="19"/>
  <c r="I120" i="19"/>
  <c r="J116" i="62"/>
  <c r="H116" i="64"/>
  <c r="I116" i="64"/>
  <c r="J110" i="99"/>
  <c r="J121" i="71"/>
  <c r="G123" i="30"/>
  <c r="D124" i="30"/>
  <c r="E124" i="30"/>
  <c r="D125" i="28"/>
  <c r="G124" i="28"/>
  <c r="E125" i="28"/>
  <c r="D115" i="86"/>
  <c r="G114" i="86"/>
  <c r="E115" i="86"/>
  <c r="G114" i="80"/>
  <c r="D115" i="80"/>
  <c r="E115" i="80"/>
  <c r="G114" i="85"/>
  <c r="D115" i="85"/>
  <c r="E115" i="85"/>
  <c r="G119" i="45"/>
  <c r="D120" i="45"/>
  <c r="E120" i="45"/>
  <c r="G111" i="99"/>
  <c r="D112" i="99"/>
  <c r="E112" i="99"/>
  <c r="D119" i="72"/>
  <c r="G118" i="72"/>
  <c r="E119" i="72"/>
  <c r="D123" i="32"/>
  <c r="G122" i="32"/>
  <c r="E123" i="32"/>
  <c r="J119" i="42"/>
  <c r="J117" i="53"/>
  <c r="G118" i="56"/>
  <c r="D119" i="56"/>
  <c r="E119" i="56"/>
  <c r="D118" i="62"/>
  <c r="G117" i="62"/>
  <c r="E118" i="62"/>
  <c r="D122" i="17"/>
  <c r="G121" i="17"/>
  <c r="E122" i="17"/>
  <c r="D114" i="84"/>
  <c r="G113" i="84"/>
  <c r="E114" i="84"/>
  <c r="B116" i="68"/>
  <c r="F116" i="68"/>
  <c r="F120" i="39"/>
  <c r="B120" i="39"/>
  <c r="G116" i="65"/>
  <c r="D117" i="65"/>
  <c r="E117" i="65"/>
  <c r="F117" i="64"/>
  <c r="B117" i="64"/>
  <c r="D121" i="74"/>
  <c r="G120" i="74"/>
  <c r="E121" i="74"/>
  <c r="J120" i="3"/>
  <c r="G117" i="60"/>
  <c r="D118" i="60"/>
  <c r="E118" i="60"/>
  <c r="G116" i="67"/>
  <c r="D117" i="67"/>
  <c r="E117" i="67"/>
  <c r="G117" i="61"/>
  <c r="D118" i="61"/>
  <c r="E118" i="61"/>
  <c r="I115" i="94"/>
  <c r="H115" i="94"/>
  <c r="J112" i="90"/>
  <c r="D119" i="57"/>
  <c r="G118" i="57"/>
  <c r="E119" i="57"/>
  <c r="D114" i="92"/>
  <c r="G113" i="92"/>
  <c r="E114" i="92"/>
  <c r="G113" i="88"/>
  <c r="D114" i="88"/>
  <c r="E114" i="88"/>
  <c r="J112" i="87"/>
  <c r="G121" i="21"/>
  <c r="D122" i="21"/>
  <c r="E122" i="21"/>
  <c r="J116" i="63"/>
  <c r="J119" i="73"/>
  <c r="J113" i="81"/>
  <c r="G118" i="55"/>
  <c r="D119" i="55"/>
  <c r="E119" i="55"/>
  <c r="H120" i="44"/>
  <c r="I120" i="44"/>
  <c r="G115" i="76"/>
  <c r="D116" i="76"/>
  <c r="E116" i="76"/>
  <c r="G118" i="53"/>
  <c r="D119" i="53"/>
  <c r="E119" i="53"/>
  <c r="G122" i="23"/>
  <c r="D123" i="23"/>
  <c r="E123" i="23"/>
  <c r="J123" i="28"/>
  <c r="G123" i="70"/>
  <c r="D124" i="70"/>
  <c r="E124" i="70"/>
  <c r="G115" i="75"/>
  <c r="D116" i="75"/>
  <c r="E116" i="75"/>
  <c r="D122" i="3"/>
  <c r="G121" i="3"/>
  <c r="E122" i="3"/>
  <c r="H122" i="27"/>
  <c r="I122" i="27"/>
  <c r="J116" i="61"/>
  <c r="J117" i="54"/>
  <c r="G113" i="90"/>
  <c r="D114" i="90"/>
  <c r="E114" i="90"/>
  <c r="J117" i="57"/>
  <c r="H115" i="68"/>
  <c r="I115" i="68"/>
  <c r="D116" i="78"/>
  <c r="G115" i="78"/>
  <c r="E116" i="78"/>
  <c r="D112" i="97"/>
  <c r="G111" i="97"/>
  <c r="E112" i="97"/>
  <c r="G114" i="81"/>
  <c r="D115" i="81"/>
  <c r="E115" i="81"/>
  <c r="G115" i="79"/>
  <c r="D116" i="79"/>
  <c r="E116" i="79"/>
  <c r="G116" i="66"/>
  <c r="D117" i="66"/>
  <c r="E117" i="66"/>
  <c r="D119" i="54"/>
  <c r="G118" i="54"/>
  <c r="E119" i="54"/>
  <c r="B116" i="94"/>
  <c r="F116" i="94"/>
  <c r="G114" i="83"/>
  <c r="D115" i="83"/>
  <c r="E115" i="83"/>
  <c r="G120" i="41"/>
  <c r="D121" i="41"/>
  <c r="E121" i="41"/>
  <c r="F123" i="29"/>
  <c r="B123" i="29"/>
  <c r="H120" i="20"/>
  <c r="I120" i="20"/>
  <c r="B121" i="44"/>
  <c r="F121" i="44"/>
  <c r="G118" i="58"/>
  <c r="D119" i="58"/>
  <c r="E119" i="58"/>
  <c r="D116" i="77"/>
  <c r="G115" i="77"/>
  <c r="E116" i="77"/>
  <c r="G120" i="43"/>
  <c r="D121" i="43"/>
  <c r="E121" i="43"/>
  <c r="J113" i="86"/>
  <c r="D123" i="31"/>
  <c r="G122" i="31"/>
  <c r="E123" i="31"/>
  <c r="J121" i="24"/>
  <c r="J120" i="20" l="1"/>
  <c r="J120" i="44"/>
  <c r="J120" i="19"/>
  <c r="J115" i="68"/>
  <c r="J115" i="94"/>
  <c r="J119" i="39"/>
  <c r="J116" i="64"/>
  <c r="F113" i="95"/>
  <c r="G113" i="95" s="1"/>
  <c r="F119" i="58"/>
  <c r="B119" i="58"/>
  <c r="F115" i="83"/>
  <c r="B115" i="83"/>
  <c r="B117" i="66"/>
  <c r="F117" i="66"/>
  <c r="I115" i="79"/>
  <c r="H115" i="79"/>
  <c r="H115" i="78"/>
  <c r="I115" i="78"/>
  <c r="F124" i="70"/>
  <c r="B124" i="70"/>
  <c r="F123" i="23"/>
  <c r="B123" i="23"/>
  <c r="H118" i="53"/>
  <c r="I118" i="53"/>
  <c r="H118" i="55"/>
  <c r="I118" i="55"/>
  <c r="H113" i="92"/>
  <c r="I113" i="92"/>
  <c r="F119" i="57"/>
  <c r="B119" i="57"/>
  <c r="F117" i="67"/>
  <c r="B117" i="67"/>
  <c r="I117" i="60"/>
  <c r="H117" i="60"/>
  <c r="B121" i="74"/>
  <c r="F121" i="74"/>
  <c r="B117" i="65"/>
  <c r="F117" i="65"/>
  <c r="G116" i="68"/>
  <c r="D117" i="68"/>
  <c r="E117" i="68"/>
  <c r="B114" i="84"/>
  <c r="F114" i="84"/>
  <c r="F119" i="56"/>
  <c r="B119" i="56"/>
  <c r="H118" i="72"/>
  <c r="I118" i="72"/>
  <c r="H111" i="99"/>
  <c r="I111" i="99"/>
  <c r="F115" i="80"/>
  <c r="B115" i="80"/>
  <c r="F115" i="86"/>
  <c r="B115" i="86"/>
  <c r="F122" i="34"/>
  <c r="B122" i="34"/>
  <c r="I121" i="18"/>
  <c r="H121" i="18"/>
  <c r="H121" i="22"/>
  <c r="I121" i="22"/>
  <c r="F123" i="71"/>
  <c r="B123" i="71"/>
  <c r="F121" i="42"/>
  <c r="B121" i="42"/>
  <c r="E113" i="93"/>
  <c r="F113" i="93" s="1"/>
  <c r="B113" i="93"/>
  <c r="F114" i="89"/>
  <c r="B114" i="89"/>
  <c r="B124" i="69"/>
  <c r="F124" i="69"/>
  <c r="B114" i="87"/>
  <c r="F114" i="87"/>
  <c r="E114" i="96"/>
  <c r="F114" i="96" s="1"/>
  <c r="B114" i="96"/>
  <c r="I115" i="77"/>
  <c r="H115" i="77"/>
  <c r="I118" i="58"/>
  <c r="H118" i="58"/>
  <c r="B121" i="41"/>
  <c r="F121" i="41"/>
  <c r="I114" i="83"/>
  <c r="H114" i="83"/>
  <c r="H118" i="54"/>
  <c r="I118" i="54"/>
  <c r="I116" i="66"/>
  <c r="H116" i="66"/>
  <c r="H111" i="97"/>
  <c r="I111" i="97"/>
  <c r="F116" i="78"/>
  <c r="B116" i="78"/>
  <c r="H121" i="3"/>
  <c r="I121" i="3"/>
  <c r="F116" i="75"/>
  <c r="B116" i="75"/>
  <c r="I123" i="70"/>
  <c r="H123" i="70"/>
  <c r="I122" i="23"/>
  <c r="H122" i="23"/>
  <c r="B122" i="21"/>
  <c r="F122" i="21"/>
  <c r="F114" i="88"/>
  <c r="B114" i="88"/>
  <c r="B114" i="92"/>
  <c r="F114" i="92"/>
  <c r="B118" i="61"/>
  <c r="F118" i="61"/>
  <c r="I116" i="67"/>
  <c r="H116" i="67"/>
  <c r="I116" i="65"/>
  <c r="H116" i="65"/>
  <c r="H117" i="62"/>
  <c r="I117" i="62"/>
  <c r="H118" i="56"/>
  <c r="I118" i="56"/>
  <c r="H122" i="32"/>
  <c r="I122" i="32"/>
  <c r="B119" i="72"/>
  <c r="F119" i="72"/>
  <c r="B115" i="85"/>
  <c r="F115" i="85"/>
  <c r="I114" i="80"/>
  <c r="H114" i="80"/>
  <c r="F124" i="30"/>
  <c r="B124" i="30"/>
  <c r="B123" i="24"/>
  <c r="F123" i="24"/>
  <c r="H121" i="34"/>
  <c r="I121" i="34"/>
  <c r="F122" i="18"/>
  <c r="B122" i="18"/>
  <c r="B121" i="73"/>
  <c r="F121" i="73"/>
  <c r="I122" i="71"/>
  <c r="H122" i="71"/>
  <c r="F114" i="91"/>
  <c r="B114" i="91"/>
  <c r="I113" i="89"/>
  <c r="H113" i="89"/>
  <c r="H117" i="63"/>
  <c r="I117" i="63"/>
  <c r="I123" i="69"/>
  <c r="H123" i="69"/>
  <c r="I122" i="31"/>
  <c r="H122" i="31"/>
  <c r="F121" i="43"/>
  <c r="B121" i="43"/>
  <c r="F116" i="77"/>
  <c r="B116" i="77"/>
  <c r="G121" i="44"/>
  <c r="D122" i="44"/>
  <c r="E122" i="44"/>
  <c r="I120" i="41"/>
  <c r="H120" i="41"/>
  <c r="D117" i="94"/>
  <c r="B117" i="94" s="1"/>
  <c r="G116" i="94"/>
  <c r="E117" i="94"/>
  <c r="B119" i="54"/>
  <c r="F119" i="54"/>
  <c r="B115" i="81"/>
  <c r="F115" i="81"/>
  <c r="F112" i="97"/>
  <c r="B112" i="97"/>
  <c r="F114" i="90"/>
  <c r="B114" i="90"/>
  <c r="J122" i="27"/>
  <c r="B122" i="3"/>
  <c r="F122" i="3"/>
  <c r="H115" i="75"/>
  <c r="I115" i="75"/>
  <c r="F116" i="76"/>
  <c r="B116" i="76"/>
  <c r="I121" i="21"/>
  <c r="H121" i="21"/>
  <c r="I113" i="88"/>
  <c r="H113" i="88"/>
  <c r="I117" i="61"/>
  <c r="H117" i="61"/>
  <c r="D118" i="64"/>
  <c r="G117" i="64"/>
  <c r="E118" i="64"/>
  <c r="I121" i="17"/>
  <c r="H121" i="17"/>
  <c r="B118" i="62"/>
  <c r="F118" i="62"/>
  <c r="F123" i="32"/>
  <c r="B123" i="32"/>
  <c r="B120" i="45"/>
  <c r="F120" i="45"/>
  <c r="H114" i="85"/>
  <c r="I114" i="85"/>
  <c r="H124" i="28"/>
  <c r="I124" i="28"/>
  <c r="I123" i="30"/>
  <c r="H123" i="30"/>
  <c r="I122" i="24"/>
  <c r="H122" i="24"/>
  <c r="F112" i="98"/>
  <c r="B112" i="98"/>
  <c r="H114" i="82"/>
  <c r="I114" i="82"/>
  <c r="I120" i="73"/>
  <c r="H120" i="73"/>
  <c r="D122" i="20"/>
  <c r="G121" i="20"/>
  <c r="E122" i="20"/>
  <c r="I118" i="46"/>
  <c r="H118" i="46"/>
  <c r="I117" i="59"/>
  <c r="H117" i="59"/>
  <c r="I113" i="91"/>
  <c r="H113" i="91"/>
  <c r="G121" i="19"/>
  <c r="D122" i="19"/>
  <c r="E122" i="19"/>
  <c r="F118" i="63"/>
  <c r="B118" i="63"/>
  <c r="D124" i="27"/>
  <c r="G123" i="27"/>
  <c r="E124" i="27"/>
  <c r="F123" i="31"/>
  <c r="B123" i="31"/>
  <c r="H120" i="43"/>
  <c r="I120" i="43"/>
  <c r="G123" i="29"/>
  <c r="D124" i="29"/>
  <c r="E124" i="29"/>
  <c r="F116" i="79"/>
  <c r="B116" i="79"/>
  <c r="H114" i="81"/>
  <c r="I114" i="81"/>
  <c r="I113" i="90"/>
  <c r="H113" i="90"/>
  <c r="B119" i="53"/>
  <c r="F119" i="53"/>
  <c r="I115" i="76"/>
  <c r="H115" i="76"/>
  <c r="F119" i="55"/>
  <c r="B119" i="55"/>
  <c r="I118" i="57"/>
  <c r="H118" i="57"/>
  <c r="F118" i="60"/>
  <c r="B118" i="60"/>
  <c r="H120" i="74"/>
  <c r="I120" i="74"/>
  <c r="D121" i="39"/>
  <c r="G120" i="39"/>
  <c r="E121" i="39"/>
  <c r="I113" i="84"/>
  <c r="H113" i="84"/>
  <c r="F122" i="17"/>
  <c r="B122" i="17"/>
  <c r="B112" i="99"/>
  <c r="F112" i="99"/>
  <c r="H119" i="45"/>
  <c r="I119" i="45"/>
  <c r="I114" i="86"/>
  <c r="H114" i="86"/>
  <c r="B125" i="28"/>
  <c r="F125" i="28"/>
  <c r="H111" i="98"/>
  <c r="I111" i="98"/>
  <c r="F122" i="22"/>
  <c r="B122" i="22"/>
  <c r="F115" i="82"/>
  <c r="B115" i="82"/>
  <c r="H120" i="42"/>
  <c r="I120" i="42"/>
  <c r="I112" i="93"/>
  <c r="H112" i="93"/>
  <c r="J122" i="29"/>
  <c r="B119" i="46"/>
  <c r="F119" i="46"/>
  <c r="B118" i="59"/>
  <c r="F118" i="59"/>
  <c r="H113" i="87"/>
  <c r="I113" i="87"/>
  <c r="I113" i="96"/>
  <c r="H113" i="96"/>
  <c r="H112" i="95"/>
  <c r="I112" i="95"/>
  <c r="J116" i="67" l="1"/>
  <c r="J118" i="55"/>
  <c r="J115" i="78"/>
  <c r="J123" i="70"/>
  <c r="J111" i="98"/>
  <c r="J115" i="75"/>
  <c r="D114" i="95"/>
  <c r="B114" i="95" s="1"/>
  <c r="J113" i="96"/>
  <c r="J115" i="77"/>
  <c r="J120" i="73"/>
  <c r="J123" i="30"/>
  <c r="J121" i="17"/>
  <c r="J120" i="42"/>
  <c r="J119" i="45"/>
  <c r="J120" i="43"/>
  <c r="J118" i="57"/>
  <c r="J115" i="76"/>
  <c r="J113" i="90"/>
  <c r="J122" i="24"/>
  <c r="J122" i="31"/>
  <c r="J123" i="69"/>
  <c r="J113" i="89"/>
  <c r="J122" i="71"/>
  <c r="J114" i="80"/>
  <c r="J116" i="65"/>
  <c r="J122" i="23"/>
  <c r="J116" i="66"/>
  <c r="J114" i="83"/>
  <c r="J118" i="58"/>
  <c r="J121" i="18"/>
  <c r="J113" i="92"/>
  <c r="J118" i="53"/>
  <c r="G113" i="93"/>
  <c r="D114" i="93"/>
  <c r="D113" i="99"/>
  <c r="G112" i="99"/>
  <c r="E113" i="99"/>
  <c r="B124" i="27"/>
  <c r="F124" i="27"/>
  <c r="D113" i="97"/>
  <c r="G112" i="97"/>
  <c r="D122" i="43"/>
  <c r="G121" i="43"/>
  <c r="E122" i="43"/>
  <c r="D125" i="30"/>
  <c r="G124" i="30"/>
  <c r="E125" i="30"/>
  <c r="D115" i="87"/>
  <c r="G114" i="87"/>
  <c r="E115" i="87"/>
  <c r="G123" i="71"/>
  <c r="D124" i="71"/>
  <c r="E124" i="71"/>
  <c r="D116" i="86"/>
  <c r="G115" i="86"/>
  <c r="E116" i="86"/>
  <c r="D120" i="56"/>
  <c r="G119" i="56"/>
  <c r="E120" i="56"/>
  <c r="F117" i="68"/>
  <c r="B117" i="68"/>
  <c r="D122" i="74"/>
  <c r="G121" i="74"/>
  <c r="E122" i="74"/>
  <c r="G118" i="60"/>
  <c r="D119" i="60"/>
  <c r="E119" i="60"/>
  <c r="G119" i="55"/>
  <c r="D120" i="55"/>
  <c r="E120" i="55"/>
  <c r="B122" i="19"/>
  <c r="F122" i="19"/>
  <c r="I121" i="44"/>
  <c r="H121" i="44"/>
  <c r="H113" i="95"/>
  <c r="I113" i="95"/>
  <c r="J112" i="95"/>
  <c r="J113" i="87"/>
  <c r="G119" i="46"/>
  <c r="D120" i="46"/>
  <c r="E120" i="46"/>
  <c r="J112" i="93"/>
  <c r="G115" i="82"/>
  <c r="D116" i="82"/>
  <c r="E116" i="82"/>
  <c r="J114" i="86"/>
  <c r="J113" i="84"/>
  <c r="J120" i="74"/>
  <c r="H123" i="29"/>
  <c r="I123" i="29"/>
  <c r="D124" i="31"/>
  <c r="G123" i="31"/>
  <c r="E124" i="31"/>
  <c r="H121" i="19"/>
  <c r="I121" i="19"/>
  <c r="J117" i="59"/>
  <c r="I121" i="20"/>
  <c r="H121" i="20"/>
  <c r="J114" i="82"/>
  <c r="J124" i="28"/>
  <c r="D121" i="45"/>
  <c r="G120" i="45"/>
  <c r="E121" i="45"/>
  <c r="D119" i="62"/>
  <c r="G118" i="62"/>
  <c r="E119" i="62"/>
  <c r="J117" i="61"/>
  <c r="J121" i="21"/>
  <c r="D116" i="81"/>
  <c r="G115" i="81"/>
  <c r="E116" i="81"/>
  <c r="F117" i="94"/>
  <c r="J120" i="41"/>
  <c r="D124" i="24"/>
  <c r="G123" i="24"/>
  <c r="E124" i="24"/>
  <c r="D120" i="72"/>
  <c r="G119" i="72"/>
  <c r="E120" i="72"/>
  <c r="J118" i="56"/>
  <c r="D119" i="61"/>
  <c r="G118" i="61"/>
  <c r="E119" i="61"/>
  <c r="D115" i="89"/>
  <c r="G114" i="89"/>
  <c r="E115" i="89"/>
  <c r="J121" i="22"/>
  <c r="J118" i="72"/>
  <c r="D115" i="84"/>
  <c r="G114" i="84"/>
  <c r="E115" i="84"/>
  <c r="H116" i="68"/>
  <c r="I116" i="68"/>
  <c r="G117" i="67"/>
  <c r="D118" i="67"/>
  <c r="E118" i="67"/>
  <c r="G124" i="70"/>
  <c r="D125" i="70"/>
  <c r="E125" i="70"/>
  <c r="J115" i="79"/>
  <c r="D116" i="83"/>
  <c r="G115" i="83"/>
  <c r="E116" i="83"/>
  <c r="B121" i="39"/>
  <c r="F121" i="39"/>
  <c r="G112" i="98"/>
  <c r="D113" i="98"/>
  <c r="E113" i="98"/>
  <c r="G123" i="32"/>
  <c r="D124" i="32"/>
  <c r="E124" i="32"/>
  <c r="G114" i="91"/>
  <c r="D115" i="91"/>
  <c r="E115" i="91"/>
  <c r="G125" i="28"/>
  <c r="D126" i="28"/>
  <c r="E126" i="28"/>
  <c r="G116" i="79"/>
  <c r="D117" i="79"/>
  <c r="E117" i="79"/>
  <c r="G118" i="63"/>
  <c r="D119" i="63"/>
  <c r="E119" i="63"/>
  <c r="F122" i="20"/>
  <c r="B122" i="20"/>
  <c r="I117" i="64"/>
  <c r="H117" i="64"/>
  <c r="D123" i="3"/>
  <c r="G122" i="3"/>
  <c r="E123" i="3"/>
  <c r="D115" i="90"/>
  <c r="G114" i="90"/>
  <c r="E115" i="90"/>
  <c r="H116" i="94"/>
  <c r="I116" i="94"/>
  <c r="D117" i="77"/>
  <c r="G116" i="77"/>
  <c r="E117" i="77"/>
  <c r="D123" i="18"/>
  <c r="G122" i="18"/>
  <c r="E123" i="18"/>
  <c r="G114" i="88"/>
  <c r="D115" i="88"/>
  <c r="E115" i="88"/>
  <c r="D117" i="75"/>
  <c r="G116" i="75"/>
  <c r="E117" i="75"/>
  <c r="G116" i="78"/>
  <c r="D117" i="78"/>
  <c r="E117" i="78"/>
  <c r="G114" i="96"/>
  <c r="D115" i="96"/>
  <c r="D125" i="69"/>
  <c r="G124" i="69"/>
  <c r="E125" i="69"/>
  <c r="G121" i="42"/>
  <c r="D122" i="42"/>
  <c r="E122" i="42"/>
  <c r="D123" i="34"/>
  <c r="G122" i="34"/>
  <c r="E123" i="34"/>
  <c r="G115" i="80"/>
  <c r="D116" i="80"/>
  <c r="E116" i="80"/>
  <c r="D118" i="65"/>
  <c r="G117" i="65"/>
  <c r="E118" i="65"/>
  <c r="D118" i="66"/>
  <c r="G117" i="66"/>
  <c r="E118" i="66"/>
  <c r="B124" i="29"/>
  <c r="F124" i="29"/>
  <c r="D119" i="59"/>
  <c r="G118" i="59"/>
  <c r="E119" i="59"/>
  <c r="G122" i="22"/>
  <c r="D123" i="22"/>
  <c r="E123" i="22"/>
  <c r="G122" i="17"/>
  <c r="D123" i="17"/>
  <c r="E123" i="17"/>
  <c r="H120" i="39"/>
  <c r="I120" i="39"/>
  <c r="D120" i="53"/>
  <c r="G119" i="53"/>
  <c r="E120" i="53"/>
  <c r="J114" i="81"/>
  <c r="I123" i="27"/>
  <c r="H123" i="27"/>
  <c r="J113" i="91"/>
  <c r="J118" i="46"/>
  <c r="J114" i="85"/>
  <c r="F118" i="64"/>
  <c r="B118" i="64"/>
  <c r="J113" i="88"/>
  <c r="D117" i="76"/>
  <c r="G116" i="76"/>
  <c r="E117" i="76"/>
  <c r="D120" i="54"/>
  <c r="G119" i="54"/>
  <c r="E120" i="54"/>
  <c r="B122" i="44"/>
  <c r="F122" i="44"/>
  <c r="E114" i="95"/>
  <c r="F114" i="95" s="1"/>
  <c r="J117" i="63"/>
  <c r="G121" i="73"/>
  <c r="D122" i="73"/>
  <c r="E122" i="73"/>
  <c r="J121" i="34"/>
  <c r="D116" i="85"/>
  <c r="G115" i="85"/>
  <c r="E116" i="85"/>
  <c r="J122" i="32"/>
  <c r="J117" i="62"/>
  <c r="G114" i="92"/>
  <c r="D115" i="92"/>
  <c r="E115" i="92"/>
  <c r="G122" i="21"/>
  <c r="D123" i="21"/>
  <c r="E123" i="21"/>
  <c r="J121" i="3"/>
  <c r="J111" i="97"/>
  <c r="J118" i="54"/>
  <c r="D122" i="41"/>
  <c r="G121" i="41"/>
  <c r="E122" i="41"/>
  <c r="J111" i="99"/>
  <c r="J117" i="60"/>
  <c r="D120" i="57"/>
  <c r="G119" i="57"/>
  <c r="E120" i="57"/>
  <c r="D124" i="23"/>
  <c r="G123" i="23"/>
  <c r="E124" i="23"/>
  <c r="G119" i="58"/>
  <c r="D120" i="58"/>
  <c r="E120" i="58"/>
  <c r="J123" i="27" l="1"/>
  <c r="J116" i="94"/>
  <c r="J121" i="19"/>
  <c r="J120" i="39"/>
  <c r="J113" i="95"/>
  <c r="J117" i="64"/>
  <c r="J121" i="20"/>
  <c r="D115" i="95"/>
  <c r="G114" i="95"/>
  <c r="B120" i="58"/>
  <c r="F120" i="58"/>
  <c r="B124" i="23"/>
  <c r="F124" i="23"/>
  <c r="B122" i="41"/>
  <c r="F122" i="41"/>
  <c r="F115" i="92"/>
  <c r="B115" i="92"/>
  <c r="I118" i="59"/>
  <c r="H118" i="59"/>
  <c r="H117" i="66"/>
  <c r="I117" i="66"/>
  <c r="F118" i="65"/>
  <c r="B118" i="65"/>
  <c r="B122" i="42"/>
  <c r="F122" i="42"/>
  <c r="F125" i="69"/>
  <c r="B125" i="69"/>
  <c r="F117" i="78"/>
  <c r="B117" i="78"/>
  <c r="F117" i="75"/>
  <c r="B117" i="75"/>
  <c r="H116" i="77"/>
  <c r="I116" i="77"/>
  <c r="H122" i="3"/>
  <c r="I122" i="3"/>
  <c r="I118" i="63"/>
  <c r="H118" i="63"/>
  <c r="B124" i="32"/>
  <c r="F124" i="32"/>
  <c r="H112" i="98"/>
  <c r="I112" i="98"/>
  <c r="I115" i="83"/>
  <c r="H115" i="83"/>
  <c r="B125" i="70"/>
  <c r="F125" i="70"/>
  <c r="I117" i="67"/>
  <c r="H117" i="67"/>
  <c r="I114" i="84"/>
  <c r="H114" i="84"/>
  <c r="I118" i="61"/>
  <c r="H118" i="61"/>
  <c r="H119" i="72"/>
  <c r="I119" i="72"/>
  <c r="B124" i="24"/>
  <c r="F124" i="24"/>
  <c r="I115" i="81"/>
  <c r="H115" i="81"/>
  <c r="I120" i="45"/>
  <c r="H120" i="45"/>
  <c r="J123" i="29"/>
  <c r="G122" i="19"/>
  <c r="D123" i="19"/>
  <c r="E123" i="19"/>
  <c r="H119" i="55"/>
  <c r="I119" i="55"/>
  <c r="G117" i="68"/>
  <c r="D118" i="68"/>
  <c r="E118" i="68"/>
  <c r="F124" i="71"/>
  <c r="B124" i="71"/>
  <c r="B115" i="87"/>
  <c r="F115" i="87"/>
  <c r="E113" i="97"/>
  <c r="F113" i="97" s="1"/>
  <c r="B113" i="97"/>
  <c r="I112" i="99"/>
  <c r="H112" i="99"/>
  <c r="I119" i="58"/>
  <c r="H119" i="58"/>
  <c r="F123" i="21"/>
  <c r="B123" i="21"/>
  <c r="H114" i="92"/>
  <c r="I114" i="92"/>
  <c r="H115" i="85"/>
  <c r="I115" i="85"/>
  <c r="B122" i="73"/>
  <c r="F122" i="73"/>
  <c r="I116" i="76"/>
  <c r="H116" i="76"/>
  <c r="G118" i="64"/>
  <c r="D119" i="64"/>
  <c r="E119" i="64"/>
  <c r="I119" i="53"/>
  <c r="H119" i="53"/>
  <c r="F123" i="22"/>
  <c r="B123" i="22"/>
  <c r="B119" i="59"/>
  <c r="F119" i="59"/>
  <c r="G124" i="29"/>
  <c r="D125" i="29"/>
  <c r="E125" i="29"/>
  <c r="F118" i="66"/>
  <c r="B118" i="66"/>
  <c r="H122" i="34"/>
  <c r="I122" i="34"/>
  <c r="H121" i="42"/>
  <c r="I121" i="42"/>
  <c r="E115" i="96"/>
  <c r="F115" i="96" s="1"/>
  <c r="B115" i="96"/>
  <c r="H116" i="78"/>
  <c r="I116" i="78"/>
  <c r="I122" i="18"/>
  <c r="H122" i="18"/>
  <c r="F117" i="77"/>
  <c r="B117" i="77"/>
  <c r="H114" i="90"/>
  <c r="I114" i="90"/>
  <c r="F123" i="3"/>
  <c r="B123" i="3"/>
  <c r="D123" i="20"/>
  <c r="G122" i="20"/>
  <c r="E123" i="20"/>
  <c r="B126" i="28"/>
  <c r="F126" i="28"/>
  <c r="B115" i="91"/>
  <c r="F115" i="91"/>
  <c r="I123" i="32"/>
  <c r="H123" i="32"/>
  <c r="G121" i="39"/>
  <c r="D122" i="39"/>
  <c r="E122" i="39"/>
  <c r="F116" i="83"/>
  <c r="B116" i="83"/>
  <c r="H124" i="70"/>
  <c r="I124" i="70"/>
  <c r="J116" i="68"/>
  <c r="B115" i="84"/>
  <c r="F115" i="84"/>
  <c r="I114" i="89"/>
  <c r="H114" i="89"/>
  <c r="B119" i="61"/>
  <c r="F119" i="61"/>
  <c r="B120" i="72"/>
  <c r="F120" i="72"/>
  <c r="F116" i="81"/>
  <c r="B116" i="81"/>
  <c r="H118" i="62"/>
  <c r="I118" i="62"/>
  <c r="B121" i="45"/>
  <c r="F121" i="45"/>
  <c r="I121" i="74"/>
  <c r="H121" i="74"/>
  <c r="H115" i="86"/>
  <c r="I115" i="86"/>
  <c r="I123" i="71"/>
  <c r="H123" i="71"/>
  <c r="H121" i="43"/>
  <c r="I121" i="43"/>
  <c r="G124" i="27"/>
  <c r="D125" i="27"/>
  <c r="E125" i="27"/>
  <c r="F113" i="99"/>
  <c r="B113" i="99"/>
  <c r="H119" i="57"/>
  <c r="I119" i="57"/>
  <c r="I122" i="21"/>
  <c r="H122" i="21"/>
  <c r="F116" i="85"/>
  <c r="B116" i="85"/>
  <c r="I121" i="73"/>
  <c r="H121" i="73"/>
  <c r="I119" i="54"/>
  <c r="H119" i="54"/>
  <c r="F117" i="76"/>
  <c r="B117" i="76"/>
  <c r="B120" i="53"/>
  <c r="F120" i="53"/>
  <c r="F123" i="17"/>
  <c r="B123" i="17"/>
  <c r="H122" i="22"/>
  <c r="I122" i="22"/>
  <c r="F116" i="80"/>
  <c r="B116" i="80"/>
  <c r="F123" i="34"/>
  <c r="B123" i="34"/>
  <c r="H114" i="96"/>
  <c r="I114" i="96"/>
  <c r="F115" i="88"/>
  <c r="B115" i="88"/>
  <c r="B123" i="18"/>
  <c r="F123" i="18"/>
  <c r="B115" i="90"/>
  <c r="F115" i="90"/>
  <c r="B117" i="79"/>
  <c r="F117" i="79"/>
  <c r="H125" i="28"/>
  <c r="I125" i="28"/>
  <c r="I114" i="91"/>
  <c r="H114" i="91"/>
  <c r="F115" i="89"/>
  <c r="B115" i="89"/>
  <c r="E118" i="94"/>
  <c r="G117" i="94"/>
  <c r="D118" i="94"/>
  <c r="F119" i="62"/>
  <c r="B119" i="62"/>
  <c r="H123" i="31"/>
  <c r="I123" i="31"/>
  <c r="B116" i="82"/>
  <c r="F116" i="82"/>
  <c r="B120" i="46"/>
  <c r="F120" i="46"/>
  <c r="F119" i="60"/>
  <c r="B119" i="60"/>
  <c r="F122" i="74"/>
  <c r="B122" i="74"/>
  <c r="H119" i="56"/>
  <c r="I119" i="56"/>
  <c r="B116" i="86"/>
  <c r="F116" i="86"/>
  <c r="I124" i="30"/>
  <c r="H124" i="30"/>
  <c r="B122" i="43"/>
  <c r="F122" i="43"/>
  <c r="E114" i="93"/>
  <c r="F114" i="93" s="1"/>
  <c r="B114" i="93"/>
  <c r="I123" i="23"/>
  <c r="H123" i="23"/>
  <c r="F120" i="57"/>
  <c r="B120" i="57"/>
  <c r="I121" i="41"/>
  <c r="H121" i="41"/>
  <c r="G122" i="44"/>
  <c r="D123" i="44"/>
  <c r="E123" i="44"/>
  <c r="B120" i="54"/>
  <c r="F120" i="54"/>
  <c r="H122" i="17"/>
  <c r="I122" i="17"/>
  <c r="I117" i="65"/>
  <c r="H117" i="65"/>
  <c r="H115" i="80"/>
  <c r="I115" i="80"/>
  <c r="H124" i="69"/>
  <c r="I124" i="69"/>
  <c r="I116" i="75"/>
  <c r="H116" i="75"/>
  <c r="I114" i="88"/>
  <c r="H114" i="88"/>
  <c r="B119" i="63"/>
  <c r="F119" i="63"/>
  <c r="I116" i="79"/>
  <c r="H116" i="79"/>
  <c r="F113" i="98"/>
  <c r="B113" i="98"/>
  <c r="F118" i="67"/>
  <c r="B118" i="67"/>
  <c r="I123" i="24"/>
  <c r="H123" i="24"/>
  <c r="F124" i="31"/>
  <c r="B124" i="31"/>
  <c r="H115" i="82"/>
  <c r="I115" i="82"/>
  <c r="I119" i="46"/>
  <c r="H119" i="46"/>
  <c r="J121" i="44"/>
  <c r="B120" i="55"/>
  <c r="F120" i="55"/>
  <c r="H118" i="60"/>
  <c r="I118" i="60"/>
  <c r="F120" i="56"/>
  <c r="B120" i="56"/>
  <c r="I114" i="87"/>
  <c r="H114" i="87"/>
  <c r="B125" i="30"/>
  <c r="F125" i="30"/>
  <c r="H112" i="97"/>
  <c r="I112" i="97"/>
  <c r="H113" i="93"/>
  <c r="I113" i="93"/>
  <c r="J119" i="53" l="1"/>
  <c r="J115" i="81"/>
  <c r="J114" i="84"/>
  <c r="J118" i="63"/>
  <c r="J115" i="85"/>
  <c r="J114" i="96"/>
  <c r="J123" i="71"/>
  <c r="J121" i="74"/>
  <c r="J120" i="45"/>
  <c r="J118" i="61"/>
  <c r="J117" i="67"/>
  <c r="J118" i="59"/>
  <c r="J121" i="41"/>
  <c r="J114" i="89"/>
  <c r="J112" i="97"/>
  <c r="J118" i="60"/>
  <c r="J123" i="24"/>
  <c r="J116" i="75"/>
  <c r="J119" i="56"/>
  <c r="J121" i="43"/>
  <c r="J115" i="86"/>
  <c r="J119" i="58"/>
  <c r="J119" i="55"/>
  <c r="J116" i="77"/>
  <c r="J116" i="79"/>
  <c r="J117" i="65"/>
  <c r="J123" i="31"/>
  <c r="J124" i="70"/>
  <c r="J116" i="78"/>
  <c r="J121" i="42"/>
  <c r="J124" i="69"/>
  <c r="J112" i="98"/>
  <c r="J117" i="66"/>
  <c r="J119" i="46"/>
  <c r="J123" i="23"/>
  <c r="J119" i="54"/>
  <c r="J122" i="18"/>
  <c r="J122" i="3"/>
  <c r="J123" i="32"/>
  <c r="G115" i="96"/>
  <c r="D116" i="96"/>
  <c r="G113" i="97"/>
  <c r="D114" i="97"/>
  <c r="E114" i="97"/>
  <c r="J114" i="87"/>
  <c r="D121" i="54"/>
  <c r="G120" i="54"/>
  <c r="E121" i="54"/>
  <c r="H122" i="44"/>
  <c r="I122" i="44"/>
  <c r="G120" i="57"/>
  <c r="D121" i="57"/>
  <c r="E121" i="57"/>
  <c r="D117" i="82"/>
  <c r="G116" i="82"/>
  <c r="E117" i="82"/>
  <c r="J114" i="91"/>
  <c r="G116" i="80"/>
  <c r="D117" i="80"/>
  <c r="E117" i="80"/>
  <c r="G123" i="17"/>
  <c r="D124" i="17"/>
  <c r="E124" i="17"/>
  <c r="D118" i="76"/>
  <c r="G117" i="76"/>
  <c r="E118" i="76"/>
  <c r="J121" i="73"/>
  <c r="J122" i="21"/>
  <c r="D114" i="99"/>
  <c r="G113" i="99"/>
  <c r="E114" i="99"/>
  <c r="G121" i="45"/>
  <c r="D122" i="45"/>
  <c r="E122" i="45"/>
  <c r="D120" i="61"/>
  <c r="G119" i="61"/>
  <c r="E120" i="61"/>
  <c r="D116" i="84"/>
  <c r="G115" i="84"/>
  <c r="E116" i="84"/>
  <c r="F122" i="39"/>
  <c r="B122" i="39"/>
  <c r="G115" i="91"/>
  <c r="D116" i="91"/>
  <c r="E116" i="91"/>
  <c r="G123" i="3"/>
  <c r="D124" i="3"/>
  <c r="E124" i="3"/>
  <c r="G117" i="77"/>
  <c r="D118" i="77"/>
  <c r="E118" i="77"/>
  <c r="H124" i="29"/>
  <c r="I124" i="29"/>
  <c r="D124" i="22"/>
  <c r="G123" i="22"/>
  <c r="E124" i="22"/>
  <c r="F119" i="64"/>
  <c r="B119" i="64"/>
  <c r="G122" i="73"/>
  <c r="D123" i="73"/>
  <c r="E123" i="73"/>
  <c r="J114" i="92"/>
  <c r="B118" i="68"/>
  <c r="F118" i="68"/>
  <c r="D125" i="24"/>
  <c r="G124" i="24"/>
  <c r="E125" i="24"/>
  <c r="G124" i="32"/>
  <c r="D125" i="32"/>
  <c r="E125" i="32"/>
  <c r="G122" i="41"/>
  <c r="D123" i="41"/>
  <c r="E123" i="41"/>
  <c r="D121" i="58"/>
  <c r="G120" i="58"/>
  <c r="E121" i="58"/>
  <c r="J113" i="93"/>
  <c r="G125" i="30"/>
  <c r="D126" i="30"/>
  <c r="E126" i="30"/>
  <c r="G120" i="55"/>
  <c r="D121" i="55"/>
  <c r="E121" i="55"/>
  <c r="D125" i="31"/>
  <c r="G124" i="31"/>
  <c r="E125" i="31"/>
  <c r="G118" i="67"/>
  <c r="D119" i="67"/>
  <c r="E119" i="67"/>
  <c r="J114" i="88"/>
  <c r="J124" i="30"/>
  <c r="G119" i="60"/>
  <c r="D120" i="60"/>
  <c r="E120" i="60"/>
  <c r="G119" i="62"/>
  <c r="D120" i="62"/>
  <c r="E120" i="62"/>
  <c r="J125" i="28"/>
  <c r="D116" i="90"/>
  <c r="G115" i="90"/>
  <c r="E116" i="90"/>
  <c r="J122" i="22"/>
  <c r="G120" i="53"/>
  <c r="D121" i="53"/>
  <c r="E121" i="53"/>
  <c r="J119" i="57"/>
  <c r="D117" i="81"/>
  <c r="G116" i="81"/>
  <c r="E117" i="81"/>
  <c r="H121" i="39"/>
  <c r="I121" i="39"/>
  <c r="I122" i="20"/>
  <c r="H122" i="20"/>
  <c r="J114" i="90"/>
  <c r="D119" i="66"/>
  <c r="G118" i="66"/>
  <c r="E119" i="66"/>
  <c r="G119" i="59"/>
  <c r="D120" i="59"/>
  <c r="E120" i="59"/>
  <c r="I118" i="64"/>
  <c r="H118" i="64"/>
  <c r="I117" i="68"/>
  <c r="H117" i="68"/>
  <c r="B123" i="19"/>
  <c r="F123" i="19"/>
  <c r="J115" i="83"/>
  <c r="D118" i="75"/>
  <c r="G117" i="75"/>
  <c r="E118" i="75"/>
  <c r="D126" i="69"/>
  <c r="G125" i="69"/>
  <c r="E126" i="69"/>
  <c r="G118" i="65"/>
  <c r="D119" i="65"/>
  <c r="E119" i="65"/>
  <c r="G120" i="56"/>
  <c r="D121" i="56"/>
  <c r="E121" i="56"/>
  <c r="J115" i="82"/>
  <c r="D120" i="63"/>
  <c r="G119" i="63"/>
  <c r="E120" i="63"/>
  <c r="J115" i="80"/>
  <c r="J122" i="17"/>
  <c r="D123" i="43"/>
  <c r="G122" i="43"/>
  <c r="E123" i="43"/>
  <c r="G116" i="86"/>
  <c r="D117" i="86"/>
  <c r="E117" i="86"/>
  <c r="G120" i="46"/>
  <c r="D121" i="46"/>
  <c r="E121" i="46"/>
  <c r="B118" i="94"/>
  <c r="F118" i="94"/>
  <c r="D116" i="89"/>
  <c r="G115" i="89"/>
  <c r="E116" i="89"/>
  <c r="G115" i="88"/>
  <c r="D116" i="88"/>
  <c r="E116" i="88"/>
  <c r="G123" i="34"/>
  <c r="D124" i="34"/>
  <c r="E124" i="34"/>
  <c r="D117" i="85"/>
  <c r="G116" i="85"/>
  <c r="E117" i="85"/>
  <c r="F125" i="27"/>
  <c r="B125" i="27"/>
  <c r="J118" i="62"/>
  <c r="G120" i="72"/>
  <c r="D121" i="72"/>
  <c r="E121" i="72"/>
  <c r="G116" i="83"/>
  <c r="D117" i="83"/>
  <c r="E117" i="83"/>
  <c r="G126" i="28"/>
  <c r="D127" i="28"/>
  <c r="E127" i="28"/>
  <c r="F123" i="20"/>
  <c r="B123" i="20"/>
  <c r="J122" i="34"/>
  <c r="G124" i="71"/>
  <c r="D125" i="71"/>
  <c r="E125" i="71"/>
  <c r="I122" i="19"/>
  <c r="H122" i="19"/>
  <c r="J119" i="72"/>
  <c r="G125" i="70"/>
  <c r="D126" i="70"/>
  <c r="E126" i="70"/>
  <c r="G122" i="42"/>
  <c r="D123" i="42"/>
  <c r="E123" i="42"/>
  <c r="G124" i="23"/>
  <c r="D125" i="23"/>
  <c r="E125" i="23"/>
  <c r="I114" i="95"/>
  <c r="H114" i="95"/>
  <c r="G113" i="98"/>
  <c r="D114" i="98"/>
  <c r="E114" i="98"/>
  <c r="B123" i="44"/>
  <c r="F123" i="44"/>
  <c r="G114" i="93"/>
  <c r="D115" i="93"/>
  <c r="B115" i="93" s="1"/>
  <c r="E115" i="93"/>
  <c r="D123" i="74"/>
  <c r="G122" i="74"/>
  <c r="E123" i="74"/>
  <c r="I117" i="94"/>
  <c r="H117" i="94"/>
  <c r="G117" i="79"/>
  <c r="D118" i="79"/>
  <c r="E118" i="79"/>
  <c r="D124" i="18"/>
  <c r="G123" i="18"/>
  <c r="E124" i="18"/>
  <c r="H124" i="27"/>
  <c r="I124" i="27"/>
  <c r="B125" i="29"/>
  <c r="F125" i="29"/>
  <c r="J116" i="76"/>
  <c r="D124" i="21"/>
  <c r="G123" i="21"/>
  <c r="E124" i="21"/>
  <c r="J112" i="99"/>
  <c r="D116" i="87"/>
  <c r="G115" i="87"/>
  <c r="E116" i="87"/>
  <c r="D118" i="78"/>
  <c r="G117" i="78"/>
  <c r="E118" i="78"/>
  <c r="D116" i="92"/>
  <c r="G115" i="92"/>
  <c r="E116" i="92"/>
  <c r="E115" i="95"/>
  <c r="F115" i="95" s="1"/>
  <c r="B115" i="95"/>
  <c r="J121" i="39" l="1"/>
  <c r="J118" i="64"/>
  <c r="J122" i="44"/>
  <c r="J124" i="27"/>
  <c r="F115" i="93"/>
  <c r="G115" i="93" s="1"/>
  <c r="J122" i="20"/>
  <c r="J124" i="29"/>
  <c r="F116" i="92"/>
  <c r="B116" i="92"/>
  <c r="D126" i="29"/>
  <c r="G125" i="29"/>
  <c r="E126" i="29"/>
  <c r="B118" i="79"/>
  <c r="F118" i="79"/>
  <c r="J114" i="95"/>
  <c r="F126" i="70"/>
  <c r="B126" i="70"/>
  <c r="J122" i="19"/>
  <c r="F127" i="28"/>
  <c r="B127" i="28"/>
  <c r="I116" i="83"/>
  <c r="H116" i="83"/>
  <c r="H116" i="85"/>
  <c r="I116" i="85"/>
  <c r="H123" i="34"/>
  <c r="I123" i="34"/>
  <c r="H122" i="43"/>
  <c r="I122" i="43"/>
  <c r="F119" i="65"/>
  <c r="B119" i="65"/>
  <c r="B126" i="69"/>
  <c r="F126" i="69"/>
  <c r="J117" i="68"/>
  <c r="B120" i="59"/>
  <c r="F120" i="59"/>
  <c r="B119" i="66"/>
  <c r="F119" i="66"/>
  <c r="F117" i="81"/>
  <c r="B117" i="81"/>
  <c r="I120" i="53"/>
  <c r="H120" i="53"/>
  <c r="B116" i="90"/>
  <c r="F116" i="90"/>
  <c r="H119" i="62"/>
  <c r="I119" i="62"/>
  <c r="H118" i="67"/>
  <c r="I118" i="67"/>
  <c r="B126" i="30"/>
  <c r="F126" i="30"/>
  <c r="F123" i="41"/>
  <c r="B123" i="41"/>
  <c r="H124" i="32"/>
  <c r="I124" i="32"/>
  <c r="G118" i="68"/>
  <c r="D119" i="68"/>
  <c r="E119" i="68"/>
  <c r="B123" i="73"/>
  <c r="F123" i="73"/>
  <c r="B116" i="91"/>
  <c r="F116" i="91"/>
  <c r="I119" i="61"/>
  <c r="H119" i="61"/>
  <c r="I121" i="45"/>
  <c r="H121" i="45"/>
  <c r="F118" i="76"/>
  <c r="B118" i="76"/>
  <c r="F121" i="57"/>
  <c r="B121" i="57"/>
  <c r="F114" i="97"/>
  <c r="B114" i="97"/>
  <c r="I115" i="87"/>
  <c r="H115" i="87"/>
  <c r="H123" i="21"/>
  <c r="I123" i="21"/>
  <c r="I123" i="18"/>
  <c r="H123" i="18"/>
  <c r="H117" i="79"/>
  <c r="I117" i="79"/>
  <c r="I122" i="74"/>
  <c r="H122" i="74"/>
  <c r="I114" i="93"/>
  <c r="H114" i="93"/>
  <c r="B114" i="98"/>
  <c r="F114" i="98"/>
  <c r="B123" i="42"/>
  <c r="F123" i="42"/>
  <c r="I125" i="70"/>
  <c r="H125" i="70"/>
  <c r="I126" i="28"/>
  <c r="H126" i="28"/>
  <c r="B117" i="85"/>
  <c r="F117" i="85"/>
  <c r="H115" i="89"/>
  <c r="I115" i="89"/>
  <c r="F117" i="86"/>
  <c r="B117" i="86"/>
  <c r="F123" i="43"/>
  <c r="B123" i="43"/>
  <c r="I119" i="63"/>
  <c r="H119" i="63"/>
  <c r="F121" i="56"/>
  <c r="B121" i="56"/>
  <c r="H118" i="65"/>
  <c r="I118" i="65"/>
  <c r="G123" i="19"/>
  <c r="D124" i="19"/>
  <c r="E124" i="19"/>
  <c r="I119" i="59"/>
  <c r="H119" i="59"/>
  <c r="B121" i="55"/>
  <c r="F121" i="55"/>
  <c r="I125" i="30"/>
  <c r="H125" i="30"/>
  <c r="H120" i="58"/>
  <c r="I120" i="58"/>
  <c r="H122" i="41"/>
  <c r="I122" i="41"/>
  <c r="H122" i="73"/>
  <c r="I122" i="73"/>
  <c r="H123" i="22"/>
  <c r="I123" i="22"/>
  <c r="F124" i="3"/>
  <c r="B124" i="3"/>
  <c r="I115" i="91"/>
  <c r="H115" i="91"/>
  <c r="I115" i="84"/>
  <c r="H115" i="84"/>
  <c r="B120" i="61"/>
  <c r="F120" i="61"/>
  <c r="B117" i="80"/>
  <c r="F117" i="80"/>
  <c r="I116" i="82"/>
  <c r="H116" i="82"/>
  <c r="H120" i="57"/>
  <c r="I120" i="57"/>
  <c r="H120" i="54"/>
  <c r="I120" i="54"/>
  <c r="I113" i="97"/>
  <c r="H113" i="97"/>
  <c r="I117" i="78"/>
  <c r="H117" i="78"/>
  <c r="F116" i="87"/>
  <c r="B116" i="87"/>
  <c r="B124" i="21"/>
  <c r="F124" i="21"/>
  <c r="F124" i="18"/>
  <c r="B124" i="18"/>
  <c r="F123" i="74"/>
  <c r="B123" i="74"/>
  <c r="G123" i="44"/>
  <c r="D124" i="44"/>
  <c r="E124" i="44"/>
  <c r="I113" i="98"/>
  <c r="H113" i="98"/>
  <c r="B125" i="23"/>
  <c r="F125" i="23"/>
  <c r="I122" i="42"/>
  <c r="H122" i="42"/>
  <c r="F125" i="71"/>
  <c r="B125" i="71"/>
  <c r="D124" i="20"/>
  <c r="G123" i="20"/>
  <c r="E124" i="20"/>
  <c r="F121" i="72"/>
  <c r="B121" i="72"/>
  <c r="D126" i="27"/>
  <c r="G125" i="27"/>
  <c r="E126" i="27"/>
  <c r="B116" i="88"/>
  <c r="F116" i="88"/>
  <c r="B116" i="89"/>
  <c r="F116" i="89"/>
  <c r="B121" i="46"/>
  <c r="F121" i="46"/>
  <c r="I116" i="86"/>
  <c r="H116" i="86"/>
  <c r="F120" i="63"/>
  <c r="B120" i="63"/>
  <c r="H120" i="56"/>
  <c r="I120" i="56"/>
  <c r="H117" i="75"/>
  <c r="I117" i="75"/>
  <c r="F120" i="60"/>
  <c r="B120" i="60"/>
  <c r="H124" i="31"/>
  <c r="I124" i="31"/>
  <c r="H120" i="55"/>
  <c r="I120" i="55"/>
  <c r="B121" i="58"/>
  <c r="F121" i="58"/>
  <c r="H124" i="24"/>
  <c r="I124" i="24"/>
  <c r="B124" i="22"/>
  <c r="F124" i="22"/>
  <c r="B118" i="77"/>
  <c r="F118" i="77"/>
  <c r="I123" i="3"/>
  <c r="H123" i="3"/>
  <c r="F116" i="84"/>
  <c r="B116" i="84"/>
  <c r="H113" i="99"/>
  <c r="I113" i="99"/>
  <c r="F124" i="17"/>
  <c r="B124" i="17"/>
  <c r="H116" i="80"/>
  <c r="I116" i="80"/>
  <c r="B117" i="82"/>
  <c r="F117" i="82"/>
  <c r="B121" i="54"/>
  <c r="F121" i="54"/>
  <c r="E116" i="96"/>
  <c r="F116" i="96" s="1"/>
  <c r="B116" i="96"/>
  <c r="D116" i="95"/>
  <c r="G115" i="95"/>
  <c r="I115" i="92"/>
  <c r="H115" i="92"/>
  <c r="B118" i="78"/>
  <c r="F118" i="78"/>
  <c r="J117" i="94"/>
  <c r="H124" i="23"/>
  <c r="I124" i="23"/>
  <c r="H124" i="71"/>
  <c r="I124" i="71"/>
  <c r="F117" i="83"/>
  <c r="B117" i="83"/>
  <c r="I120" i="72"/>
  <c r="H120" i="72"/>
  <c r="B124" i="34"/>
  <c r="F124" i="34"/>
  <c r="I115" i="88"/>
  <c r="H115" i="88"/>
  <c r="D119" i="94"/>
  <c r="G118" i="94"/>
  <c r="I120" i="46"/>
  <c r="H120" i="46"/>
  <c r="H125" i="69"/>
  <c r="I125" i="69"/>
  <c r="B118" i="75"/>
  <c r="F118" i="75"/>
  <c r="H118" i="66"/>
  <c r="I118" i="66"/>
  <c r="I116" i="81"/>
  <c r="H116" i="81"/>
  <c r="F121" i="53"/>
  <c r="B121" i="53"/>
  <c r="I115" i="90"/>
  <c r="H115" i="90"/>
  <c r="B120" i="62"/>
  <c r="F120" i="62"/>
  <c r="I119" i="60"/>
  <c r="H119" i="60"/>
  <c r="B119" i="67"/>
  <c r="F119" i="67"/>
  <c r="B125" i="31"/>
  <c r="F125" i="31"/>
  <c r="B125" i="32"/>
  <c r="F125" i="32"/>
  <c r="B125" i="24"/>
  <c r="F125" i="24"/>
  <c r="D120" i="64"/>
  <c r="G119" i="64"/>
  <c r="E120" i="64"/>
  <c r="H117" i="77"/>
  <c r="I117" i="77"/>
  <c r="G122" i="39"/>
  <c r="D123" i="39"/>
  <c r="E123" i="39"/>
  <c r="F122" i="45"/>
  <c r="B122" i="45"/>
  <c r="B114" i="99"/>
  <c r="F114" i="99"/>
  <c r="H117" i="76"/>
  <c r="I117" i="76"/>
  <c r="H123" i="17"/>
  <c r="I123" i="17"/>
  <c r="I115" i="96"/>
  <c r="H115" i="96"/>
  <c r="E116" i="93" l="1"/>
  <c r="D116" i="93"/>
  <c r="B116" i="93" s="1"/>
  <c r="J120" i="46"/>
  <c r="J115" i="90"/>
  <c r="J115" i="88"/>
  <c r="J116" i="81"/>
  <c r="J117" i="77"/>
  <c r="J119" i="60"/>
  <c r="J120" i="72"/>
  <c r="J117" i="78"/>
  <c r="J116" i="82"/>
  <c r="J119" i="59"/>
  <c r="J123" i="3"/>
  <c r="J124" i="23"/>
  <c r="J115" i="96"/>
  <c r="J124" i="24"/>
  <c r="J120" i="55"/>
  <c r="J120" i="56"/>
  <c r="J125" i="30"/>
  <c r="J122" i="43"/>
  <c r="J116" i="85"/>
  <c r="J124" i="71"/>
  <c r="J120" i="57"/>
  <c r="J122" i="73"/>
  <c r="J120" i="58"/>
  <c r="J119" i="63"/>
  <c r="J125" i="70"/>
  <c r="J122" i="74"/>
  <c r="J123" i="18"/>
  <c r="J115" i="87"/>
  <c r="J121" i="45"/>
  <c r="J118" i="67"/>
  <c r="J122" i="42"/>
  <c r="J113" i="98"/>
  <c r="J123" i="22"/>
  <c r="J126" i="28"/>
  <c r="J114" i="93"/>
  <c r="J119" i="61"/>
  <c r="J119" i="62"/>
  <c r="J116" i="83"/>
  <c r="J123" i="17"/>
  <c r="D115" i="99"/>
  <c r="G114" i="99"/>
  <c r="E115" i="99"/>
  <c r="G125" i="24"/>
  <c r="D126" i="24"/>
  <c r="E126" i="24"/>
  <c r="D126" i="31"/>
  <c r="G125" i="31"/>
  <c r="E126" i="31"/>
  <c r="G118" i="75"/>
  <c r="D119" i="75"/>
  <c r="E119" i="75"/>
  <c r="F116" i="93"/>
  <c r="G118" i="78"/>
  <c r="D119" i="78"/>
  <c r="E119" i="78"/>
  <c r="H115" i="95"/>
  <c r="I115" i="95"/>
  <c r="G124" i="17"/>
  <c r="D125" i="17"/>
  <c r="E125" i="17"/>
  <c r="D117" i="84"/>
  <c r="G116" i="84"/>
  <c r="E117" i="84"/>
  <c r="D121" i="60"/>
  <c r="G120" i="60"/>
  <c r="E121" i="60"/>
  <c r="J116" i="86"/>
  <c r="H125" i="27"/>
  <c r="I125" i="27"/>
  <c r="D126" i="71"/>
  <c r="G125" i="71"/>
  <c r="E126" i="71"/>
  <c r="B124" i="44"/>
  <c r="F124" i="44"/>
  <c r="D118" i="80"/>
  <c r="G117" i="80"/>
  <c r="E118" i="80"/>
  <c r="G121" i="55"/>
  <c r="D122" i="55"/>
  <c r="E122" i="55"/>
  <c r="G117" i="86"/>
  <c r="D118" i="86"/>
  <c r="E118" i="86"/>
  <c r="G121" i="57"/>
  <c r="D122" i="57"/>
  <c r="E122" i="57"/>
  <c r="F119" i="68"/>
  <c r="B119" i="68"/>
  <c r="D117" i="90"/>
  <c r="G116" i="90"/>
  <c r="E117" i="90"/>
  <c r="D121" i="59"/>
  <c r="G120" i="59"/>
  <c r="E121" i="59"/>
  <c r="G127" i="28"/>
  <c r="D128" i="28"/>
  <c r="E128" i="28"/>
  <c r="I125" i="29"/>
  <c r="H125" i="29"/>
  <c r="F123" i="39"/>
  <c r="B123" i="39"/>
  <c r="E116" i="95"/>
  <c r="F116" i="95" s="1"/>
  <c r="B116" i="95"/>
  <c r="D122" i="54"/>
  <c r="G121" i="54"/>
  <c r="E122" i="54"/>
  <c r="J116" i="80"/>
  <c r="J113" i="99"/>
  <c r="G124" i="22"/>
  <c r="D125" i="22"/>
  <c r="E125" i="22"/>
  <c r="G121" i="58"/>
  <c r="D122" i="58"/>
  <c r="E122" i="58"/>
  <c r="J124" i="31"/>
  <c r="J117" i="75"/>
  <c r="G121" i="46"/>
  <c r="D122" i="46"/>
  <c r="E122" i="46"/>
  <c r="G116" i="88"/>
  <c r="D117" i="88"/>
  <c r="E117" i="88"/>
  <c r="F126" i="27"/>
  <c r="B126" i="27"/>
  <c r="H123" i="20"/>
  <c r="I123" i="20"/>
  <c r="I123" i="44"/>
  <c r="H123" i="44"/>
  <c r="G124" i="18"/>
  <c r="D125" i="18"/>
  <c r="E125" i="18"/>
  <c r="D117" i="87"/>
  <c r="G116" i="87"/>
  <c r="E117" i="87"/>
  <c r="J113" i="97"/>
  <c r="J115" i="84"/>
  <c r="G124" i="3"/>
  <c r="D125" i="3"/>
  <c r="E125" i="3"/>
  <c r="F124" i="19"/>
  <c r="B124" i="19"/>
  <c r="J115" i="89"/>
  <c r="D124" i="42"/>
  <c r="G123" i="42"/>
  <c r="E124" i="42"/>
  <c r="J117" i="79"/>
  <c r="J123" i="21"/>
  <c r="G123" i="73"/>
  <c r="D124" i="73"/>
  <c r="E124" i="73"/>
  <c r="I118" i="68"/>
  <c r="H118" i="68"/>
  <c r="D124" i="41"/>
  <c r="G123" i="41"/>
  <c r="E124" i="41"/>
  <c r="D118" i="81"/>
  <c r="G117" i="81"/>
  <c r="E118" i="81"/>
  <c r="J123" i="34"/>
  <c r="G118" i="79"/>
  <c r="D119" i="79"/>
  <c r="E119" i="79"/>
  <c r="B126" i="29"/>
  <c r="F126" i="29"/>
  <c r="J117" i="76"/>
  <c r="H122" i="39"/>
  <c r="I122" i="39"/>
  <c r="H119" i="64"/>
  <c r="I119" i="64"/>
  <c r="G125" i="32"/>
  <c r="D126" i="32"/>
  <c r="E126" i="32"/>
  <c r="G119" i="67"/>
  <c r="D120" i="67"/>
  <c r="E120" i="67"/>
  <c r="D121" i="62"/>
  <c r="G120" i="62"/>
  <c r="E121" i="62"/>
  <c r="J118" i="66"/>
  <c r="J125" i="69"/>
  <c r="I118" i="94"/>
  <c r="H118" i="94"/>
  <c r="D125" i="34"/>
  <c r="G124" i="34"/>
  <c r="E125" i="34"/>
  <c r="I115" i="93"/>
  <c r="H115" i="93"/>
  <c r="G120" i="63"/>
  <c r="D121" i="63"/>
  <c r="E121" i="63"/>
  <c r="B124" i="20"/>
  <c r="F124" i="20"/>
  <c r="G124" i="21"/>
  <c r="D125" i="21"/>
  <c r="E125" i="21"/>
  <c r="J120" i="54"/>
  <c r="G120" i="61"/>
  <c r="D121" i="61"/>
  <c r="E121" i="61"/>
  <c r="J122" i="41"/>
  <c r="I123" i="19"/>
  <c r="H123" i="19"/>
  <c r="D122" i="56"/>
  <c r="G121" i="56"/>
  <c r="E122" i="56"/>
  <c r="G123" i="43"/>
  <c r="D124" i="43"/>
  <c r="E124" i="43"/>
  <c r="G114" i="97"/>
  <c r="D115" i="97"/>
  <c r="E115" i="97"/>
  <c r="G118" i="76"/>
  <c r="D119" i="76"/>
  <c r="E119" i="76"/>
  <c r="J124" i="32"/>
  <c r="G126" i="30"/>
  <c r="D127" i="30"/>
  <c r="E127" i="30"/>
  <c r="G119" i="66"/>
  <c r="D120" i="66"/>
  <c r="E120" i="66"/>
  <c r="G119" i="65"/>
  <c r="D120" i="65"/>
  <c r="E120" i="65"/>
  <c r="D123" i="45"/>
  <c r="G122" i="45"/>
  <c r="E123" i="45"/>
  <c r="F120" i="64"/>
  <c r="B120" i="64"/>
  <c r="G121" i="53"/>
  <c r="D122" i="53"/>
  <c r="E122" i="53"/>
  <c r="E119" i="94"/>
  <c r="F119" i="94" s="1"/>
  <c r="B119" i="94"/>
  <c r="D118" i="83"/>
  <c r="G117" i="83"/>
  <c r="E118" i="83"/>
  <c r="J115" i="92"/>
  <c r="G116" i="96"/>
  <c r="D117" i="96"/>
  <c r="B117" i="96" s="1"/>
  <c r="E117" i="96"/>
  <c r="D118" i="82"/>
  <c r="G117" i="82"/>
  <c r="E118" i="82"/>
  <c r="D119" i="77"/>
  <c r="G118" i="77"/>
  <c r="E119" i="77"/>
  <c r="D117" i="89"/>
  <c r="G116" i="89"/>
  <c r="E117" i="89"/>
  <c r="D122" i="72"/>
  <c r="G121" i="72"/>
  <c r="E122" i="72"/>
  <c r="D126" i="23"/>
  <c r="G125" i="23"/>
  <c r="E126" i="23"/>
  <c r="G123" i="74"/>
  <c r="D124" i="74"/>
  <c r="E124" i="74"/>
  <c r="J115" i="91"/>
  <c r="J118" i="65"/>
  <c r="G117" i="85"/>
  <c r="D118" i="85"/>
  <c r="E118" i="85"/>
  <c r="G114" i="98"/>
  <c r="D115" i="98"/>
  <c r="E115" i="98"/>
  <c r="G116" i="91"/>
  <c r="D117" i="91"/>
  <c r="E117" i="91"/>
  <c r="J120" i="53"/>
  <c r="G126" i="69"/>
  <c r="D127" i="69"/>
  <c r="E127" i="69"/>
  <c r="G126" i="70"/>
  <c r="D127" i="70"/>
  <c r="E127" i="70"/>
  <c r="G116" i="92"/>
  <c r="D117" i="92"/>
  <c r="E117" i="92"/>
  <c r="J119" i="64" l="1"/>
  <c r="J125" i="29"/>
  <c r="J125" i="27"/>
  <c r="J115" i="93"/>
  <c r="J123" i="19"/>
  <c r="D117" i="95"/>
  <c r="G116" i="95"/>
  <c r="G119" i="94"/>
  <c r="D120" i="94"/>
  <c r="I116" i="92"/>
  <c r="H116" i="92"/>
  <c r="F115" i="98"/>
  <c r="B115" i="98"/>
  <c r="H117" i="85"/>
  <c r="I117" i="85"/>
  <c r="F124" i="74"/>
  <c r="B124" i="74"/>
  <c r="F126" i="23"/>
  <c r="B126" i="23"/>
  <c r="H118" i="77"/>
  <c r="I118" i="77"/>
  <c r="F118" i="82"/>
  <c r="B118" i="82"/>
  <c r="F122" i="53"/>
  <c r="B122" i="53"/>
  <c r="F120" i="65"/>
  <c r="B120" i="65"/>
  <c r="H119" i="66"/>
  <c r="I119" i="66"/>
  <c r="F124" i="43"/>
  <c r="B124" i="43"/>
  <c r="B122" i="56"/>
  <c r="F122" i="56"/>
  <c r="B125" i="34"/>
  <c r="F125" i="34"/>
  <c r="F126" i="32"/>
  <c r="B126" i="32"/>
  <c r="J122" i="39"/>
  <c r="J118" i="68"/>
  <c r="F124" i="42"/>
  <c r="B124" i="42"/>
  <c r="J123" i="44"/>
  <c r="G126" i="27"/>
  <c r="D127" i="27"/>
  <c r="E127" i="27"/>
  <c r="D124" i="39"/>
  <c r="G123" i="39"/>
  <c r="E124" i="39"/>
  <c r="H120" i="59"/>
  <c r="I120" i="59"/>
  <c r="F117" i="90"/>
  <c r="B117" i="90"/>
  <c r="B122" i="57"/>
  <c r="F122" i="57"/>
  <c r="H117" i="86"/>
  <c r="I117" i="86"/>
  <c r="H120" i="60"/>
  <c r="I120" i="60"/>
  <c r="B117" i="84"/>
  <c r="F117" i="84"/>
  <c r="J115" i="95"/>
  <c r="I118" i="78"/>
  <c r="H118" i="78"/>
  <c r="H118" i="75"/>
  <c r="I118" i="75"/>
  <c r="H114" i="99"/>
  <c r="I114" i="99"/>
  <c r="B127" i="69"/>
  <c r="F127" i="69"/>
  <c r="F117" i="91"/>
  <c r="B117" i="91"/>
  <c r="H114" i="98"/>
  <c r="I114" i="98"/>
  <c r="H123" i="74"/>
  <c r="I123" i="74"/>
  <c r="H116" i="89"/>
  <c r="I116" i="89"/>
  <c r="F119" i="77"/>
  <c r="B119" i="77"/>
  <c r="F117" i="96"/>
  <c r="H121" i="53"/>
  <c r="I121" i="53"/>
  <c r="H122" i="45"/>
  <c r="I122" i="45"/>
  <c r="H119" i="65"/>
  <c r="I119" i="65"/>
  <c r="B115" i="97"/>
  <c r="F115" i="97"/>
  <c r="H123" i="43"/>
  <c r="I123" i="43"/>
  <c r="F121" i="61"/>
  <c r="B121" i="61"/>
  <c r="B125" i="21"/>
  <c r="F125" i="21"/>
  <c r="J118" i="94"/>
  <c r="B120" i="67"/>
  <c r="F120" i="67"/>
  <c r="H125" i="32"/>
  <c r="I125" i="32"/>
  <c r="I123" i="41"/>
  <c r="H123" i="41"/>
  <c r="B125" i="3"/>
  <c r="F125" i="3"/>
  <c r="F125" i="18"/>
  <c r="B125" i="18"/>
  <c r="J123" i="20"/>
  <c r="B122" i="46"/>
  <c r="F122" i="46"/>
  <c r="F125" i="22"/>
  <c r="B125" i="22"/>
  <c r="B128" i="28"/>
  <c r="F128" i="28"/>
  <c r="F121" i="59"/>
  <c r="B121" i="59"/>
  <c r="H121" i="57"/>
  <c r="I121" i="57"/>
  <c r="H117" i="80"/>
  <c r="I117" i="80"/>
  <c r="F121" i="60"/>
  <c r="B121" i="60"/>
  <c r="D117" i="93"/>
  <c r="G116" i="93"/>
  <c r="F126" i="24"/>
  <c r="B126" i="24"/>
  <c r="F115" i="99"/>
  <c r="B115" i="99"/>
  <c r="B127" i="70"/>
  <c r="F127" i="70"/>
  <c r="I126" i="69"/>
  <c r="H126" i="69"/>
  <c r="H116" i="91"/>
  <c r="I116" i="91"/>
  <c r="I121" i="72"/>
  <c r="H121" i="72"/>
  <c r="F117" i="89"/>
  <c r="B117" i="89"/>
  <c r="I117" i="83"/>
  <c r="H117" i="83"/>
  <c r="B123" i="45"/>
  <c r="F123" i="45"/>
  <c r="F127" i="30"/>
  <c r="B127" i="30"/>
  <c r="B119" i="76"/>
  <c r="F119" i="76"/>
  <c r="I114" i="97"/>
  <c r="H114" i="97"/>
  <c r="H120" i="61"/>
  <c r="I120" i="61"/>
  <c r="H124" i="21"/>
  <c r="I124" i="21"/>
  <c r="F121" i="63"/>
  <c r="B121" i="63"/>
  <c r="I120" i="62"/>
  <c r="H120" i="62"/>
  <c r="I119" i="67"/>
  <c r="H119" i="67"/>
  <c r="B119" i="79"/>
  <c r="F119" i="79"/>
  <c r="H117" i="81"/>
  <c r="I117" i="81"/>
  <c r="F124" i="41"/>
  <c r="B124" i="41"/>
  <c r="B124" i="73"/>
  <c r="F124" i="73"/>
  <c r="I124" i="3"/>
  <c r="H124" i="3"/>
  <c r="I116" i="87"/>
  <c r="H116" i="87"/>
  <c r="I124" i="18"/>
  <c r="H124" i="18"/>
  <c r="F117" i="88"/>
  <c r="B117" i="88"/>
  <c r="H121" i="46"/>
  <c r="I121" i="46"/>
  <c r="F122" i="58"/>
  <c r="B122" i="58"/>
  <c r="H124" i="22"/>
  <c r="I124" i="22"/>
  <c r="H121" i="54"/>
  <c r="I121" i="54"/>
  <c r="I127" i="28"/>
  <c r="H127" i="28"/>
  <c r="D120" i="68"/>
  <c r="G119" i="68"/>
  <c r="E120" i="68"/>
  <c r="B122" i="55"/>
  <c r="F122" i="55"/>
  <c r="F118" i="80"/>
  <c r="B118" i="80"/>
  <c r="I125" i="71"/>
  <c r="H125" i="71"/>
  <c r="B125" i="17"/>
  <c r="F125" i="17"/>
  <c r="I125" i="31"/>
  <c r="H125" i="31"/>
  <c r="I125" i="24"/>
  <c r="H125" i="24"/>
  <c r="F117" i="92"/>
  <c r="B117" i="92"/>
  <c r="H126" i="70"/>
  <c r="I126" i="70"/>
  <c r="B118" i="85"/>
  <c r="F118" i="85"/>
  <c r="I125" i="23"/>
  <c r="H125" i="23"/>
  <c r="F122" i="72"/>
  <c r="B122" i="72"/>
  <c r="H117" i="82"/>
  <c r="I117" i="82"/>
  <c r="H116" i="96"/>
  <c r="I116" i="96"/>
  <c r="F118" i="83"/>
  <c r="B118" i="83"/>
  <c r="D121" i="64"/>
  <c r="G120" i="64"/>
  <c r="E121" i="64"/>
  <c r="B120" i="66"/>
  <c r="F120" i="66"/>
  <c r="I126" i="30"/>
  <c r="H126" i="30"/>
  <c r="I118" i="76"/>
  <c r="H118" i="76"/>
  <c r="H121" i="56"/>
  <c r="I121" i="56"/>
  <c r="G124" i="20"/>
  <c r="D125" i="20"/>
  <c r="E125" i="20"/>
  <c r="I120" i="63"/>
  <c r="H120" i="63"/>
  <c r="I124" i="34"/>
  <c r="H124" i="34"/>
  <c r="B121" i="62"/>
  <c r="F121" i="62"/>
  <c r="D127" i="29"/>
  <c r="G126" i="29"/>
  <c r="E127" i="29"/>
  <c r="H118" i="79"/>
  <c r="I118" i="79"/>
  <c r="F118" i="81"/>
  <c r="B118" i="81"/>
  <c r="I123" i="73"/>
  <c r="H123" i="73"/>
  <c r="I123" i="42"/>
  <c r="H123" i="42"/>
  <c r="D125" i="19"/>
  <c r="G124" i="19"/>
  <c r="E125" i="19"/>
  <c r="F117" i="87"/>
  <c r="B117" i="87"/>
  <c r="H116" i="88"/>
  <c r="I116" i="88"/>
  <c r="I121" i="58"/>
  <c r="H121" i="58"/>
  <c r="B122" i="54"/>
  <c r="F122" i="54"/>
  <c r="H116" i="90"/>
  <c r="I116" i="90"/>
  <c r="F118" i="86"/>
  <c r="B118" i="86"/>
  <c r="H121" i="55"/>
  <c r="I121" i="55"/>
  <c r="G124" i="44"/>
  <c r="D125" i="44"/>
  <c r="E125" i="44"/>
  <c r="F126" i="71"/>
  <c r="B126" i="71"/>
  <c r="H116" i="84"/>
  <c r="I116" i="84"/>
  <c r="I124" i="17"/>
  <c r="H124" i="17"/>
  <c r="F119" i="78"/>
  <c r="B119" i="78"/>
  <c r="B119" i="75"/>
  <c r="F119" i="75"/>
  <c r="B126" i="31"/>
  <c r="F126" i="31"/>
  <c r="J121" i="54" l="1"/>
  <c r="J117" i="81"/>
  <c r="J116" i="91"/>
  <c r="J120" i="61"/>
  <c r="J124" i="34"/>
  <c r="J121" i="57"/>
  <c r="J125" i="31"/>
  <c r="J118" i="78"/>
  <c r="J122" i="45"/>
  <c r="J117" i="86"/>
  <c r="J125" i="71"/>
  <c r="J121" i="55"/>
  <c r="J116" i="90"/>
  <c r="J117" i="82"/>
  <c r="J126" i="70"/>
  <c r="J116" i="89"/>
  <c r="J118" i="75"/>
  <c r="J119" i="66"/>
  <c r="J118" i="77"/>
  <c r="J124" i="17"/>
  <c r="J123" i="73"/>
  <c r="J118" i="76"/>
  <c r="J127" i="28"/>
  <c r="J124" i="18"/>
  <c r="J124" i="3"/>
  <c r="J120" i="62"/>
  <c r="J114" i="97"/>
  <c r="J117" i="83"/>
  <c r="J121" i="72"/>
  <c r="J126" i="69"/>
  <c r="J114" i="98"/>
  <c r="J126" i="30"/>
  <c r="J116" i="87"/>
  <c r="J117" i="85"/>
  <c r="F125" i="19"/>
  <c r="B125" i="19"/>
  <c r="G121" i="62"/>
  <c r="D122" i="62"/>
  <c r="E122" i="62"/>
  <c r="H124" i="20"/>
  <c r="I124" i="20"/>
  <c r="D126" i="17"/>
  <c r="G125" i="17"/>
  <c r="E126" i="17"/>
  <c r="G124" i="41"/>
  <c r="D125" i="41"/>
  <c r="E125" i="41"/>
  <c r="D128" i="30"/>
  <c r="G127" i="30"/>
  <c r="E128" i="30"/>
  <c r="G115" i="99"/>
  <c r="D116" i="99"/>
  <c r="E116" i="99"/>
  <c r="E117" i="93"/>
  <c r="F117" i="93" s="1"/>
  <c r="B117" i="93"/>
  <c r="D122" i="59"/>
  <c r="G121" i="59"/>
  <c r="E122" i="59"/>
  <c r="D126" i="22"/>
  <c r="G125" i="22"/>
  <c r="E126" i="22"/>
  <c r="G120" i="67"/>
  <c r="D121" i="67"/>
  <c r="E121" i="67"/>
  <c r="G127" i="69"/>
  <c r="D128" i="69"/>
  <c r="E128" i="69"/>
  <c r="D123" i="56"/>
  <c r="G122" i="56"/>
  <c r="E123" i="56"/>
  <c r="E120" i="94"/>
  <c r="F120" i="94" s="1"/>
  <c r="B120" i="94"/>
  <c r="D127" i="71"/>
  <c r="G126" i="71"/>
  <c r="E127" i="71"/>
  <c r="D127" i="31"/>
  <c r="G126" i="31"/>
  <c r="E127" i="31"/>
  <c r="J116" i="84"/>
  <c r="J121" i="58"/>
  <c r="G117" i="87"/>
  <c r="D118" i="87"/>
  <c r="E118" i="87"/>
  <c r="J120" i="63"/>
  <c r="J121" i="56"/>
  <c r="D119" i="83"/>
  <c r="G118" i="83"/>
  <c r="E119" i="83"/>
  <c r="J125" i="23"/>
  <c r="J125" i="24"/>
  <c r="D119" i="80"/>
  <c r="G118" i="80"/>
  <c r="E119" i="80"/>
  <c r="H119" i="68"/>
  <c r="I119" i="68"/>
  <c r="G124" i="73"/>
  <c r="D125" i="73"/>
  <c r="E125" i="73"/>
  <c r="D120" i="76"/>
  <c r="G119" i="76"/>
  <c r="E120" i="76"/>
  <c r="G123" i="45"/>
  <c r="D124" i="45"/>
  <c r="E124" i="45"/>
  <c r="D128" i="70"/>
  <c r="G127" i="70"/>
  <c r="E128" i="70"/>
  <c r="D129" i="28"/>
  <c r="G128" i="28"/>
  <c r="E129" i="28"/>
  <c r="G122" i="46"/>
  <c r="D123" i="46"/>
  <c r="E123" i="46"/>
  <c r="D126" i="18"/>
  <c r="G125" i="18"/>
  <c r="E126" i="18"/>
  <c r="J123" i="41"/>
  <c r="G115" i="97"/>
  <c r="D116" i="97"/>
  <c r="D118" i="96"/>
  <c r="G117" i="96"/>
  <c r="G117" i="84"/>
  <c r="D118" i="84"/>
  <c r="E118" i="84"/>
  <c r="B127" i="27"/>
  <c r="F127" i="27"/>
  <c r="D125" i="42"/>
  <c r="G124" i="42"/>
  <c r="E125" i="42"/>
  <c r="G126" i="32"/>
  <c r="D127" i="32"/>
  <c r="E127" i="32"/>
  <c r="G122" i="53"/>
  <c r="D123" i="53"/>
  <c r="E123" i="53"/>
  <c r="D125" i="74"/>
  <c r="G124" i="74"/>
  <c r="E125" i="74"/>
  <c r="D116" i="98"/>
  <c r="G115" i="98"/>
  <c r="E116" i="98"/>
  <c r="H119" i="94"/>
  <c r="I119" i="94"/>
  <c r="G119" i="78"/>
  <c r="D120" i="78"/>
  <c r="E120" i="78"/>
  <c r="B125" i="44"/>
  <c r="F125" i="44"/>
  <c r="G122" i="54"/>
  <c r="D123" i="54"/>
  <c r="E123" i="54"/>
  <c r="J116" i="88"/>
  <c r="J123" i="42"/>
  <c r="G118" i="81"/>
  <c r="D119" i="81"/>
  <c r="E119" i="81"/>
  <c r="I126" i="29"/>
  <c r="H126" i="29"/>
  <c r="H120" i="64"/>
  <c r="I120" i="64"/>
  <c r="J116" i="96"/>
  <c r="G118" i="85"/>
  <c r="D119" i="85"/>
  <c r="E119" i="85"/>
  <c r="D123" i="55"/>
  <c r="G122" i="55"/>
  <c r="E123" i="55"/>
  <c r="F120" i="68"/>
  <c r="B120" i="68"/>
  <c r="D123" i="58"/>
  <c r="G122" i="58"/>
  <c r="E123" i="58"/>
  <c r="G117" i="88"/>
  <c r="D118" i="88"/>
  <c r="E118" i="88"/>
  <c r="J119" i="67"/>
  <c r="D122" i="63"/>
  <c r="G121" i="63"/>
  <c r="E122" i="63"/>
  <c r="D118" i="89"/>
  <c r="G117" i="89"/>
  <c r="E118" i="89"/>
  <c r="G126" i="24"/>
  <c r="D127" i="24"/>
  <c r="E127" i="24"/>
  <c r="G121" i="60"/>
  <c r="D122" i="60"/>
  <c r="E122" i="60"/>
  <c r="G125" i="3"/>
  <c r="D126" i="3"/>
  <c r="E126" i="3"/>
  <c r="J125" i="32"/>
  <c r="G121" i="61"/>
  <c r="D122" i="61"/>
  <c r="E122" i="61"/>
  <c r="J123" i="74"/>
  <c r="J114" i="99"/>
  <c r="D118" i="90"/>
  <c r="G117" i="90"/>
  <c r="E118" i="90"/>
  <c r="H123" i="39"/>
  <c r="I123" i="39"/>
  <c r="H126" i="27"/>
  <c r="I126" i="27"/>
  <c r="D126" i="34"/>
  <c r="G125" i="34"/>
  <c r="E126" i="34"/>
  <c r="H116" i="95"/>
  <c r="I116" i="95"/>
  <c r="G119" i="75"/>
  <c r="D120" i="75"/>
  <c r="E120" i="75"/>
  <c r="I124" i="44"/>
  <c r="H124" i="44"/>
  <c r="G118" i="86"/>
  <c r="D119" i="86"/>
  <c r="E119" i="86"/>
  <c r="I124" i="19"/>
  <c r="H124" i="19"/>
  <c r="J118" i="79"/>
  <c r="F127" i="29"/>
  <c r="B127" i="29"/>
  <c r="F125" i="20"/>
  <c r="B125" i="20"/>
  <c r="G120" i="66"/>
  <c r="D121" i="66"/>
  <c r="E121" i="66"/>
  <c r="F121" i="64"/>
  <c r="B121" i="64"/>
  <c r="D123" i="72"/>
  <c r="G122" i="72"/>
  <c r="E123" i="72"/>
  <c r="G117" i="92"/>
  <c r="D118" i="92"/>
  <c r="E118" i="92"/>
  <c r="J124" i="22"/>
  <c r="J121" i="46"/>
  <c r="G119" i="79"/>
  <c r="D120" i="79"/>
  <c r="E120" i="79"/>
  <c r="J124" i="21"/>
  <c r="H116" i="93"/>
  <c r="I116" i="93"/>
  <c r="J117" i="80"/>
  <c r="D126" i="21"/>
  <c r="G125" i="21"/>
  <c r="E126" i="21"/>
  <c r="J123" i="43"/>
  <c r="J119" i="65"/>
  <c r="J121" i="53"/>
  <c r="G119" i="77"/>
  <c r="D120" i="77"/>
  <c r="E120" i="77"/>
  <c r="D118" i="91"/>
  <c r="G117" i="91"/>
  <c r="E118" i="91"/>
  <c r="J120" i="60"/>
  <c r="D123" i="57"/>
  <c r="G122" i="57"/>
  <c r="E123" i="57"/>
  <c r="J120" i="59"/>
  <c r="F124" i="39"/>
  <c r="B124" i="39"/>
  <c r="D125" i="43"/>
  <c r="G124" i="43"/>
  <c r="E125" i="43"/>
  <c r="G120" i="65"/>
  <c r="D121" i="65"/>
  <c r="E121" i="65"/>
  <c r="D119" i="82"/>
  <c r="G118" i="82"/>
  <c r="E119" i="82"/>
  <c r="G126" i="23"/>
  <c r="D127" i="23"/>
  <c r="E127" i="23"/>
  <c r="J116" i="92"/>
  <c r="E117" i="95"/>
  <c r="F117" i="95" s="1"/>
  <c r="B117" i="95"/>
  <c r="J123" i="39" l="1"/>
  <c r="J124" i="44"/>
  <c r="J126" i="29"/>
  <c r="J126" i="27"/>
  <c r="J120" i="64"/>
  <c r="J119" i="94"/>
  <c r="D118" i="95"/>
  <c r="G117" i="95"/>
  <c r="D118" i="93"/>
  <c r="G117" i="93"/>
  <c r="D121" i="94"/>
  <c r="G120" i="94"/>
  <c r="I118" i="82"/>
  <c r="H118" i="82"/>
  <c r="I120" i="65"/>
  <c r="H120" i="65"/>
  <c r="I122" i="57"/>
  <c r="H122" i="57"/>
  <c r="H117" i="91"/>
  <c r="I117" i="91"/>
  <c r="I119" i="77"/>
  <c r="H119" i="77"/>
  <c r="J116" i="93"/>
  <c r="B120" i="79"/>
  <c r="F120" i="79"/>
  <c r="I122" i="72"/>
  <c r="H122" i="72"/>
  <c r="D126" i="20"/>
  <c r="G125" i="20"/>
  <c r="E126" i="20"/>
  <c r="I118" i="86"/>
  <c r="H118" i="86"/>
  <c r="F120" i="75"/>
  <c r="B120" i="75"/>
  <c r="H125" i="34"/>
  <c r="I125" i="34"/>
  <c r="J125" i="34" s="1"/>
  <c r="B118" i="90"/>
  <c r="F118" i="90"/>
  <c r="B122" i="61"/>
  <c r="F122" i="61"/>
  <c r="F126" i="3"/>
  <c r="B126" i="3"/>
  <c r="H121" i="60"/>
  <c r="I121" i="60"/>
  <c r="J121" i="60" s="1"/>
  <c r="I121" i="63"/>
  <c r="H121" i="63"/>
  <c r="B118" i="88"/>
  <c r="F118" i="88"/>
  <c r="B123" i="58"/>
  <c r="F123" i="58"/>
  <c r="H122" i="55"/>
  <c r="I122" i="55"/>
  <c r="H118" i="85"/>
  <c r="I118" i="85"/>
  <c r="H118" i="81"/>
  <c r="I118" i="81"/>
  <c r="J118" i="81" s="1"/>
  <c r="F123" i="54"/>
  <c r="B123" i="54"/>
  <c r="H124" i="74"/>
  <c r="I124" i="74"/>
  <c r="J124" i="74" s="1"/>
  <c r="H122" i="53"/>
  <c r="I122" i="53"/>
  <c r="H117" i="96"/>
  <c r="I117" i="96"/>
  <c r="J117" i="96" s="1"/>
  <c r="I128" i="28"/>
  <c r="H128" i="28"/>
  <c r="B128" i="70"/>
  <c r="F128" i="70"/>
  <c r="B125" i="73"/>
  <c r="F125" i="73"/>
  <c r="I117" i="87"/>
  <c r="H117" i="87"/>
  <c r="H126" i="31"/>
  <c r="I126" i="31"/>
  <c r="H122" i="56"/>
  <c r="I122" i="56"/>
  <c r="I127" i="69"/>
  <c r="H127" i="69"/>
  <c r="I121" i="59"/>
  <c r="H121" i="59"/>
  <c r="B125" i="41"/>
  <c r="F125" i="41"/>
  <c r="B126" i="17"/>
  <c r="F126" i="17"/>
  <c r="F122" i="62"/>
  <c r="B122" i="62"/>
  <c r="F127" i="23"/>
  <c r="B127" i="23"/>
  <c r="B119" i="82"/>
  <c r="F119" i="82"/>
  <c r="D125" i="39"/>
  <c r="G124" i="39"/>
  <c r="E125" i="39"/>
  <c r="F123" i="57"/>
  <c r="B123" i="57"/>
  <c r="F118" i="91"/>
  <c r="B118" i="91"/>
  <c r="H125" i="21"/>
  <c r="I125" i="21"/>
  <c r="I119" i="79"/>
  <c r="H119" i="79"/>
  <c r="B118" i="92"/>
  <c r="F118" i="92"/>
  <c r="F123" i="72"/>
  <c r="B123" i="72"/>
  <c r="B121" i="66"/>
  <c r="F121" i="66"/>
  <c r="J124" i="19"/>
  <c r="I119" i="75"/>
  <c r="H119" i="75"/>
  <c r="J116" i="95"/>
  <c r="F126" i="34"/>
  <c r="B126" i="34"/>
  <c r="I121" i="61"/>
  <c r="H121" i="61"/>
  <c r="H125" i="3"/>
  <c r="I125" i="3"/>
  <c r="I117" i="89"/>
  <c r="H117" i="89"/>
  <c r="B122" i="63"/>
  <c r="F122" i="63"/>
  <c r="H117" i="88"/>
  <c r="I117" i="88"/>
  <c r="F123" i="55"/>
  <c r="B123" i="55"/>
  <c r="I122" i="54"/>
  <c r="H122" i="54"/>
  <c r="B120" i="78"/>
  <c r="F120" i="78"/>
  <c r="H115" i="98"/>
  <c r="I115" i="98"/>
  <c r="F125" i="74"/>
  <c r="B125" i="74"/>
  <c r="I124" i="42"/>
  <c r="H124" i="42"/>
  <c r="E118" i="96"/>
  <c r="F118" i="96" s="1"/>
  <c r="B118" i="96"/>
  <c r="B123" i="46"/>
  <c r="F123" i="46"/>
  <c r="B129" i="28"/>
  <c r="F129" i="28"/>
  <c r="I119" i="76"/>
  <c r="H119" i="76"/>
  <c r="H124" i="73"/>
  <c r="I124" i="73"/>
  <c r="I118" i="80"/>
  <c r="H118" i="80"/>
  <c r="B127" i="31"/>
  <c r="F127" i="31"/>
  <c r="B123" i="56"/>
  <c r="F123" i="56"/>
  <c r="H125" i="22"/>
  <c r="I125" i="22"/>
  <c r="F122" i="59"/>
  <c r="B122" i="59"/>
  <c r="H127" i="30"/>
  <c r="I127" i="30"/>
  <c r="I124" i="41"/>
  <c r="H124" i="41"/>
  <c r="J124" i="20"/>
  <c r="I121" i="62"/>
  <c r="H121" i="62"/>
  <c r="I126" i="23"/>
  <c r="H126" i="23"/>
  <c r="I124" i="43"/>
  <c r="H124" i="43"/>
  <c r="B126" i="21"/>
  <c r="F126" i="21"/>
  <c r="H117" i="92"/>
  <c r="I117" i="92"/>
  <c r="I120" i="66"/>
  <c r="H120" i="66"/>
  <c r="G127" i="29"/>
  <c r="D128" i="29"/>
  <c r="E128" i="29"/>
  <c r="F127" i="24"/>
  <c r="B127" i="24"/>
  <c r="B118" i="89"/>
  <c r="F118" i="89"/>
  <c r="G120" i="68"/>
  <c r="D121" i="68"/>
  <c r="E121" i="68"/>
  <c r="G125" i="44"/>
  <c r="D126" i="44"/>
  <c r="E126" i="44"/>
  <c r="H119" i="78"/>
  <c r="I119" i="78"/>
  <c r="F116" i="98"/>
  <c r="B116" i="98"/>
  <c r="F127" i="32"/>
  <c r="B127" i="32"/>
  <c r="B125" i="42"/>
  <c r="F125" i="42"/>
  <c r="B118" i="84"/>
  <c r="F118" i="84"/>
  <c r="E116" i="97"/>
  <c r="F116" i="97" s="1"/>
  <c r="B116" i="97"/>
  <c r="H125" i="18"/>
  <c r="I125" i="18"/>
  <c r="H122" i="46"/>
  <c r="I122" i="46"/>
  <c r="B124" i="45"/>
  <c r="F124" i="45"/>
  <c r="B120" i="76"/>
  <c r="F120" i="76"/>
  <c r="J119" i="68"/>
  <c r="F119" i="80"/>
  <c r="B119" i="80"/>
  <c r="I118" i="83"/>
  <c r="H118" i="83"/>
  <c r="H126" i="71"/>
  <c r="I126" i="71"/>
  <c r="B121" i="67"/>
  <c r="F121" i="67"/>
  <c r="B126" i="22"/>
  <c r="F126" i="22"/>
  <c r="B116" i="99"/>
  <c r="F116" i="99"/>
  <c r="F128" i="30"/>
  <c r="B128" i="30"/>
  <c r="F121" i="65"/>
  <c r="B121" i="65"/>
  <c r="B125" i="43"/>
  <c r="F125" i="43"/>
  <c r="B120" i="77"/>
  <c r="F120" i="77"/>
  <c r="G121" i="64"/>
  <c r="D122" i="64"/>
  <c r="E122" i="64"/>
  <c r="B119" i="86"/>
  <c r="F119" i="86"/>
  <c r="I117" i="90"/>
  <c r="H117" i="90"/>
  <c r="F122" i="60"/>
  <c r="B122" i="60"/>
  <c r="H126" i="24"/>
  <c r="I126" i="24"/>
  <c r="I122" i="58"/>
  <c r="H122" i="58"/>
  <c r="F119" i="85"/>
  <c r="B119" i="85"/>
  <c r="B119" i="81"/>
  <c r="F119" i="81"/>
  <c r="B123" i="53"/>
  <c r="F123" i="53"/>
  <c r="H126" i="32"/>
  <c r="I126" i="32"/>
  <c r="D128" i="27"/>
  <c r="G127" i="27"/>
  <c r="E128" i="27"/>
  <c r="H117" i="84"/>
  <c r="I117" i="84"/>
  <c r="H115" i="97"/>
  <c r="I115" i="97"/>
  <c r="F126" i="18"/>
  <c r="B126" i="18"/>
  <c r="H127" i="70"/>
  <c r="I127" i="70"/>
  <c r="I123" i="45"/>
  <c r="H123" i="45"/>
  <c r="B119" i="83"/>
  <c r="F119" i="83"/>
  <c r="F118" i="87"/>
  <c r="B118" i="87"/>
  <c r="B127" i="71"/>
  <c r="F127" i="71"/>
  <c r="F128" i="69"/>
  <c r="B128" i="69"/>
  <c r="H120" i="67"/>
  <c r="I120" i="67"/>
  <c r="H115" i="99"/>
  <c r="I115" i="99"/>
  <c r="H125" i="17"/>
  <c r="I125" i="17"/>
  <c r="D126" i="19"/>
  <c r="G125" i="19"/>
  <c r="E126" i="19"/>
  <c r="J117" i="91" l="1"/>
  <c r="J122" i="72"/>
  <c r="J126" i="31"/>
  <c r="J122" i="53"/>
  <c r="J127" i="30"/>
  <c r="J115" i="99"/>
  <c r="J117" i="84"/>
  <c r="J126" i="71"/>
  <c r="J125" i="22"/>
  <c r="J124" i="73"/>
  <c r="J118" i="83"/>
  <c r="J122" i="46"/>
  <c r="J117" i="92"/>
  <c r="J124" i="41"/>
  <c r="J118" i="80"/>
  <c r="J119" i="76"/>
  <c r="J115" i="98"/>
  <c r="J117" i="88"/>
  <c r="J125" i="21"/>
  <c r="J121" i="59"/>
  <c r="J117" i="87"/>
  <c r="J126" i="32"/>
  <c r="J125" i="18"/>
  <c r="J125" i="3"/>
  <c r="J119" i="77"/>
  <c r="J122" i="57"/>
  <c r="J126" i="24"/>
  <c r="J118" i="85"/>
  <c r="B126" i="19"/>
  <c r="F126" i="19"/>
  <c r="D129" i="69"/>
  <c r="G128" i="69"/>
  <c r="E129" i="69"/>
  <c r="G118" i="87"/>
  <c r="D119" i="87"/>
  <c r="E119" i="87"/>
  <c r="J123" i="45"/>
  <c r="G126" i="18"/>
  <c r="D127" i="18"/>
  <c r="E127" i="18"/>
  <c r="D120" i="81"/>
  <c r="G119" i="81"/>
  <c r="E120" i="81"/>
  <c r="G119" i="86"/>
  <c r="D120" i="86"/>
  <c r="E120" i="86"/>
  <c r="I121" i="64"/>
  <c r="H121" i="64"/>
  <c r="D129" i="30"/>
  <c r="G128" i="30"/>
  <c r="E129" i="30"/>
  <c r="D120" i="80"/>
  <c r="G119" i="80"/>
  <c r="E120" i="80"/>
  <c r="G124" i="45"/>
  <c r="D125" i="45"/>
  <c r="E125" i="45"/>
  <c r="D117" i="98"/>
  <c r="G116" i="98"/>
  <c r="E117" i="98"/>
  <c r="B126" i="44"/>
  <c r="F126" i="44"/>
  <c r="H120" i="68"/>
  <c r="I120" i="68"/>
  <c r="D128" i="24"/>
  <c r="G127" i="24"/>
  <c r="E128" i="24"/>
  <c r="D127" i="21"/>
  <c r="G126" i="21"/>
  <c r="E127" i="21"/>
  <c r="D121" i="78"/>
  <c r="G120" i="78"/>
  <c r="E121" i="78"/>
  <c r="D123" i="63"/>
  <c r="G122" i="63"/>
  <c r="E123" i="63"/>
  <c r="J119" i="75"/>
  <c r="G122" i="62"/>
  <c r="D123" i="62"/>
  <c r="E123" i="62"/>
  <c r="J127" i="69"/>
  <c r="J128" i="28"/>
  <c r="D124" i="54"/>
  <c r="G123" i="54"/>
  <c r="E124" i="54"/>
  <c r="J121" i="63"/>
  <c r="D127" i="3"/>
  <c r="G126" i="3"/>
  <c r="E127" i="3"/>
  <c r="G120" i="75"/>
  <c r="D121" i="75"/>
  <c r="E121" i="75"/>
  <c r="H125" i="20"/>
  <c r="I125" i="20"/>
  <c r="D121" i="79"/>
  <c r="G120" i="79"/>
  <c r="E121" i="79"/>
  <c r="J118" i="82"/>
  <c r="H117" i="93"/>
  <c r="I117" i="93"/>
  <c r="J125" i="17"/>
  <c r="J120" i="67"/>
  <c r="D128" i="71"/>
  <c r="G127" i="71"/>
  <c r="E128" i="71"/>
  <c r="D120" i="83"/>
  <c r="G119" i="83"/>
  <c r="E120" i="83"/>
  <c r="J127" i="70"/>
  <c r="J115" i="97"/>
  <c r="J122" i="58"/>
  <c r="D123" i="60"/>
  <c r="G122" i="60"/>
  <c r="E123" i="60"/>
  <c r="G120" i="77"/>
  <c r="D121" i="77"/>
  <c r="E121" i="77"/>
  <c r="G116" i="99"/>
  <c r="D117" i="99"/>
  <c r="E117" i="99"/>
  <c r="G121" i="67"/>
  <c r="D122" i="67"/>
  <c r="E122" i="67"/>
  <c r="D119" i="84"/>
  <c r="G118" i="84"/>
  <c r="E119" i="84"/>
  <c r="J119" i="78"/>
  <c r="I125" i="44"/>
  <c r="H125" i="44"/>
  <c r="G118" i="89"/>
  <c r="D119" i="89"/>
  <c r="E119" i="89"/>
  <c r="J120" i="66"/>
  <c r="J126" i="23"/>
  <c r="D124" i="56"/>
  <c r="G123" i="56"/>
  <c r="E124" i="56"/>
  <c r="D124" i="46"/>
  <c r="G123" i="46"/>
  <c r="E124" i="46"/>
  <c r="G125" i="74"/>
  <c r="D126" i="74"/>
  <c r="E126" i="74"/>
  <c r="D124" i="55"/>
  <c r="G123" i="55"/>
  <c r="E124" i="55"/>
  <c r="G126" i="34"/>
  <c r="D127" i="34"/>
  <c r="E127" i="34"/>
  <c r="D124" i="72"/>
  <c r="G123" i="72"/>
  <c r="E124" i="72"/>
  <c r="J119" i="79"/>
  <c r="G118" i="91"/>
  <c r="D119" i="91"/>
  <c r="E119" i="91"/>
  <c r="H124" i="39"/>
  <c r="I124" i="39"/>
  <c r="D127" i="17"/>
  <c r="G126" i="17"/>
  <c r="E127" i="17"/>
  <c r="J122" i="56"/>
  <c r="G128" i="70"/>
  <c r="D129" i="70"/>
  <c r="E129" i="70"/>
  <c r="J122" i="55"/>
  <c r="D119" i="88"/>
  <c r="G118" i="88"/>
  <c r="E119" i="88"/>
  <c r="G122" i="61"/>
  <c r="D123" i="61"/>
  <c r="E123" i="61"/>
  <c r="F126" i="20"/>
  <c r="B126" i="20"/>
  <c r="E118" i="93"/>
  <c r="F118" i="93" s="1"/>
  <c r="B118" i="93"/>
  <c r="I127" i="27"/>
  <c r="H127" i="27"/>
  <c r="G123" i="53"/>
  <c r="D124" i="53"/>
  <c r="E124" i="53"/>
  <c r="D122" i="65"/>
  <c r="G121" i="65"/>
  <c r="E122" i="65"/>
  <c r="G120" i="76"/>
  <c r="D121" i="76"/>
  <c r="E121" i="76"/>
  <c r="G127" i="32"/>
  <c r="D128" i="32"/>
  <c r="E128" i="32"/>
  <c r="F128" i="29"/>
  <c r="B128" i="29"/>
  <c r="G122" i="59"/>
  <c r="D123" i="59"/>
  <c r="E123" i="59"/>
  <c r="D122" i="66"/>
  <c r="G121" i="66"/>
  <c r="E122" i="66"/>
  <c r="G118" i="92"/>
  <c r="D119" i="92"/>
  <c r="E119" i="92"/>
  <c r="B125" i="39"/>
  <c r="F125" i="39"/>
  <c r="D128" i="23"/>
  <c r="G127" i="23"/>
  <c r="E128" i="23"/>
  <c r="J118" i="86"/>
  <c r="J120" i="65"/>
  <c r="I120" i="94"/>
  <c r="H120" i="94"/>
  <c r="H117" i="95"/>
  <c r="I117" i="95"/>
  <c r="I125" i="19"/>
  <c r="H125" i="19"/>
  <c r="F128" i="27"/>
  <c r="B128" i="27"/>
  <c r="D120" i="85"/>
  <c r="G119" i="85"/>
  <c r="E120" i="85"/>
  <c r="J117" i="90"/>
  <c r="B122" i="64"/>
  <c r="F122" i="64"/>
  <c r="G125" i="43"/>
  <c r="D126" i="43"/>
  <c r="E126" i="43"/>
  <c r="G126" i="22"/>
  <c r="D127" i="22"/>
  <c r="E127" i="22"/>
  <c r="G116" i="97"/>
  <c r="D117" i="97"/>
  <c r="D126" i="42"/>
  <c r="G125" i="42"/>
  <c r="E126" i="42"/>
  <c r="B121" i="68"/>
  <c r="F121" i="68"/>
  <c r="I127" i="29"/>
  <c r="H127" i="29"/>
  <c r="J124" i="43"/>
  <c r="J121" i="62"/>
  <c r="G127" i="31"/>
  <c r="D128" i="31"/>
  <c r="E128" i="31"/>
  <c r="G129" i="28"/>
  <c r="D130" i="28"/>
  <c r="E130" i="28"/>
  <c r="D119" i="96"/>
  <c r="B119" i="96" s="1"/>
  <c r="G118" i="96"/>
  <c r="E119" i="96"/>
  <c r="J124" i="42"/>
  <c r="J122" i="54"/>
  <c r="J117" i="89"/>
  <c r="J121" i="61"/>
  <c r="D124" i="57"/>
  <c r="G123" i="57"/>
  <c r="E124" i="57"/>
  <c r="G119" i="82"/>
  <c r="D120" i="82"/>
  <c r="E120" i="82"/>
  <c r="G125" i="41"/>
  <c r="D126" i="41"/>
  <c r="E126" i="41"/>
  <c r="G125" i="73"/>
  <c r="D126" i="73"/>
  <c r="E126" i="73"/>
  <c r="G123" i="58"/>
  <c r="D124" i="58"/>
  <c r="E124" i="58"/>
  <c r="D119" i="90"/>
  <c r="G118" i="90"/>
  <c r="E119" i="90"/>
  <c r="E121" i="94"/>
  <c r="F121" i="94" s="1"/>
  <c r="B121" i="94"/>
  <c r="E118" i="95"/>
  <c r="F118" i="95" s="1"/>
  <c r="B118" i="95"/>
  <c r="J125" i="44" l="1"/>
  <c r="J121" i="64"/>
  <c r="J127" i="27"/>
  <c r="J124" i="39"/>
  <c r="G121" i="94"/>
  <c r="D122" i="94"/>
  <c r="D119" i="95"/>
  <c r="G118" i="95"/>
  <c r="F126" i="73"/>
  <c r="B126" i="73"/>
  <c r="I125" i="41"/>
  <c r="H125" i="41"/>
  <c r="I118" i="96"/>
  <c r="H118" i="96"/>
  <c r="H129" i="28"/>
  <c r="I129" i="28"/>
  <c r="G121" i="68"/>
  <c r="D122" i="68"/>
  <c r="E122" i="68"/>
  <c r="F126" i="42"/>
  <c r="B126" i="42"/>
  <c r="B127" i="22"/>
  <c r="F127" i="22"/>
  <c r="H125" i="43"/>
  <c r="I125" i="43"/>
  <c r="G128" i="27"/>
  <c r="D129" i="27"/>
  <c r="E129" i="27"/>
  <c r="G125" i="39"/>
  <c r="D126" i="39"/>
  <c r="E126" i="39"/>
  <c r="I118" i="92"/>
  <c r="H118" i="92"/>
  <c r="G128" i="29"/>
  <c r="D129" i="29"/>
  <c r="E129" i="29"/>
  <c r="I121" i="65"/>
  <c r="H121" i="65"/>
  <c r="H123" i="53"/>
  <c r="I123" i="53"/>
  <c r="D119" i="93"/>
  <c r="B119" i="93" s="1"/>
  <c r="G118" i="93"/>
  <c r="E119" i="93"/>
  <c r="H118" i="88"/>
  <c r="I118" i="88"/>
  <c r="B129" i="70"/>
  <c r="F129" i="70"/>
  <c r="H126" i="17"/>
  <c r="I126" i="17"/>
  <c r="B127" i="34"/>
  <c r="F127" i="34"/>
  <c r="B124" i="55"/>
  <c r="F124" i="55"/>
  <c r="H123" i="56"/>
  <c r="I123" i="56"/>
  <c r="F119" i="84"/>
  <c r="B119" i="84"/>
  <c r="B121" i="77"/>
  <c r="F121" i="77"/>
  <c r="F123" i="60"/>
  <c r="B123" i="60"/>
  <c r="I127" i="71"/>
  <c r="H127" i="71"/>
  <c r="B121" i="79"/>
  <c r="F121" i="79"/>
  <c r="B121" i="75"/>
  <c r="F121" i="75"/>
  <c r="F127" i="3"/>
  <c r="B127" i="3"/>
  <c r="F124" i="54"/>
  <c r="B124" i="54"/>
  <c r="B123" i="62"/>
  <c r="F123" i="62"/>
  <c r="H122" i="63"/>
  <c r="I122" i="63"/>
  <c r="B121" i="78"/>
  <c r="F121" i="78"/>
  <c r="H116" i="98"/>
  <c r="I116" i="98"/>
  <c r="H124" i="45"/>
  <c r="I124" i="45"/>
  <c r="F127" i="18"/>
  <c r="B127" i="18"/>
  <c r="B119" i="87"/>
  <c r="F119" i="87"/>
  <c r="F129" i="69"/>
  <c r="B129" i="69"/>
  <c r="F124" i="58"/>
  <c r="B124" i="58"/>
  <c r="I125" i="73"/>
  <c r="H125" i="73"/>
  <c r="H123" i="57"/>
  <c r="I123" i="57"/>
  <c r="E117" i="97"/>
  <c r="F117" i="97" s="1"/>
  <c r="B117" i="97"/>
  <c r="H126" i="22"/>
  <c r="I126" i="22"/>
  <c r="G122" i="64"/>
  <c r="D123" i="64"/>
  <c r="E123" i="64"/>
  <c r="I119" i="85"/>
  <c r="H119" i="85"/>
  <c r="F123" i="59"/>
  <c r="B123" i="59"/>
  <c r="B121" i="76"/>
  <c r="F121" i="76"/>
  <c r="F122" i="65"/>
  <c r="B122" i="65"/>
  <c r="F123" i="61"/>
  <c r="B123" i="61"/>
  <c r="B119" i="88"/>
  <c r="F119" i="88"/>
  <c r="H128" i="70"/>
  <c r="I128" i="70"/>
  <c r="F127" i="17"/>
  <c r="B127" i="17"/>
  <c r="F119" i="91"/>
  <c r="B119" i="91"/>
  <c r="H123" i="72"/>
  <c r="I123" i="72"/>
  <c r="I126" i="34"/>
  <c r="H126" i="34"/>
  <c r="H123" i="46"/>
  <c r="I123" i="46"/>
  <c r="F124" i="56"/>
  <c r="B124" i="56"/>
  <c r="B119" i="89"/>
  <c r="F119" i="89"/>
  <c r="F117" i="99"/>
  <c r="B117" i="99"/>
  <c r="H120" i="77"/>
  <c r="I120" i="77"/>
  <c r="I119" i="83"/>
  <c r="H119" i="83"/>
  <c r="F128" i="71"/>
  <c r="B128" i="71"/>
  <c r="J125" i="20"/>
  <c r="H120" i="75"/>
  <c r="I120" i="75"/>
  <c r="I122" i="62"/>
  <c r="H122" i="62"/>
  <c r="B123" i="63"/>
  <c r="F123" i="63"/>
  <c r="H127" i="24"/>
  <c r="I127" i="24"/>
  <c r="G126" i="44"/>
  <c r="D127" i="44"/>
  <c r="E127" i="44"/>
  <c r="B117" i="98"/>
  <c r="F117" i="98"/>
  <c r="H128" i="30"/>
  <c r="I128" i="30"/>
  <c r="I119" i="81"/>
  <c r="H119" i="81"/>
  <c r="H126" i="18"/>
  <c r="I126" i="18"/>
  <c r="H118" i="87"/>
  <c r="I118" i="87"/>
  <c r="G126" i="19"/>
  <c r="D127" i="19"/>
  <c r="E127" i="19"/>
  <c r="H118" i="90"/>
  <c r="I118" i="90"/>
  <c r="I123" i="58"/>
  <c r="H123" i="58"/>
  <c r="B120" i="82"/>
  <c r="F120" i="82"/>
  <c r="B124" i="57"/>
  <c r="F124" i="57"/>
  <c r="F128" i="31"/>
  <c r="B128" i="31"/>
  <c r="H116" i="97"/>
  <c r="I116" i="97"/>
  <c r="B120" i="85"/>
  <c r="F120" i="85"/>
  <c r="J125" i="19"/>
  <c r="J120" i="94"/>
  <c r="H127" i="23"/>
  <c r="I127" i="23"/>
  <c r="I121" i="66"/>
  <c r="H121" i="66"/>
  <c r="I122" i="59"/>
  <c r="H122" i="59"/>
  <c r="F128" i="32"/>
  <c r="B128" i="32"/>
  <c r="I120" i="76"/>
  <c r="H120" i="76"/>
  <c r="I122" i="61"/>
  <c r="H122" i="61"/>
  <c r="I118" i="91"/>
  <c r="H118" i="91"/>
  <c r="B124" i="72"/>
  <c r="F124" i="72"/>
  <c r="F126" i="74"/>
  <c r="B126" i="74"/>
  <c r="F124" i="46"/>
  <c r="B124" i="46"/>
  <c r="H118" i="89"/>
  <c r="I118" i="89"/>
  <c r="F122" i="67"/>
  <c r="B122" i="67"/>
  <c r="H116" i="99"/>
  <c r="I116" i="99"/>
  <c r="B120" i="83"/>
  <c r="F120" i="83"/>
  <c r="I126" i="21"/>
  <c r="H126" i="21"/>
  <c r="F128" i="24"/>
  <c r="B128" i="24"/>
  <c r="H119" i="80"/>
  <c r="I119" i="80"/>
  <c r="F129" i="30"/>
  <c r="B129" i="30"/>
  <c r="B120" i="86"/>
  <c r="F120" i="86"/>
  <c r="F120" i="81"/>
  <c r="B120" i="81"/>
  <c r="F119" i="90"/>
  <c r="B119" i="90"/>
  <c r="F126" i="41"/>
  <c r="B126" i="41"/>
  <c r="I119" i="82"/>
  <c r="H119" i="82"/>
  <c r="F119" i="96"/>
  <c r="F130" i="28"/>
  <c r="B130" i="28"/>
  <c r="I127" i="31"/>
  <c r="H127" i="31"/>
  <c r="J127" i="29"/>
  <c r="H125" i="42"/>
  <c r="I125" i="42"/>
  <c r="B126" i="43"/>
  <c r="F126" i="43"/>
  <c r="J117" i="95"/>
  <c r="F128" i="23"/>
  <c r="B128" i="23"/>
  <c r="B119" i="92"/>
  <c r="F119" i="92"/>
  <c r="F122" i="66"/>
  <c r="B122" i="66"/>
  <c r="I127" i="32"/>
  <c r="H127" i="32"/>
  <c r="F124" i="53"/>
  <c r="B124" i="53"/>
  <c r="D127" i="20"/>
  <c r="G126" i="20"/>
  <c r="E127" i="20"/>
  <c r="I123" i="55"/>
  <c r="H123" i="55"/>
  <c r="H125" i="74"/>
  <c r="I125" i="74"/>
  <c r="I118" i="84"/>
  <c r="H118" i="84"/>
  <c r="I121" i="67"/>
  <c r="H121" i="67"/>
  <c r="I122" i="60"/>
  <c r="H122" i="60"/>
  <c r="J117" i="93"/>
  <c r="I120" i="79"/>
  <c r="H120" i="79"/>
  <c r="H126" i="3"/>
  <c r="I126" i="3"/>
  <c r="H123" i="54"/>
  <c r="I123" i="54"/>
  <c r="I120" i="78"/>
  <c r="H120" i="78"/>
  <c r="F127" i="21"/>
  <c r="B127" i="21"/>
  <c r="J120" i="68"/>
  <c r="B125" i="45"/>
  <c r="F125" i="45"/>
  <c r="B120" i="80"/>
  <c r="F120" i="80"/>
  <c r="H119" i="86"/>
  <c r="I119" i="86"/>
  <c r="H128" i="69"/>
  <c r="I128" i="69"/>
  <c r="J121" i="67" l="1"/>
  <c r="J119" i="82"/>
  <c r="J126" i="21"/>
  <c r="J118" i="91"/>
  <c r="J120" i="76"/>
  <c r="J122" i="59"/>
  <c r="J126" i="22"/>
  <c r="J123" i="57"/>
  <c r="J127" i="71"/>
  <c r="J126" i="17"/>
  <c r="J118" i="88"/>
  <c r="J125" i="73"/>
  <c r="J127" i="24"/>
  <c r="J124" i="45"/>
  <c r="J123" i="54"/>
  <c r="J126" i="18"/>
  <c r="J120" i="77"/>
  <c r="J123" i="46"/>
  <c r="J123" i="72"/>
  <c r="J120" i="78"/>
  <c r="J127" i="32"/>
  <c r="J119" i="81"/>
  <c r="J126" i="34"/>
  <c r="F119" i="93"/>
  <c r="G119" i="93" s="1"/>
  <c r="J125" i="41"/>
  <c r="J122" i="61"/>
  <c r="J121" i="66"/>
  <c r="J123" i="58"/>
  <c r="J128" i="30"/>
  <c r="J119" i="83"/>
  <c r="J119" i="85"/>
  <c r="J125" i="43"/>
  <c r="G117" i="97"/>
  <c r="D118" i="97"/>
  <c r="J119" i="86"/>
  <c r="D126" i="45"/>
  <c r="G125" i="45"/>
  <c r="E126" i="45"/>
  <c r="D128" i="21"/>
  <c r="G127" i="21"/>
  <c r="E128" i="21"/>
  <c r="J120" i="79"/>
  <c r="J125" i="74"/>
  <c r="G124" i="53"/>
  <c r="D125" i="53"/>
  <c r="E125" i="53"/>
  <c r="G122" i="66"/>
  <c r="D123" i="66"/>
  <c r="E123" i="66"/>
  <c r="D129" i="23"/>
  <c r="G128" i="23"/>
  <c r="E129" i="23"/>
  <c r="J125" i="42"/>
  <c r="J127" i="31"/>
  <c r="D121" i="86"/>
  <c r="G120" i="86"/>
  <c r="E121" i="86"/>
  <c r="J119" i="80"/>
  <c r="J116" i="99"/>
  <c r="J118" i="89"/>
  <c r="J127" i="23"/>
  <c r="G120" i="85"/>
  <c r="D121" i="85"/>
  <c r="E121" i="85"/>
  <c r="G120" i="82"/>
  <c r="D121" i="82"/>
  <c r="E121" i="82"/>
  <c r="J118" i="90"/>
  <c r="I126" i="19"/>
  <c r="H126" i="19"/>
  <c r="B127" i="44"/>
  <c r="F127" i="44"/>
  <c r="G123" i="63"/>
  <c r="D124" i="63"/>
  <c r="E124" i="63"/>
  <c r="J120" i="75"/>
  <c r="G128" i="71"/>
  <c r="D129" i="71"/>
  <c r="E129" i="71"/>
  <c r="G127" i="17"/>
  <c r="D128" i="17"/>
  <c r="E128" i="17"/>
  <c r="D123" i="65"/>
  <c r="G122" i="65"/>
  <c r="E123" i="65"/>
  <c r="G123" i="59"/>
  <c r="D124" i="59"/>
  <c r="E124" i="59"/>
  <c r="F123" i="64"/>
  <c r="B123" i="64"/>
  <c r="G124" i="58"/>
  <c r="D125" i="58"/>
  <c r="E125" i="58"/>
  <c r="G127" i="3"/>
  <c r="D128" i="3"/>
  <c r="E128" i="3"/>
  <c r="G123" i="60"/>
  <c r="D124" i="60"/>
  <c r="E124" i="60"/>
  <c r="G119" i="84"/>
  <c r="D120" i="84"/>
  <c r="E120" i="84"/>
  <c r="J123" i="53"/>
  <c r="J118" i="92"/>
  <c r="D127" i="42"/>
  <c r="G126" i="42"/>
  <c r="E127" i="42"/>
  <c r="J129" i="28"/>
  <c r="H118" i="95"/>
  <c r="I118" i="95"/>
  <c r="J126" i="3"/>
  <c r="H126" i="20"/>
  <c r="I126" i="20"/>
  <c r="G119" i="92"/>
  <c r="D120" i="92"/>
  <c r="E120" i="92"/>
  <c r="D120" i="90"/>
  <c r="G119" i="90"/>
  <c r="E120" i="90"/>
  <c r="D127" i="74"/>
  <c r="G126" i="74"/>
  <c r="E127" i="74"/>
  <c r="D129" i="31"/>
  <c r="G128" i="31"/>
  <c r="E129" i="31"/>
  <c r="J118" i="87"/>
  <c r="D118" i="98"/>
  <c r="G117" i="98"/>
  <c r="E118" i="98"/>
  <c r="H126" i="44"/>
  <c r="I126" i="44"/>
  <c r="J128" i="70"/>
  <c r="D122" i="76"/>
  <c r="G121" i="76"/>
  <c r="E122" i="76"/>
  <c r="I122" i="64"/>
  <c r="H122" i="64"/>
  <c r="J116" i="98"/>
  <c r="J122" i="63"/>
  <c r="D122" i="75"/>
  <c r="G121" i="75"/>
  <c r="E122" i="75"/>
  <c r="G121" i="77"/>
  <c r="D122" i="77"/>
  <c r="E122" i="77"/>
  <c r="J123" i="56"/>
  <c r="G127" i="34"/>
  <c r="D128" i="34"/>
  <c r="E128" i="34"/>
  <c r="G129" i="70"/>
  <c r="D130" i="70"/>
  <c r="E130" i="70"/>
  <c r="B129" i="29"/>
  <c r="F129" i="29"/>
  <c r="B129" i="27"/>
  <c r="F129" i="27"/>
  <c r="G127" i="22"/>
  <c r="D128" i="22"/>
  <c r="E128" i="22"/>
  <c r="E119" i="95"/>
  <c r="F119" i="95" s="1"/>
  <c r="B119" i="95"/>
  <c r="J128" i="69"/>
  <c r="G120" i="80"/>
  <c r="D121" i="80"/>
  <c r="E121" i="80"/>
  <c r="F127" i="20"/>
  <c r="B127" i="20"/>
  <c r="G126" i="43"/>
  <c r="D127" i="43"/>
  <c r="E127" i="43"/>
  <c r="D131" i="28"/>
  <c r="G130" i="28"/>
  <c r="E131" i="28"/>
  <c r="G120" i="83"/>
  <c r="D121" i="83"/>
  <c r="E121" i="83"/>
  <c r="G124" i="72"/>
  <c r="D125" i="72"/>
  <c r="E125" i="72"/>
  <c r="J116" i="97"/>
  <c r="G124" i="57"/>
  <c r="D125" i="57"/>
  <c r="E125" i="57"/>
  <c r="D118" i="99"/>
  <c r="G117" i="99"/>
  <c r="E118" i="99"/>
  <c r="D125" i="56"/>
  <c r="G124" i="56"/>
  <c r="E125" i="56"/>
  <c r="G119" i="91"/>
  <c r="D120" i="91"/>
  <c r="E120" i="91"/>
  <c r="D124" i="61"/>
  <c r="G123" i="61"/>
  <c r="E124" i="61"/>
  <c r="G129" i="69"/>
  <c r="D130" i="69"/>
  <c r="E130" i="69"/>
  <c r="G127" i="18"/>
  <c r="D128" i="18"/>
  <c r="E128" i="18"/>
  <c r="D125" i="54"/>
  <c r="G124" i="54"/>
  <c r="E125" i="54"/>
  <c r="I118" i="93"/>
  <c r="H118" i="93"/>
  <c r="I128" i="29"/>
  <c r="H128" i="29"/>
  <c r="F126" i="39"/>
  <c r="B126" i="39"/>
  <c r="I128" i="27"/>
  <c r="H128" i="27"/>
  <c r="B122" i="68"/>
  <c r="F122" i="68"/>
  <c r="E122" i="94"/>
  <c r="F122" i="94" s="1"/>
  <c r="B122" i="94"/>
  <c r="J122" i="60"/>
  <c r="J118" i="84"/>
  <c r="J123" i="55"/>
  <c r="G119" i="96"/>
  <c r="D120" i="96"/>
  <c r="G126" i="41"/>
  <c r="D127" i="41"/>
  <c r="E127" i="41"/>
  <c r="D121" i="81"/>
  <c r="G120" i="81"/>
  <c r="E121" i="81"/>
  <c r="D130" i="30"/>
  <c r="G129" i="30"/>
  <c r="E130" i="30"/>
  <c r="G128" i="24"/>
  <c r="D129" i="24"/>
  <c r="E129" i="24"/>
  <c r="D123" i="67"/>
  <c r="G122" i="67"/>
  <c r="E123" i="67"/>
  <c r="G124" i="46"/>
  <c r="D125" i="46"/>
  <c r="E125" i="46"/>
  <c r="G128" i="32"/>
  <c r="D129" i="32"/>
  <c r="E129" i="32"/>
  <c r="B127" i="19"/>
  <c r="F127" i="19"/>
  <c r="J122" i="62"/>
  <c r="G119" i="89"/>
  <c r="D120" i="89"/>
  <c r="E120" i="89"/>
  <c r="D120" i="88"/>
  <c r="G119" i="88"/>
  <c r="E120" i="88"/>
  <c r="D120" i="87"/>
  <c r="G119" i="87"/>
  <c r="E120" i="87"/>
  <c r="D122" i="78"/>
  <c r="G121" i="78"/>
  <c r="E122" i="78"/>
  <c r="G123" i="62"/>
  <c r="D124" i="62"/>
  <c r="E124" i="62"/>
  <c r="D122" i="79"/>
  <c r="G121" i="79"/>
  <c r="E122" i="79"/>
  <c r="G124" i="55"/>
  <c r="D125" i="55"/>
  <c r="E125" i="55"/>
  <c r="J121" i="65"/>
  <c r="H125" i="39"/>
  <c r="I125" i="39"/>
  <c r="I121" i="68"/>
  <c r="H121" i="68"/>
  <c r="J118" i="96"/>
  <c r="D127" i="73"/>
  <c r="G126" i="73"/>
  <c r="E127" i="73"/>
  <c r="I121" i="94"/>
  <c r="H121" i="94"/>
  <c r="D120" i="93" l="1"/>
  <c r="J126" i="20"/>
  <c r="J126" i="44"/>
  <c r="J128" i="27"/>
  <c r="J128" i="29"/>
  <c r="J125" i="39"/>
  <c r="J118" i="95"/>
  <c r="G122" i="94"/>
  <c r="D123" i="94"/>
  <c r="H126" i="73"/>
  <c r="I126" i="73"/>
  <c r="J121" i="68"/>
  <c r="I121" i="79"/>
  <c r="H121" i="79"/>
  <c r="I123" i="62"/>
  <c r="H123" i="62"/>
  <c r="H119" i="88"/>
  <c r="I119" i="88"/>
  <c r="I119" i="89"/>
  <c r="H119" i="89"/>
  <c r="F125" i="46"/>
  <c r="B125" i="46"/>
  <c r="B123" i="67"/>
  <c r="F123" i="67"/>
  <c r="I120" i="81"/>
  <c r="H120" i="81"/>
  <c r="I126" i="41"/>
  <c r="H126" i="41"/>
  <c r="I124" i="54"/>
  <c r="H124" i="54"/>
  <c r="H127" i="18"/>
  <c r="I127" i="18"/>
  <c r="F120" i="91"/>
  <c r="B120" i="91"/>
  <c r="B125" i="56"/>
  <c r="F125" i="56"/>
  <c r="F121" i="83"/>
  <c r="B121" i="83"/>
  <c r="B131" i="28"/>
  <c r="F131" i="28"/>
  <c r="I120" i="80"/>
  <c r="H120" i="80"/>
  <c r="F128" i="22"/>
  <c r="B128" i="22"/>
  <c r="D130" i="29"/>
  <c r="G129" i="29"/>
  <c r="E130" i="29"/>
  <c r="F128" i="34"/>
  <c r="B128" i="34"/>
  <c r="B122" i="77"/>
  <c r="F122" i="77"/>
  <c r="B122" i="75"/>
  <c r="F122" i="75"/>
  <c r="J122" i="64"/>
  <c r="H117" i="98"/>
  <c r="I117" i="98"/>
  <c r="H128" i="31"/>
  <c r="I128" i="31"/>
  <c r="B127" i="74"/>
  <c r="F127" i="74"/>
  <c r="I119" i="84"/>
  <c r="H119" i="84"/>
  <c r="F125" i="58"/>
  <c r="B125" i="58"/>
  <c r="H122" i="65"/>
  <c r="I122" i="65"/>
  <c r="H127" i="17"/>
  <c r="I127" i="17"/>
  <c r="D128" i="44"/>
  <c r="G127" i="44"/>
  <c r="E128" i="44"/>
  <c r="I120" i="86"/>
  <c r="H120" i="86"/>
  <c r="B123" i="66"/>
  <c r="F123" i="66"/>
  <c r="H124" i="53"/>
  <c r="I124" i="53"/>
  <c r="I127" i="21"/>
  <c r="H127" i="21"/>
  <c r="F126" i="45"/>
  <c r="B126" i="45"/>
  <c r="F127" i="73"/>
  <c r="B127" i="73"/>
  <c r="B125" i="55"/>
  <c r="F125" i="55"/>
  <c r="B122" i="79"/>
  <c r="F122" i="79"/>
  <c r="H119" i="87"/>
  <c r="I119" i="87"/>
  <c r="F120" i="88"/>
  <c r="B120" i="88"/>
  <c r="F129" i="32"/>
  <c r="B129" i="32"/>
  <c r="I124" i="46"/>
  <c r="H124" i="46"/>
  <c r="I129" i="30"/>
  <c r="H129" i="30"/>
  <c r="F121" i="81"/>
  <c r="B121" i="81"/>
  <c r="E120" i="96"/>
  <c r="F120" i="96" s="1"/>
  <c r="B120" i="96"/>
  <c r="D123" i="68"/>
  <c r="G122" i="68"/>
  <c r="E123" i="68"/>
  <c r="F125" i="54"/>
  <c r="B125" i="54"/>
  <c r="I123" i="61"/>
  <c r="H123" i="61"/>
  <c r="H119" i="91"/>
  <c r="I119" i="91"/>
  <c r="F125" i="57"/>
  <c r="B125" i="57"/>
  <c r="F125" i="72"/>
  <c r="B125" i="72"/>
  <c r="H120" i="83"/>
  <c r="I120" i="83"/>
  <c r="D128" i="20"/>
  <c r="G127" i="20"/>
  <c r="E128" i="20"/>
  <c r="G119" i="95"/>
  <c r="D120" i="95"/>
  <c r="B120" i="95" s="1"/>
  <c r="E120" i="95"/>
  <c r="I127" i="22"/>
  <c r="H127" i="22"/>
  <c r="B130" i="70"/>
  <c r="F130" i="70"/>
  <c r="H127" i="34"/>
  <c r="I127" i="34"/>
  <c r="I121" i="77"/>
  <c r="H121" i="77"/>
  <c r="F118" i="98"/>
  <c r="B118" i="98"/>
  <c r="F129" i="31"/>
  <c r="B129" i="31"/>
  <c r="B120" i="92"/>
  <c r="F120" i="92"/>
  <c r="F128" i="3"/>
  <c r="B128" i="3"/>
  <c r="I124" i="58"/>
  <c r="H124" i="58"/>
  <c r="B124" i="59"/>
  <c r="F124" i="59"/>
  <c r="F123" i="65"/>
  <c r="B123" i="65"/>
  <c r="F121" i="85"/>
  <c r="B121" i="85"/>
  <c r="B121" i="86"/>
  <c r="F121" i="86"/>
  <c r="I128" i="23"/>
  <c r="H128" i="23"/>
  <c r="H122" i="66"/>
  <c r="I122" i="66"/>
  <c r="F128" i="21"/>
  <c r="B128" i="21"/>
  <c r="J121" i="94"/>
  <c r="H124" i="55"/>
  <c r="I124" i="55"/>
  <c r="H121" i="78"/>
  <c r="I121" i="78"/>
  <c r="B120" i="87"/>
  <c r="F120" i="87"/>
  <c r="D128" i="19"/>
  <c r="G127" i="19"/>
  <c r="E128" i="19"/>
  <c r="I128" i="32"/>
  <c r="H128" i="32"/>
  <c r="B129" i="24"/>
  <c r="F129" i="24"/>
  <c r="F130" i="30"/>
  <c r="B130" i="30"/>
  <c r="H119" i="96"/>
  <c r="I119" i="96"/>
  <c r="G126" i="39"/>
  <c r="D127" i="39"/>
  <c r="E127" i="39"/>
  <c r="J118" i="93"/>
  <c r="B130" i="69"/>
  <c r="F130" i="69"/>
  <c r="B124" i="61"/>
  <c r="F124" i="61"/>
  <c r="H117" i="99"/>
  <c r="I117" i="99"/>
  <c r="I124" i="57"/>
  <c r="H124" i="57"/>
  <c r="I124" i="72"/>
  <c r="H124" i="72"/>
  <c r="B127" i="43"/>
  <c r="F127" i="43"/>
  <c r="D130" i="27"/>
  <c r="G129" i="27"/>
  <c r="E130" i="27"/>
  <c r="H119" i="93"/>
  <c r="I119" i="93"/>
  <c r="I129" i="70"/>
  <c r="H129" i="70"/>
  <c r="H121" i="76"/>
  <c r="I121" i="76"/>
  <c r="H119" i="90"/>
  <c r="I119" i="90"/>
  <c r="H119" i="92"/>
  <c r="I119" i="92"/>
  <c r="I126" i="42"/>
  <c r="H126" i="42"/>
  <c r="B124" i="60"/>
  <c r="F124" i="60"/>
  <c r="I127" i="3"/>
  <c r="H127" i="3"/>
  <c r="I123" i="59"/>
  <c r="H123" i="59"/>
  <c r="F129" i="71"/>
  <c r="B129" i="71"/>
  <c r="B124" i="63"/>
  <c r="F124" i="63"/>
  <c r="B121" i="82"/>
  <c r="F121" i="82"/>
  <c r="H120" i="85"/>
  <c r="I120" i="85"/>
  <c r="B129" i="23"/>
  <c r="F129" i="23"/>
  <c r="E118" i="97"/>
  <c r="F118" i="97" s="1"/>
  <c r="B118" i="97"/>
  <c r="F124" i="62"/>
  <c r="B124" i="62"/>
  <c r="B122" i="78"/>
  <c r="F122" i="78"/>
  <c r="B120" i="89"/>
  <c r="F120" i="89"/>
  <c r="H122" i="67"/>
  <c r="I122" i="67"/>
  <c r="I128" i="24"/>
  <c r="H128" i="24"/>
  <c r="B127" i="41"/>
  <c r="F127" i="41"/>
  <c r="B128" i="18"/>
  <c r="F128" i="18"/>
  <c r="I129" i="69"/>
  <c r="H129" i="69"/>
  <c r="H124" i="56"/>
  <c r="I124" i="56"/>
  <c r="B118" i="99"/>
  <c r="F118" i="99"/>
  <c r="H130" i="28"/>
  <c r="I130" i="28"/>
  <c r="H126" i="43"/>
  <c r="I126" i="43"/>
  <c r="B121" i="80"/>
  <c r="F121" i="80"/>
  <c r="E120" i="93"/>
  <c r="F120" i="93" s="1"/>
  <c r="B120" i="93"/>
  <c r="H121" i="75"/>
  <c r="I121" i="75"/>
  <c r="B122" i="76"/>
  <c r="F122" i="76"/>
  <c r="H126" i="74"/>
  <c r="I126" i="74"/>
  <c r="B120" i="90"/>
  <c r="F120" i="90"/>
  <c r="B127" i="42"/>
  <c r="F127" i="42"/>
  <c r="B120" i="84"/>
  <c r="F120" i="84"/>
  <c r="H123" i="60"/>
  <c r="I123" i="60"/>
  <c r="D124" i="64"/>
  <c r="G123" i="64"/>
  <c r="E124" i="64"/>
  <c r="F128" i="17"/>
  <c r="B128" i="17"/>
  <c r="H128" i="71"/>
  <c r="I128" i="71"/>
  <c r="I123" i="63"/>
  <c r="H123" i="63"/>
  <c r="J126" i="19"/>
  <c r="I120" i="82"/>
  <c r="H120" i="82"/>
  <c r="F125" i="53"/>
  <c r="B125" i="53"/>
  <c r="H125" i="45"/>
  <c r="I125" i="45"/>
  <c r="H117" i="97"/>
  <c r="I117" i="97"/>
  <c r="J117" i="99" l="1"/>
  <c r="J122" i="67"/>
  <c r="J120" i="85"/>
  <c r="J119" i="92"/>
  <c r="J121" i="76"/>
  <c r="J119" i="93"/>
  <c r="J126" i="73"/>
  <c r="J119" i="91"/>
  <c r="J127" i="3"/>
  <c r="J126" i="42"/>
  <c r="J129" i="70"/>
  <c r="J126" i="41"/>
  <c r="J119" i="89"/>
  <c r="J123" i="62"/>
  <c r="J128" i="31"/>
  <c r="J125" i="45"/>
  <c r="J123" i="60"/>
  <c r="J126" i="74"/>
  <c r="J121" i="75"/>
  <c r="J130" i="28"/>
  <c r="J124" i="56"/>
  <c r="J119" i="96"/>
  <c r="J122" i="66"/>
  <c r="J127" i="34"/>
  <c r="J120" i="83"/>
  <c r="J119" i="87"/>
  <c r="J124" i="53"/>
  <c r="J121" i="79"/>
  <c r="J129" i="69"/>
  <c r="J124" i="55"/>
  <c r="J128" i="23"/>
  <c r="J121" i="77"/>
  <c r="J124" i="46"/>
  <c r="J127" i="21"/>
  <c r="J122" i="65"/>
  <c r="J119" i="88"/>
  <c r="J128" i="71"/>
  <c r="G120" i="93"/>
  <c r="D121" i="93"/>
  <c r="J120" i="82"/>
  <c r="G121" i="80"/>
  <c r="D122" i="80"/>
  <c r="E122" i="80"/>
  <c r="G128" i="18"/>
  <c r="D129" i="18"/>
  <c r="E129" i="18"/>
  <c r="G120" i="89"/>
  <c r="D121" i="89"/>
  <c r="E121" i="89"/>
  <c r="J123" i="59"/>
  <c r="D128" i="43"/>
  <c r="G127" i="43"/>
  <c r="E128" i="43"/>
  <c r="D125" i="61"/>
  <c r="G124" i="61"/>
  <c r="E125" i="61"/>
  <c r="G129" i="24"/>
  <c r="D130" i="24"/>
  <c r="E130" i="24"/>
  <c r="D122" i="86"/>
  <c r="G121" i="86"/>
  <c r="E122" i="86"/>
  <c r="D121" i="92"/>
  <c r="G120" i="92"/>
  <c r="E121" i="92"/>
  <c r="H119" i="95"/>
  <c r="I119" i="95"/>
  <c r="D121" i="96"/>
  <c r="B121" i="96" s="1"/>
  <c r="G120" i="96"/>
  <c r="E121" i="96"/>
  <c r="D126" i="55"/>
  <c r="G125" i="55"/>
  <c r="E126" i="55"/>
  <c r="B128" i="44"/>
  <c r="F128" i="44"/>
  <c r="J119" i="84"/>
  <c r="D123" i="75"/>
  <c r="G122" i="75"/>
  <c r="E123" i="75"/>
  <c r="B130" i="29"/>
  <c r="F130" i="29"/>
  <c r="J120" i="80"/>
  <c r="G121" i="83"/>
  <c r="D122" i="83"/>
  <c r="E122" i="83"/>
  <c r="D121" i="91"/>
  <c r="G120" i="91"/>
  <c r="E121" i="91"/>
  <c r="J124" i="54"/>
  <c r="J120" i="81"/>
  <c r="D126" i="46"/>
  <c r="G125" i="46"/>
  <c r="E126" i="46"/>
  <c r="J117" i="97"/>
  <c r="H123" i="64"/>
  <c r="I123" i="64"/>
  <c r="D121" i="84"/>
  <c r="G120" i="84"/>
  <c r="E121" i="84"/>
  <c r="G120" i="90"/>
  <c r="D121" i="90"/>
  <c r="E121" i="90"/>
  <c r="G122" i="76"/>
  <c r="D123" i="76"/>
  <c r="E123" i="76"/>
  <c r="J128" i="24"/>
  <c r="D125" i="62"/>
  <c r="G124" i="62"/>
  <c r="E125" i="62"/>
  <c r="D130" i="23"/>
  <c r="G129" i="23"/>
  <c r="E130" i="23"/>
  <c r="D122" i="82"/>
  <c r="G121" i="82"/>
  <c r="E122" i="82"/>
  <c r="J119" i="90"/>
  <c r="J124" i="57"/>
  <c r="I127" i="19"/>
  <c r="H127" i="19"/>
  <c r="J121" i="78"/>
  <c r="D124" i="65"/>
  <c r="G123" i="65"/>
  <c r="E124" i="65"/>
  <c r="J124" i="58"/>
  <c r="D119" i="98"/>
  <c r="G118" i="98"/>
  <c r="E119" i="98"/>
  <c r="J127" i="22"/>
  <c r="G125" i="57"/>
  <c r="D126" i="57"/>
  <c r="E126" i="57"/>
  <c r="J123" i="61"/>
  <c r="I122" i="68"/>
  <c r="H122" i="68"/>
  <c r="J129" i="30"/>
  <c r="G129" i="32"/>
  <c r="D130" i="32"/>
  <c r="E130" i="32"/>
  <c r="G126" i="45"/>
  <c r="D127" i="45"/>
  <c r="E127" i="45"/>
  <c r="J120" i="86"/>
  <c r="J127" i="17"/>
  <c r="D128" i="74"/>
  <c r="G127" i="74"/>
  <c r="E128" i="74"/>
  <c r="J117" i="98"/>
  <c r="G128" i="34"/>
  <c r="D129" i="34"/>
  <c r="E129" i="34"/>
  <c r="G131" i="28"/>
  <c r="D132" i="28"/>
  <c r="E132" i="28"/>
  <c r="D126" i="56"/>
  <c r="G125" i="56"/>
  <c r="E126" i="56"/>
  <c r="J127" i="18"/>
  <c r="G123" i="67"/>
  <c r="D124" i="67"/>
  <c r="E124" i="67"/>
  <c r="G125" i="53"/>
  <c r="D126" i="53"/>
  <c r="E126" i="53"/>
  <c r="F124" i="64"/>
  <c r="B124" i="64"/>
  <c r="J126" i="43"/>
  <c r="D119" i="99"/>
  <c r="G118" i="99"/>
  <c r="E119" i="99"/>
  <c r="G127" i="41"/>
  <c r="D128" i="41"/>
  <c r="E128" i="41"/>
  <c r="G122" i="78"/>
  <c r="D123" i="78"/>
  <c r="E123" i="78"/>
  <c r="G129" i="71"/>
  <c r="D130" i="71"/>
  <c r="E130" i="71"/>
  <c r="I129" i="27"/>
  <c r="H129" i="27"/>
  <c r="D131" i="69"/>
  <c r="G130" i="69"/>
  <c r="E131" i="69"/>
  <c r="F127" i="39"/>
  <c r="B127" i="39"/>
  <c r="F128" i="19"/>
  <c r="B128" i="19"/>
  <c r="D125" i="59"/>
  <c r="G124" i="59"/>
  <c r="E125" i="59"/>
  <c r="G130" i="70"/>
  <c r="D131" i="70"/>
  <c r="E131" i="70"/>
  <c r="F120" i="95"/>
  <c r="I127" i="20"/>
  <c r="H127" i="20"/>
  <c r="F123" i="68"/>
  <c r="B123" i="68"/>
  <c r="G122" i="79"/>
  <c r="D123" i="79"/>
  <c r="E123" i="79"/>
  <c r="D124" i="66"/>
  <c r="G123" i="66"/>
  <c r="E124" i="66"/>
  <c r="G125" i="58"/>
  <c r="D126" i="58"/>
  <c r="E126" i="58"/>
  <c r="D123" i="77"/>
  <c r="G122" i="77"/>
  <c r="E123" i="77"/>
  <c r="D129" i="22"/>
  <c r="G128" i="22"/>
  <c r="E129" i="22"/>
  <c r="E123" i="94"/>
  <c r="F123" i="94" s="1"/>
  <c r="B123" i="94"/>
  <c r="J123" i="63"/>
  <c r="G128" i="17"/>
  <c r="D129" i="17"/>
  <c r="E129" i="17"/>
  <c r="G127" i="42"/>
  <c r="D128" i="42"/>
  <c r="E128" i="42"/>
  <c r="G118" i="97"/>
  <c r="D119" i="97"/>
  <c r="E119" i="97"/>
  <c r="G124" i="63"/>
  <c r="D125" i="63"/>
  <c r="E125" i="63"/>
  <c r="D125" i="60"/>
  <c r="G124" i="60"/>
  <c r="E125" i="60"/>
  <c r="B130" i="27"/>
  <c r="F130" i="27"/>
  <c r="J124" i="72"/>
  <c r="I126" i="39"/>
  <c r="H126" i="39"/>
  <c r="G130" i="30"/>
  <c r="D131" i="30"/>
  <c r="E131" i="30"/>
  <c r="J128" i="32"/>
  <c r="G120" i="87"/>
  <c r="D121" i="87"/>
  <c r="E121" i="87"/>
  <c r="D129" i="21"/>
  <c r="G128" i="21"/>
  <c r="E129" i="21"/>
  <c r="D122" i="85"/>
  <c r="G121" i="85"/>
  <c r="E122" i="85"/>
  <c r="G128" i="3"/>
  <c r="D129" i="3"/>
  <c r="E129" i="3"/>
  <c r="G129" i="31"/>
  <c r="D130" i="31"/>
  <c r="E130" i="31"/>
  <c r="B128" i="20"/>
  <c r="F128" i="20"/>
  <c r="G125" i="72"/>
  <c r="D126" i="72"/>
  <c r="E126" i="72"/>
  <c r="G125" i="54"/>
  <c r="D126" i="54"/>
  <c r="E126" i="54"/>
  <c r="D122" i="81"/>
  <c r="G121" i="81"/>
  <c r="E122" i="81"/>
  <c r="G120" i="88"/>
  <c r="D121" i="88"/>
  <c r="E121" i="88"/>
  <c r="D128" i="73"/>
  <c r="G127" i="73"/>
  <c r="E128" i="73"/>
  <c r="H127" i="44"/>
  <c r="I127" i="44"/>
  <c r="H129" i="29"/>
  <c r="I129" i="29"/>
  <c r="H122" i="94"/>
  <c r="I122" i="94"/>
  <c r="J129" i="29" l="1"/>
  <c r="J122" i="94"/>
  <c r="J127" i="44"/>
  <c r="J127" i="19"/>
  <c r="F121" i="96"/>
  <c r="D122" i="96" s="1"/>
  <c r="J129" i="27"/>
  <c r="J119" i="95"/>
  <c r="J127" i="20"/>
  <c r="B121" i="88"/>
  <c r="F121" i="88"/>
  <c r="B122" i="81"/>
  <c r="F122" i="81"/>
  <c r="I121" i="85"/>
  <c r="H121" i="85"/>
  <c r="F129" i="21"/>
  <c r="B129" i="21"/>
  <c r="B119" i="97"/>
  <c r="F119" i="97"/>
  <c r="H127" i="42"/>
  <c r="I127" i="42"/>
  <c r="H122" i="77"/>
  <c r="I122" i="77"/>
  <c r="I125" i="58"/>
  <c r="H125" i="58"/>
  <c r="D124" i="68"/>
  <c r="G123" i="68"/>
  <c r="E124" i="68"/>
  <c r="I124" i="59"/>
  <c r="H124" i="59"/>
  <c r="F131" i="69"/>
  <c r="B131" i="69"/>
  <c r="F130" i="71"/>
  <c r="B130" i="71"/>
  <c r="H122" i="78"/>
  <c r="I122" i="78"/>
  <c r="I125" i="53"/>
  <c r="H125" i="53"/>
  <c r="B129" i="34"/>
  <c r="F129" i="34"/>
  <c r="H127" i="74"/>
  <c r="I127" i="74"/>
  <c r="B130" i="32"/>
  <c r="F130" i="32"/>
  <c r="J122" i="68"/>
  <c r="H125" i="57"/>
  <c r="I125" i="57"/>
  <c r="F119" i="98"/>
  <c r="B119" i="98"/>
  <c r="B124" i="65"/>
  <c r="F124" i="65"/>
  <c r="F122" i="82"/>
  <c r="B122" i="82"/>
  <c r="B121" i="90"/>
  <c r="F121" i="90"/>
  <c r="F121" i="84"/>
  <c r="B121" i="84"/>
  <c r="G130" i="29"/>
  <c r="D131" i="29"/>
  <c r="E131" i="29"/>
  <c r="F123" i="75"/>
  <c r="B123" i="75"/>
  <c r="H120" i="96"/>
  <c r="I120" i="96"/>
  <c r="H121" i="86"/>
  <c r="I121" i="86"/>
  <c r="H129" i="24"/>
  <c r="I129" i="24"/>
  <c r="B129" i="18"/>
  <c r="F129" i="18"/>
  <c r="H121" i="80"/>
  <c r="I121" i="80"/>
  <c r="H127" i="73"/>
  <c r="I127" i="73"/>
  <c r="I120" i="88"/>
  <c r="H120" i="88"/>
  <c r="F126" i="72"/>
  <c r="B126" i="72"/>
  <c r="F129" i="3"/>
  <c r="B129" i="3"/>
  <c r="F122" i="85"/>
  <c r="B122" i="85"/>
  <c r="J126" i="39"/>
  <c r="B125" i="63"/>
  <c r="F125" i="63"/>
  <c r="H118" i="97"/>
  <c r="I118" i="97"/>
  <c r="H128" i="22"/>
  <c r="I128" i="22"/>
  <c r="F123" i="77"/>
  <c r="B123" i="77"/>
  <c r="B123" i="79"/>
  <c r="F123" i="79"/>
  <c r="F131" i="70"/>
  <c r="B131" i="70"/>
  <c r="B125" i="59"/>
  <c r="F125" i="59"/>
  <c r="D128" i="39"/>
  <c r="G127" i="39"/>
  <c r="E128" i="39"/>
  <c r="H129" i="71"/>
  <c r="I129" i="71"/>
  <c r="H118" i="99"/>
  <c r="I118" i="99"/>
  <c r="D125" i="64"/>
  <c r="G124" i="64"/>
  <c r="E125" i="64"/>
  <c r="B132" i="28"/>
  <c r="F132" i="28"/>
  <c r="H128" i="34"/>
  <c r="I128" i="34"/>
  <c r="B128" i="74"/>
  <c r="F128" i="74"/>
  <c r="F127" i="45"/>
  <c r="B127" i="45"/>
  <c r="I129" i="32"/>
  <c r="H129" i="32"/>
  <c r="I124" i="62"/>
  <c r="H124" i="62"/>
  <c r="F123" i="76"/>
  <c r="B123" i="76"/>
  <c r="H120" i="90"/>
  <c r="I120" i="90"/>
  <c r="J123" i="64"/>
  <c r="H125" i="46"/>
  <c r="I125" i="46"/>
  <c r="B122" i="83"/>
  <c r="F122" i="83"/>
  <c r="H125" i="55"/>
  <c r="I125" i="55"/>
  <c r="H120" i="92"/>
  <c r="I120" i="92"/>
  <c r="F122" i="86"/>
  <c r="B122" i="86"/>
  <c r="I127" i="43"/>
  <c r="H127" i="43"/>
  <c r="F121" i="89"/>
  <c r="B121" i="89"/>
  <c r="H128" i="18"/>
  <c r="I128" i="18"/>
  <c r="B128" i="73"/>
  <c r="F128" i="73"/>
  <c r="B126" i="54"/>
  <c r="F126" i="54"/>
  <c r="H125" i="72"/>
  <c r="I125" i="72"/>
  <c r="B130" i="31"/>
  <c r="F130" i="31"/>
  <c r="I128" i="3"/>
  <c r="H128" i="3"/>
  <c r="B121" i="87"/>
  <c r="F121" i="87"/>
  <c r="F131" i="30"/>
  <c r="B131" i="30"/>
  <c r="H124" i="60"/>
  <c r="I124" i="60"/>
  <c r="I124" i="63"/>
  <c r="H124" i="63"/>
  <c r="F129" i="17"/>
  <c r="B129" i="17"/>
  <c r="D124" i="94"/>
  <c r="B124" i="94" s="1"/>
  <c r="G123" i="94"/>
  <c r="E124" i="94"/>
  <c r="B129" i="22"/>
  <c r="F129" i="22"/>
  <c r="I123" i="66"/>
  <c r="H123" i="66"/>
  <c r="H122" i="79"/>
  <c r="I122" i="79"/>
  <c r="I130" i="70"/>
  <c r="H130" i="70"/>
  <c r="B128" i="41"/>
  <c r="F128" i="41"/>
  <c r="B119" i="99"/>
  <c r="F119" i="99"/>
  <c r="F124" i="67"/>
  <c r="B124" i="67"/>
  <c r="I125" i="56"/>
  <c r="H125" i="56"/>
  <c r="H131" i="28"/>
  <c r="I131" i="28"/>
  <c r="H126" i="45"/>
  <c r="I126" i="45"/>
  <c r="I129" i="23"/>
  <c r="H129" i="23"/>
  <c r="F125" i="62"/>
  <c r="B125" i="62"/>
  <c r="H122" i="76"/>
  <c r="I122" i="76"/>
  <c r="B126" i="46"/>
  <c r="F126" i="46"/>
  <c r="I120" i="91"/>
  <c r="H120" i="91"/>
  <c r="H121" i="83"/>
  <c r="I121" i="83"/>
  <c r="G128" i="44"/>
  <c r="D129" i="44"/>
  <c r="E129" i="44"/>
  <c r="F126" i="55"/>
  <c r="B126" i="55"/>
  <c r="B121" i="92"/>
  <c r="F121" i="92"/>
  <c r="H124" i="61"/>
  <c r="I124" i="61"/>
  <c r="F128" i="43"/>
  <c r="B128" i="43"/>
  <c r="I120" i="89"/>
  <c r="H120" i="89"/>
  <c r="E121" i="93"/>
  <c r="F121" i="93" s="1"/>
  <c r="B121" i="93"/>
  <c r="H121" i="81"/>
  <c r="I121" i="81"/>
  <c r="H125" i="54"/>
  <c r="I125" i="54"/>
  <c r="G128" i="20"/>
  <c r="D129" i="20"/>
  <c r="E129" i="20"/>
  <c r="H129" i="31"/>
  <c r="I129" i="31"/>
  <c r="H128" i="21"/>
  <c r="I128" i="21"/>
  <c r="H120" i="87"/>
  <c r="I120" i="87"/>
  <c r="H130" i="30"/>
  <c r="I130" i="30"/>
  <c r="D131" i="27"/>
  <c r="G130" i="27"/>
  <c r="E131" i="27"/>
  <c r="F125" i="60"/>
  <c r="B125" i="60"/>
  <c r="F128" i="42"/>
  <c r="B128" i="42"/>
  <c r="I128" i="17"/>
  <c r="H128" i="17"/>
  <c r="B126" i="58"/>
  <c r="F126" i="58"/>
  <c r="B124" i="66"/>
  <c r="F124" i="66"/>
  <c r="D121" i="95"/>
  <c r="G120" i="95"/>
  <c r="D129" i="19"/>
  <c r="G128" i="19"/>
  <c r="E129" i="19"/>
  <c r="I130" i="69"/>
  <c r="H130" i="69"/>
  <c r="B123" i="78"/>
  <c r="F123" i="78"/>
  <c r="H127" i="41"/>
  <c r="I127" i="41"/>
  <c r="F126" i="53"/>
  <c r="B126" i="53"/>
  <c r="H123" i="67"/>
  <c r="I123" i="67"/>
  <c r="F126" i="56"/>
  <c r="B126" i="56"/>
  <c r="F126" i="57"/>
  <c r="B126" i="57"/>
  <c r="H118" i="98"/>
  <c r="I118" i="98"/>
  <c r="H123" i="65"/>
  <c r="I123" i="65"/>
  <c r="I121" i="82"/>
  <c r="H121" i="82"/>
  <c r="B130" i="23"/>
  <c r="F130" i="23"/>
  <c r="I120" i="84"/>
  <c r="H120" i="84"/>
  <c r="B121" i="91"/>
  <c r="F121" i="91"/>
  <c r="H122" i="75"/>
  <c r="I122" i="75"/>
  <c r="B130" i="24"/>
  <c r="F130" i="24"/>
  <c r="B125" i="61"/>
  <c r="F125" i="61"/>
  <c r="B122" i="80"/>
  <c r="F122" i="80"/>
  <c r="H120" i="93"/>
  <c r="I120" i="93"/>
  <c r="G121" i="96" l="1"/>
  <c r="H121" i="96" s="1"/>
  <c r="J121" i="83"/>
  <c r="J129" i="71"/>
  <c r="J129" i="32"/>
  <c r="J121" i="86"/>
  <c r="J127" i="74"/>
  <c r="F124" i="94"/>
  <c r="D125" i="94" s="1"/>
  <c r="J120" i="90"/>
  <c r="J118" i="97"/>
  <c r="J128" i="34"/>
  <c r="J120" i="89"/>
  <c r="J120" i="84"/>
  <c r="J121" i="82"/>
  <c r="J125" i="72"/>
  <c r="J125" i="55"/>
  <c r="J125" i="46"/>
  <c r="J122" i="76"/>
  <c r="J122" i="79"/>
  <c r="J122" i="78"/>
  <c r="J127" i="43"/>
  <c r="J120" i="88"/>
  <c r="J125" i="54"/>
  <c r="J127" i="73"/>
  <c r="J121" i="81"/>
  <c r="J120" i="93"/>
  <c r="J123" i="65"/>
  <c r="J123" i="67"/>
  <c r="J127" i="41"/>
  <c r="J130" i="30"/>
  <c r="J128" i="21"/>
  <c r="J125" i="56"/>
  <c r="J131" i="28"/>
  <c r="J121" i="85"/>
  <c r="J127" i="42"/>
  <c r="D126" i="61"/>
  <c r="G125" i="61"/>
  <c r="E126" i="61"/>
  <c r="E122" i="96"/>
  <c r="F122" i="96" s="1"/>
  <c r="B122" i="96"/>
  <c r="G121" i="91"/>
  <c r="D122" i="91"/>
  <c r="E122" i="91"/>
  <c r="D131" i="23"/>
  <c r="G130" i="23"/>
  <c r="E131" i="23"/>
  <c r="B129" i="19"/>
  <c r="F129" i="19"/>
  <c r="J128" i="17"/>
  <c r="D126" i="60"/>
  <c r="G125" i="60"/>
  <c r="E126" i="60"/>
  <c r="G121" i="93"/>
  <c r="D122" i="93"/>
  <c r="B122" i="93" s="1"/>
  <c r="E122" i="93"/>
  <c r="D122" i="92"/>
  <c r="G121" i="92"/>
  <c r="E122" i="92"/>
  <c r="D126" i="62"/>
  <c r="G125" i="62"/>
  <c r="E126" i="62"/>
  <c r="J130" i="70"/>
  <c r="J123" i="66"/>
  <c r="H123" i="94"/>
  <c r="I123" i="94"/>
  <c r="D129" i="73"/>
  <c r="G128" i="73"/>
  <c r="E129" i="73"/>
  <c r="J124" i="62"/>
  <c r="G127" i="45"/>
  <c r="D128" i="45"/>
  <c r="E128" i="45"/>
  <c r="I124" i="64"/>
  <c r="H124" i="64"/>
  <c r="B128" i="39"/>
  <c r="F128" i="39"/>
  <c r="D132" i="70"/>
  <c r="G131" i="70"/>
  <c r="E132" i="70"/>
  <c r="D124" i="77"/>
  <c r="G123" i="77"/>
  <c r="E124" i="77"/>
  <c r="D124" i="75"/>
  <c r="G123" i="75"/>
  <c r="E124" i="75"/>
  <c r="J125" i="53"/>
  <c r="G130" i="71"/>
  <c r="D131" i="71"/>
  <c r="E131" i="71"/>
  <c r="J124" i="59"/>
  <c r="D123" i="81"/>
  <c r="G122" i="81"/>
  <c r="E123" i="81"/>
  <c r="I121" i="96"/>
  <c r="G126" i="57"/>
  <c r="D127" i="57"/>
  <c r="E127" i="57"/>
  <c r="J130" i="69"/>
  <c r="H120" i="95"/>
  <c r="I120" i="95"/>
  <c r="D127" i="58"/>
  <c r="G126" i="58"/>
  <c r="E127" i="58"/>
  <c r="B129" i="20"/>
  <c r="F129" i="20"/>
  <c r="D129" i="43"/>
  <c r="G128" i="43"/>
  <c r="E129" i="43"/>
  <c r="B129" i="44"/>
  <c r="F129" i="44"/>
  <c r="D129" i="41"/>
  <c r="G128" i="41"/>
  <c r="E129" i="41"/>
  <c r="D130" i="22"/>
  <c r="G129" i="22"/>
  <c r="E130" i="22"/>
  <c r="J124" i="63"/>
  <c r="D132" i="30"/>
  <c r="G131" i="30"/>
  <c r="E132" i="30"/>
  <c r="J128" i="3"/>
  <c r="G121" i="89"/>
  <c r="D122" i="89"/>
  <c r="E122" i="89"/>
  <c r="D123" i="86"/>
  <c r="G122" i="86"/>
  <c r="E123" i="86"/>
  <c r="G128" i="74"/>
  <c r="D129" i="74"/>
  <c r="E129" i="74"/>
  <c r="G132" i="28"/>
  <c r="D133" i="28"/>
  <c r="E133" i="28"/>
  <c r="F125" i="64"/>
  <c r="B125" i="64"/>
  <c r="D126" i="59"/>
  <c r="G125" i="59"/>
  <c r="E126" i="59"/>
  <c r="D124" i="79"/>
  <c r="G123" i="79"/>
  <c r="E124" i="79"/>
  <c r="J128" i="22"/>
  <c r="G125" i="63"/>
  <c r="D126" i="63"/>
  <c r="E126" i="63"/>
  <c r="D123" i="85"/>
  <c r="G122" i="85"/>
  <c r="E123" i="85"/>
  <c r="D127" i="72"/>
  <c r="G126" i="72"/>
  <c r="E127" i="72"/>
  <c r="J121" i="80"/>
  <c r="J129" i="24"/>
  <c r="J120" i="96"/>
  <c r="D122" i="84"/>
  <c r="G121" i="84"/>
  <c r="E122" i="84"/>
  <c r="D123" i="82"/>
  <c r="G122" i="82"/>
  <c r="E123" i="82"/>
  <c r="G119" i="98"/>
  <c r="D120" i="98"/>
  <c r="E120" i="98"/>
  <c r="G130" i="32"/>
  <c r="D131" i="32"/>
  <c r="E131" i="32"/>
  <c r="D130" i="34"/>
  <c r="G129" i="34"/>
  <c r="E130" i="34"/>
  <c r="J125" i="58"/>
  <c r="D130" i="21"/>
  <c r="G129" i="21"/>
  <c r="E130" i="21"/>
  <c r="D123" i="80"/>
  <c r="G122" i="80"/>
  <c r="E123" i="80"/>
  <c r="G130" i="24"/>
  <c r="D131" i="24"/>
  <c r="E131" i="24"/>
  <c r="J122" i="75"/>
  <c r="J118" i="98"/>
  <c r="D124" i="78"/>
  <c r="G123" i="78"/>
  <c r="E124" i="78"/>
  <c r="E121" i="95"/>
  <c r="F121" i="95" s="1"/>
  <c r="B121" i="95"/>
  <c r="D129" i="42"/>
  <c r="G128" i="42"/>
  <c r="E129" i="42"/>
  <c r="H130" i="27"/>
  <c r="I130" i="27"/>
  <c r="J120" i="87"/>
  <c r="J129" i="31"/>
  <c r="H128" i="20"/>
  <c r="I128" i="20"/>
  <c r="J124" i="61"/>
  <c r="I128" i="44"/>
  <c r="H128" i="44"/>
  <c r="J120" i="91"/>
  <c r="J129" i="23"/>
  <c r="D125" i="67"/>
  <c r="G124" i="67"/>
  <c r="E125" i="67"/>
  <c r="J124" i="60"/>
  <c r="G121" i="87"/>
  <c r="D122" i="87"/>
  <c r="E122" i="87"/>
  <c r="D131" i="31"/>
  <c r="G130" i="31"/>
  <c r="E131" i="31"/>
  <c r="G126" i="54"/>
  <c r="D127" i="54"/>
  <c r="E127" i="54"/>
  <c r="J128" i="18"/>
  <c r="J120" i="92"/>
  <c r="G122" i="83"/>
  <c r="D123" i="83"/>
  <c r="E123" i="83"/>
  <c r="D124" i="76"/>
  <c r="G123" i="76"/>
  <c r="E124" i="76"/>
  <c r="J118" i="99"/>
  <c r="B131" i="29"/>
  <c r="F131" i="29"/>
  <c r="D122" i="90"/>
  <c r="G121" i="90"/>
  <c r="E122" i="90"/>
  <c r="G124" i="65"/>
  <c r="D125" i="65"/>
  <c r="E125" i="65"/>
  <c r="J125" i="57"/>
  <c r="D132" i="69"/>
  <c r="G131" i="69"/>
  <c r="E132" i="69"/>
  <c r="I123" i="68"/>
  <c r="H123" i="68"/>
  <c r="J122" i="77"/>
  <c r="D120" i="97"/>
  <c r="G119" i="97"/>
  <c r="G121" i="88"/>
  <c r="D122" i="88"/>
  <c r="E122" i="88"/>
  <c r="G126" i="56"/>
  <c r="D127" i="56"/>
  <c r="E127" i="56"/>
  <c r="D127" i="53"/>
  <c r="G126" i="53"/>
  <c r="E127" i="53"/>
  <c r="H128" i="19"/>
  <c r="I128" i="19"/>
  <c r="D125" i="66"/>
  <c r="G124" i="66"/>
  <c r="E125" i="66"/>
  <c r="B131" i="27"/>
  <c r="F131" i="27"/>
  <c r="D127" i="55"/>
  <c r="G126" i="55"/>
  <c r="E127" i="55"/>
  <c r="D127" i="46"/>
  <c r="G126" i="46"/>
  <c r="E127" i="46"/>
  <c r="J126" i="45"/>
  <c r="G119" i="99"/>
  <c r="D120" i="99"/>
  <c r="E120" i="99"/>
  <c r="G124" i="94"/>
  <c r="G129" i="17"/>
  <c r="D130" i="17"/>
  <c r="E130" i="17"/>
  <c r="H127" i="39"/>
  <c r="I127" i="39"/>
  <c r="G129" i="3"/>
  <c r="D130" i="3"/>
  <c r="E130" i="3"/>
  <c r="G129" i="18"/>
  <c r="D130" i="18"/>
  <c r="E130" i="18"/>
  <c r="H130" i="29"/>
  <c r="I130" i="29"/>
  <c r="B124" i="68"/>
  <c r="F124" i="68"/>
  <c r="J130" i="29" l="1"/>
  <c r="J127" i="39"/>
  <c r="J128" i="20"/>
  <c r="J130" i="27"/>
  <c r="J128" i="44"/>
  <c r="J120" i="95"/>
  <c r="D122" i="95"/>
  <c r="G121" i="95"/>
  <c r="G122" i="96"/>
  <c r="D123" i="96"/>
  <c r="B123" i="96" s="1"/>
  <c r="E123" i="96"/>
  <c r="H129" i="18"/>
  <c r="I129" i="18"/>
  <c r="H124" i="94"/>
  <c r="I124" i="94"/>
  <c r="H119" i="99"/>
  <c r="I119" i="99"/>
  <c r="B127" i="46"/>
  <c r="F127" i="46"/>
  <c r="D132" i="27"/>
  <c r="G131" i="27"/>
  <c r="E132" i="27"/>
  <c r="B125" i="66"/>
  <c r="F125" i="66"/>
  <c r="I126" i="53"/>
  <c r="H126" i="53"/>
  <c r="H126" i="56"/>
  <c r="I126" i="56"/>
  <c r="H119" i="97"/>
  <c r="I119" i="97"/>
  <c r="J123" i="68"/>
  <c r="F124" i="76"/>
  <c r="B124" i="76"/>
  <c r="H126" i="54"/>
  <c r="I126" i="54"/>
  <c r="F129" i="42"/>
  <c r="B129" i="42"/>
  <c r="H129" i="21"/>
  <c r="I129" i="21"/>
  <c r="I129" i="34"/>
  <c r="H129" i="34"/>
  <c r="I130" i="32"/>
  <c r="H130" i="32"/>
  <c r="H121" i="84"/>
  <c r="I121" i="84"/>
  <c r="F126" i="63"/>
  <c r="B126" i="63"/>
  <c r="H123" i="79"/>
  <c r="I123" i="79"/>
  <c r="B126" i="59"/>
  <c r="F126" i="59"/>
  <c r="B133" i="28"/>
  <c r="F133" i="28"/>
  <c r="I128" i="74"/>
  <c r="H128" i="74"/>
  <c r="I128" i="41"/>
  <c r="H128" i="41"/>
  <c r="F127" i="57"/>
  <c r="B127" i="57"/>
  <c r="H131" i="70"/>
  <c r="I131" i="70"/>
  <c r="I127" i="45"/>
  <c r="H127" i="45"/>
  <c r="F129" i="73"/>
  <c r="B129" i="73"/>
  <c r="F126" i="60"/>
  <c r="B126" i="60"/>
  <c r="F122" i="91"/>
  <c r="B122" i="91"/>
  <c r="G124" i="68"/>
  <c r="D125" i="68"/>
  <c r="E125" i="68"/>
  <c r="F130" i="3"/>
  <c r="B130" i="3"/>
  <c r="E125" i="94"/>
  <c r="F125" i="94" s="1"/>
  <c r="B125" i="94"/>
  <c r="J128" i="19"/>
  <c r="B127" i="53"/>
  <c r="F127" i="53"/>
  <c r="E120" i="97"/>
  <c r="F120" i="97" s="1"/>
  <c r="B120" i="97"/>
  <c r="I121" i="90"/>
  <c r="H121" i="90"/>
  <c r="F122" i="87"/>
  <c r="B122" i="87"/>
  <c r="I124" i="67"/>
  <c r="H124" i="67"/>
  <c r="I123" i="78"/>
  <c r="H123" i="78"/>
  <c r="H122" i="80"/>
  <c r="I122" i="80"/>
  <c r="B130" i="21"/>
  <c r="F130" i="21"/>
  <c r="F130" i="34"/>
  <c r="B130" i="34"/>
  <c r="I122" i="82"/>
  <c r="H122" i="82"/>
  <c r="B122" i="84"/>
  <c r="F122" i="84"/>
  <c r="H122" i="85"/>
  <c r="I122" i="85"/>
  <c r="H125" i="63"/>
  <c r="I125" i="63"/>
  <c r="B124" i="79"/>
  <c r="F124" i="79"/>
  <c r="I132" i="28"/>
  <c r="H132" i="28"/>
  <c r="B122" i="89"/>
  <c r="F122" i="89"/>
  <c r="H131" i="30"/>
  <c r="I131" i="30"/>
  <c r="H129" i="22"/>
  <c r="I129" i="22"/>
  <c r="F129" i="41"/>
  <c r="B129" i="41"/>
  <c r="H128" i="43"/>
  <c r="I128" i="43"/>
  <c r="I126" i="57"/>
  <c r="H126" i="57"/>
  <c r="H123" i="77"/>
  <c r="I123" i="77"/>
  <c r="F132" i="70"/>
  <c r="B132" i="70"/>
  <c r="J124" i="64"/>
  <c r="J123" i="94"/>
  <c r="I121" i="92"/>
  <c r="H121" i="92"/>
  <c r="H121" i="93"/>
  <c r="I121" i="93"/>
  <c r="I130" i="23"/>
  <c r="H130" i="23"/>
  <c r="H121" i="91"/>
  <c r="I121" i="91"/>
  <c r="B130" i="18"/>
  <c r="F130" i="18"/>
  <c r="H129" i="3"/>
  <c r="I129" i="3"/>
  <c r="B130" i="17"/>
  <c r="F130" i="17"/>
  <c r="H126" i="55"/>
  <c r="I126" i="55"/>
  <c r="F122" i="88"/>
  <c r="B122" i="88"/>
  <c r="I131" i="69"/>
  <c r="H131" i="69"/>
  <c r="B125" i="65"/>
  <c r="F125" i="65"/>
  <c r="F122" i="90"/>
  <c r="B122" i="90"/>
  <c r="B123" i="83"/>
  <c r="F123" i="83"/>
  <c r="I130" i="31"/>
  <c r="H130" i="31"/>
  <c r="I121" i="87"/>
  <c r="H121" i="87"/>
  <c r="B125" i="67"/>
  <c r="F125" i="67"/>
  <c r="B124" i="78"/>
  <c r="F124" i="78"/>
  <c r="F131" i="24"/>
  <c r="B131" i="24"/>
  <c r="F123" i="80"/>
  <c r="B123" i="80"/>
  <c r="B120" i="98"/>
  <c r="F120" i="98"/>
  <c r="B123" i="82"/>
  <c r="F123" i="82"/>
  <c r="I126" i="72"/>
  <c r="H126" i="72"/>
  <c r="F123" i="85"/>
  <c r="B123" i="85"/>
  <c r="D126" i="64"/>
  <c r="G125" i="64"/>
  <c r="E126" i="64"/>
  <c r="I122" i="86"/>
  <c r="H122" i="86"/>
  <c r="H121" i="89"/>
  <c r="I121" i="89"/>
  <c r="B132" i="30"/>
  <c r="F132" i="30"/>
  <c r="F130" i="22"/>
  <c r="B130" i="22"/>
  <c r="G129" i="44"/>
  <c r="D130" i="44"/>
  <c r="E130" i="44"/>
  <c r="B129" i="43"/>
  <c r="F129" i="43"/>
  <c r="I126" i="58"/>
  <c r="H126" i="58"/>
  <c r="J121" i="96"/>
  <c r="I122" i="81"/>
  <c r="H122" i="81"/>
  <c r="F131" i="71"/>
  <c r="B131" i="71"/>
  <c r="I123" i="75"/>
  <c r="H123" i="75"/>
  <c r="F124" i="77"/>
  <c r="B124" i="77"/>
  <c r="G128" i="39"/>
  <c r="D129" i="39"/>
  <c r="E129" i="39"/>
  <c r="H125" i="62"/>
  <c r="I125" i="62"/>
  <c r="F122" i="92"/>
  <c r="B122" i="92"/>
  <c r="D130" i="19"/>
  <c r="G129" i="19"/>
  <c r="E130" i="19"/>
  <c r="F131" i="23"/>
  <c r="B131" i="23"/>
  <c r="H125" i="61"/>
  <c r="I125" i="61"/>
  <c r="I129" i="17"/>
  <c r="H129" i="17"/>
  <c r="F120" i="99"/>
  <c r="B120" i="99"/>
  <c r="I126" i="46"/>
  <c r="H126" i="46"/>
  <c r="B127" i="55"/>
  <c r="F127" i="55"/>
  <c r="I124" i="66"/>
  <c r="H124" i="66"/>
  <c r="B127" i="56"/>
  <c r="F127" i="56"/>
  <c r="H121" i="88"/>
  <c r="I121" i="88"/>
  <c r="B132" i="69"/>
  <c r="F132" i="69"/>
  <c r="H124" i="65"/>
  <c r="I124" i="65"/>
  <c r="D132" i="29"/>
  <c r="G131" i="29"/>
  <c r="E132" i="29"/>
  <c r="H123" i="76"/>
  <c r="I123" i="76"/>
  <c r="H122" i="83"/>
  <c r="I122" i="83"/>
  <c r="B127" i="54"/>
  <c r="F127" i="54"/>
  <c r="F131" i="31"/>
  <c r="B131" i="31"/>
  <c r="H128" i="42"/>
  <c r="I128" i="42"/>
  <c r="I130" i="24"/>
  <c r="H130" i="24"/>
  <c r="B131" i="32"/>
  <c r="F131" i="32"/>
  <c r="I119" i="98"/>
  <c r="H119" i="98"/>
  <c r="F127" i="72"/>
  <c r="B127" i="72"/>
  <c r="I125" i="59"/>
  <c r="H125" i="59"/>
  <c r="B129" i="74"/>
  <c r="F129" i="74"/>
  <c r="B123" i="86"/>
  <c r="F123" i="86"/>
  <c r="G129" i="20"/>
  <c r="D130" i="20"/>
  <c r="E130" i="20"/>
  <c r="F127" i="58"/>
  <c r="B127" i="58"/>
  <c r="F123" i="81"/>
  <c r="B123" i="81"/>
  <c r="I130" i="71"/>
  <c r="H130" i="71"/>
  <c r="B124" i="75"/>
  <c r="F124" i="75"/>
  <c r="F128" i="45"/>
  <c r="B128" i="45"/>
  <c r="H128" i="73"/>
  <c r="I128" i="73"/>
  <c r="B126" i="62"/>
  <c r="F126" i="62"/>
  <c r="F122" i="93"/>
  <c r="I125" i="60"/>
  <c r="H125" i="60"/>
  <c r="F126" i="61"/>
  <c r="B126" i="61"/>
  <c r="J119" i="99" l="1"/>
  <c r="J129" i="18"/>
  <c r="J123" i="79"/>
  <c r="J131" i="30"/>
  <c r="J125" i="63"/>
  <c r="J130" i="32"/>
  <c r="J126" i="55"/>
  <c r="J129" i="3"/>
  <c r="J121" i="91"/>
  <c r="J128" i="73"/>
  <c r="J125" i="61"/>
  <c r="J125" i="60"/>
  <c r="J125" i="59"/>
  <c r="J119" i="98"/>
  <c r="J130" i="24"/>
  <c r="J126" i="58"/>
  <c r="J126" i="72"/>
  <c r="J122" i="82"/>
  <c r="J128" i="41"/>
  <c r="J124" i="65"/>
  <c r="J121" i="88"/>
  <c r="J124" i="67"/>
  <c r="J127" i="45"/>
  <c r="J128" i="74"/>
  <c r="J119" i="97"/>
  <c r="J121" i="93"/>
  <c r="J123" i="77"/>
  <c r="J128" i="43"/>
  <c r="J122" i="85"/>
  <c r="J129" i="34"/>
  <c r="J121" i="89"/>
  <c r="J121" i="87"/>
  <c r="J130" i="23"/>
  <c r="D126" i="94"/>
  <c r="G125" i="94"/>
  <c r="G124" i="75"/>
  <c r="D125" i="75"/>
  <c r="E125" i="75"/>
  <c r="G131" i="31"/>
  <c r="D132" i="31"/>
  <c r="E132" i="31"/>
  <c r="I131" i="29"/>
  <c r="H131" i="29"/>
  <c r="G132" i="69"/>
  <c r="D133" i="69"/>
  <c r="E133" i="69"/>
  <c r="D128" i="56"/>
  <c r="G127" i="56"/>
  <c r="E128" i="56"/>
  <c r="G127" i="55"/>
  <c r="D128" i="55"/>
  <c r="E128" i="55"/>
  <c r="G122" i="92"/>
  <c r="D123" i="92"/>
  <c r="E123" i="92"/>
  <c r="F129" i="39"/>
  <c r="B129" i="39"/>
  <c r="F130" i="44"/>
  <c r="B130" i="44"/>
  <c r="D133" i="30"/>
  <c r="G132" i="30"/>
  <c r="E133" i="30"/>
  <c r="B126" i="64"/>
  <c r="F126" i="64"/>
  <c r="G131" i="24"/>
  <c r="D132" i="24"/>
  <c r="E132" i="24"/>
  <c r="J130" i="31"/>
  <c r="D123" i="90"/>
  <c r="G122" i="90"/>
  <c r="E123" i="90"/>
  <c r="J131" i="69"/>
  <c r="J123" i="78"/>
  <c r="G122" i="87"/>
  <c r="D123" i="87"/>
  <c r="E123" i="87"/>
  <c r="D121" i="97"/>
  <c r="G120" i="97"/>
  <c r="H124" i="68"/>
  <c r="I124" i="68"/>
  <c r="D127" i="60"/>
  <c r="G126" i="60"/>
  <c r="E127" i="60"/>
  <c r="D128" i="57"/>
  <c r="G127" i="57"/>
  <c r="E128" i="57"/>
  <c r="G126" i="63"/>
  <c r="D127" i="63"/>
  <c r="E127" i="63"/>
  <c r="D123" i="93"/>
  <c r="B123" i="93" s="1"/>
  <c r="G122" i="93"/>
  <c r="E123" i="93"/>
  <c r="G123" i="81"/>
  <c r="D124" i="81"/>
  <c r="E124" i="81"/>
  <c r="B130" i="20"/>
  <c r="F130" i="20"/>
  <c r="G129" i="74"/>
  <c r="D130" i="74"/>
  <c r="E130" i="74"/>
  <c r="D132" i="32"/>
  <c r="G131" i="32"/>
  <c r="E132" i="32"/>
  <c r="J128" i="42"/>
  <c r="G127" i="54"/>
  <c r="D128" i="54"/>
  <c r="E128" i="54"/>
  <c r="J123" i="76"/>
  <c r="F132" i="29"/>
  <c r="B132" i="29"/>
  <c r="D121" i="99"/>
  <c r="G120" i="99"/>
  <c r="E121" i="99"/>
  <c r="H129" i="19"/>
  <c r="I129" i="19"/>
  <c r="J125" i="62"/>
  <c r="I128" i="39"/>
  <c r="H128" i="39"/>
  <c r="J123" i="75"/>
  <c r="J122" i="81"/>
  <c r="D130" i="43"/>
  <c r="G129" i="43"/>
  <c r="E130" i="43"/>
  <c r="H129" i="44"/>
  <c r="I129" i="44"/>
  <c r="J122" i="86"/>
  <c r="D124" i="82"/>
  <c r="G123" i="82"/>
  <c r="E124" i="82"/>
  <c r="D125" i="78"/>
  <c r="G124" i="78"/>
  <c r="E125" i="78"/>
  <c r="D124" i="83"/>
  <c r="G123" i="83"/>
  <c r="E124" i="83"/>
  <c r="G125" i="65"/>
  <c r="D126" i="65"/>
  <c r="E126" i="65"/>
  <c r="D131" i="17"/>
  <c r="G130" i="17"/>
  <c r="E131" i="17"/>
  <c r="D131" i="18"/>
  <c r="G130" i="18"/>
  <c r="E131" i="18"/>
  <c r="G122" i="84"/>
  <c r="D123" i="84"/>
  <c r="E123" i="84"/>
  <c r="J122" i="80"/>
  <c r="D131" i="3"/>
  <c r="G130" i="3"/>
  <c r="E131" i="3"/>
  <c r="J131" i="70"/>
  <c r="D134" i="28"/>
  <c r="G133" i="28"/>
  <c r="E134" i="28"/>
  <c r="J121" i="84"/>
  <c r="J126" i="53"/>
  <c r="H131" i="27"/>
  <c r="I131" i="27"/>
  <c r="I122" i="96"/>
  <c r="H122" i="96"/>
  <c r="G126" i="61"/>
  <c r="D127" i="61"/>
  <c r="E127" i="61"/>
  <c r="D127" i="62"/>
  <c r="G126" i="62"/>
  <c r="E127" i="62"/>
  <c r="H129" i="20"/>
  <c r="I129" i="20"/>
  <c r="G127" i="72"/>
  <c r="D128" i="72"/>
  <c r="E128" i="72"/>
  <c r="B130" i="19"/>
  <c r="F130" i="19"/>
  <c r="D124" i="85"/>
  <c r="G123" i="85"/>
  <c r="E124" i="85"/>
  <c r="D124" i="80"/>
  <c r="G123" i="80"/>
  <c r="E124" i="80"/>
  <c r="D123" i="88"/>
  <c r="G122" i="88"/>
  <c r="E123" i="88"/>
  <c r="J121" i="92"/>
  <c r="G132" i="70"/>
  <c r="D133" i="70"/>
  <c r="E133" i="70"/>
  <c r="J126" i="57"/>
  <c r="D130" i="41"/>
  <c r="G129" i="41"/>
  <c r="E130" i="41"/>
  <c r="J132" i="28"/>
  <c r="D131" i="34"/>
  <c r="G130" i="34"/>
  <c r="E131" i="34"/>
  <c r="J121" i="90"/>
  <c r="D128" i="53"/>
  <c r="G127" i="53"/>
  <c r="E128" i="53"/>
  <c r="D123" i="91"/>
  <c r="G122" i="91"/>
  <c r="E123" i="91"/>
  <c r="G129" i="73"/>
  <c r="D130" i="73"/>
  <c r="E130" i="73"/>
  <c r="G129" i="42"/>
  <c r="D130" i="42"/>
  <c r="E130" i="42"/>
  <c r="D125" i="76"/>
  <c r="G124" i="76"/>
  <c r="E125" i="76"/>
  <c r="J126" i="56"/>
  <c r="G125" i="66"/>
  <c r="D126" i="66"/>
  <c r="E126" i="66"/>
  <c r="B132" i="27"/>
  <c r="F132" i="27"/>
  <c r="H121" i="95"/>
  <c r="I121" i="95"/>
  <c r="D129" i="45"/>
  <c r="G128" i="45"/>
  <c r="E129" i="45"/>
  <c r="J130" i="71"/>
  <c r="D128" i="58"/>
  <c r="G127" i="58"/>
  <c r="E128" i="58"/>
  <c r="G123" i="86"/>
  <c r="D124" i="86"/>
  <c r="E124" i="86"/>
  <c r="J122" i="83"/>
  <c r="J124" i="66"/>
  <c r="J126" i="46"/>
  <c r="J129" i="17"/>
  <c r="D132" i="23"/>
  <c r="G131" i="23"/>
  <c r="E132" i="23"/>
  <c r="D125" i="77"/>
  <c r="G124" i="77"/>
  <c r="E125" i="77"/>
  <c r="D132" i="71"/>
  <c r="G131" i="71"/>
  <c r="E132" i="71"/>
  <c r="D131" i="22"/>
  <c r="G130" i="22"/>
  <c r="E131" i="22"/>
  <c r="H125" i="64"/>
  <c r="I125" i="64"/>
  <c r="D121" i="98"/>
  <c r="G120" i="98"/>
  <c r="E121" i="98"/>
  <c r="D126" i="67"/>
  <c r="G125" i="67"/>
  <c r="E126" i="67"/>
  <c r="J129" i="22"/>
  <c r="G122" i="89"/>
  <c r="D123" i="89"/>
  <c r="E123" i="89"/>
  <c r="D125" i="79"/>
  <c r="G124" i="79"/>
  <c r="E125" i="79"/>
  <c r="D131" i="21"/>
  <c r="G130" i="21"/>
  <c r="E131" i="21"/>
  <c r="F125" i="68"/>
  <c r="B125" i="68"/>
  <c r="D127" i="59"/>
  <c r="G126" i="59"/>
  <c r="E127" i="59"/>
  <c r="J129" i="21"/>
  <c r="J126" i="54"/>
  <c r="D128" i="46"/>
  <c r="G127" i="46"/>
  <c r="E128" i="46"/>
  <c r="J124" i="94"/>
  <c r="F123" i="96"/>
  <c r="E122" i="95"/>
  <c r="F122" i="95" s="1"/>
  <c r="B122" i="95"/>
  <c r="J129" i="20" l="1"/>
  <c r="J131" i="29"/>
  <c r="J121" i="95"/>
  <c r="F123" i="93"/>
  <c r="G123" i="93" s="1"/>
  <c r="D123" i="95"/>
  <c r="G122" i="95"/>
  <c r="G123" i="96"/>
  <c r="D124" i="96"/>
  <c r="F128" i="46"/>
  <c r="B128" i="46"/>
  <c r="H126" i="59"/>
  <c r="I126" i="59"/>
  <c r="I124" i="79"/>
  <c r="H124" i="79"/>
  <c r="H122" i="89"/>
  <c r="I122" i="89"/>
  <c r="F126" i="67"/>
  <c r="B126" i="67"/>
  <c r="J125" i="64"/>
  <c r="B131" i="22"/>
  <c r="F131" i="22"/>
  <c r="I131" i="23"/>
  <c r="H131" i="23"/>
  <c r="H123" i="86"/>
  <c r="I123" i="86"/>
  <c r="B130" i="42"/>
  <c r="F130" i="42"/>
  <c r="I129" i="73"/>
  <c r="H129" i="73"/>
  <c r="I123" i="80"/>
  <c r="H123" i="80"/>
  <c r="B124" i="85"/>
  <c r="F124" i="85"/>
  <c r="B128" i="72"/>
  <c r="F128" i="72"/>
  <c r="F127" i="61"/>
  <c r="B127" i="61"/>
  <c r="J122" i="96"/>
  <c r="H130" i="17"/>
  <c r="I130" i="17"/>
  <c r="I125" i="65"/>
  <c r="H125" i="65"/>
  <c r="I123" i="82"/>
  <c r="H123" i="82"/>
  <c r="H120" i="99"/>
  <c r="I120" i="99"/>
  <c r="I127" i="57"/>
  <c r="H127" i="57"/>
  <c r="F127" i="60"/>
  <c r="B127" i="60"/>
  <c r="E121" i="97"/>
  <c r="F121" i="97" s="1"/>
  <c r="B121" i="97"/>
  <c r="F123" i="90"/>
  <c r="B123" i="90"/>
  <c r="I131" i="24"/>
  <c r="H131" i="24"/>
  <c r="H132" i="30"/>
  <c r="I132" i="30"/>
  <c r="H122" i="92"/>
  <c r="I122" i="92"/>
  <c r="B133" i="69"/>
  <c r="F133" i="69"/>
  <c r="F125" i="75"/>
  <c r="B125" i="75"/>
  <c r="B127" i="59"/>
  <c r="F127" i="59"/>
  <c r="I130" i="21"/>
  <c r="H130" i="21"/>
  <c r="B125" i="79"/>
  <c r="F125" i="79"/>
  <c r="H124" i="77"/>
  <c r="I124" i="77"/>
  <c r="F132" i="23"/>
  <c r="B132" i="23"/>
  <c r="F126" i="66"/>
  <c r="B126" i="66"/>
  <c r="I124" i="76"/>
  <c r="H124" i="76"/>
  <c r="I129" i="42"/>
  <c r="H129" i="42"/>
  <c r="H127" i="53"/>
  <c r="I127" i="53"/>
  <c r="H130" i="34"/>
  <c r="I130" i="34"/>
  <c r="I129" i="41"/>
  <c r="H129" i="41"/>
  <c r="B133" i="70"/>
  <c r="F133" i="70"/>
  <c r="H122" i="88"/>
  <c r="I122" i="88"/>
  <c r="F124" i="80"/>
  <c r="B124" i="80"/>
  <c r="G130" i="19"/>
  <c r="D131" i="19"/>
  <c r="E131" i="19"/>
  <c r="I127" i="72"/>
  <c r="H127" i="72"/>
  <c r="H126" i="62"/>
  <c r="I126" i="62"/>
  <c r="I126" i="61"/>
  <c r="H126" i="61"/>
  <c r="J131" i="27"/>
  <c r="I130" i="18"/>
  <c r="H130" i="18"/>
  <c r="F131" i="17"/>
  <c r="B131" i="17"/>
  <c r="H124" i="78"/>
  <c r="I124" i="78"/>
  <c r="B124" i="82"/>
  <c r="F124" i="82"/>
  <c r="J129" i="19"/>
  <c r="B121" i="99"/>
  <c r="F121" i="99"/>
  <c r="F130" i="74"/>
  <c r="B130" i="74"/>
  <c r="H122" i="93"/>
  <c r="I122" i="93"/>
  <c r="F127" i="63"/>
  <c r="B127" i="63"/>
  <c r="F128" i="57"/>
  <c r="B128" i="57"/>
  <c r="J124" i="68"/>
  <c r="D127" i="64"/>
  <c r="G126" i="64"/>
  <c r="E127" i="64"/>
  <c r="B133" i="30"/>
  <c r="F133" i="30"/>
  <c r="D130" i="39"/>
  <c r="G129" i="39"/>
  <c r="E130" i="39"/>
  <c r="I127" i="56"/>
  <c r="H127" i="56"/>
  <c r="H132" i="69"/>
  <c r="I132" i="69"/>
  <c r="B132" i="31"/>
  <c r="F132" i="31"/>
  <c r="H124" i="75"/>
  <c r="I124" i="75"/>
  <c r="F131" i="21"/>
  <c r="B131" i="21"/>
  <c r="I120" i="98"/>
  <c r="H120" i="98"/>
  <c r="I131" i="71"/>
  <c r="H131" i="71"/>
  <c r="B125" i="77"/>
  <c r="F125" i="77"/>
  <c r="I127" i="58"/>
  <c r="H127" i="58"/>
  <c r="I128" i="45"/>
  <c r="H128" i="45"/>
  <c r="G132" i="27"/>
  <c r="D133" i="27"/>
  <c r="E133" i="27"/>
  <c r="I125" i="66"/>
  <c r="H125" i="66"/>
  <c r="B125" i="76"/>
  <c r="F125" i="76"/>
  <c r="I122" i="91"/>
  <c r="H122" i="91"/>
  <c r="B128" i="53"/>
  <c r="F128" i="53"/>
  <c r="B131" i="34"/>
  <c r="F131" i="34"/>
  <c r="B130" i="41"/>
  <c r="F130" i="41"/>
  <c r="H132" i="70"/>
  <c r="I132" i="70"/>
  <c r="F123" i="88"/>
  <c r="B123" i="88"/>
  <c r="B127" i="62"/>
  <c r="F127" i="62"/>
  <c r="H133" i="28"/>
  <c r="I133" i="28"/>
  <c r="I130" i="3"/>
  <c r="H130" i="3"/>
  <c r="B123" i="84"/>
  <c r="F123" i="84"/>
  <c r="B131" i="18"/>
  <c r="F131" i="18"/>
  <c r="H123" i="83"/>
  <c r="I123" i="83"/>
  <c r="B125" i="78"/>
  <c r="F125" i="78"/>
  <c r="H129" i="43"/>
  <c r="I129" i="43"/>
  <c r="B128" i="54"/>
  <c r="F128" i="54"/>
  <c r="H131" i="32"/>
  <c r="I131" i="32"/>
  <c r="I129" i="74"/>
  <c r="H129" i="74"/>
  <c r="F124" i="81"/>
  <c r="B124" i="81"/>
  <c r="I126" i="63"/>
  <c r="H126" i="63"/>
  <c r="B123" i="87"/>
  <c r="F123" i="87"/>
  <c r="B128" i="55"/>
  <c r="F128" i="55"/>
  <c r="F128" i="56"/>
  <c r="B128" i="56"/>
  <c r="I131" i="31"/>
  <c r="H131" i="31"/>
  <c r="H125" i="94"/>
  <c r="I125" i="94"/>
  <c r="H127" i="46"/>
  <c r="I127" i="46"/>
  <c r="G125" i="68"/>
  <c r="D126" i="68"/>
  <c r="E126" i="68"/>
  <c r="F123" i="89"/>
  <c r="B123" i="89"/>
  <c r="H125" i="67"/>
  <c r="I125" i="67"/>
  <c r="F121" i="98"/>
  <c r="B121" i="98"/>
  <c r="I130" i="22"/>
  <c r="H130" i="22"/>
  <c r="B132" i="71"/>
  <c r="F132" i="71"/>
  <c r="B124" i="86"/>
  <c r="F124" i="86"/>
  <c r="B128" i="58"/>
  <c r="F128" i="58"/>
  <c r="B129" i="45"/>
  <c r="F129" i="45"/>
  <c r="B130" i="73"/>
  <c r="F130" i="73"/>
  <c r="F123" i="91"/>
  <c r="B123" i="91"/>
  <c r="I123" i="85"/>
  <c r="H123" i="85"/>
  <c r="B134" i="28"/>
  <c r="F134" i="28"/>
  <c r="B131" i="3"/>
  <c r="F131" i="3"/>
  <c r="H122" i="84"/>
  <c r="I122" i="84"/>
  <c r="F126" i="65"/>
  <c r="B126" i="65"/>
  <c r="F124" i="83"/>
  <c r="B124" i="83"/>
  <c r="J129" i="44"/>
  <c r="B130" i="43"/>
  <c r="F130" i="43"/>
  <c r="J128" i="39"/>
  <c r="G132" i="29"/>
  <c r="D133" i="29"/>
  <c r="E133" i="29"/>
  <c r="I127" i="54"/>
  <c r="H127" i="54"/>
  <c r="F132" i="32"/>
  <c r="B132" i="32"/>
  <c r="G130" i="20"/>
  <c r="D131" i="20"/>
  <c r="E131" i="20"/>
  <c r="I123" i="81"/>
  <c r="H123" i="81"/>
  <c r="H126" i="60"/>
  <c r="I126" i="60"/>
  <c r="H120" i="97"/>
  <c r="I120" i="97"/>
  <c r="H122" i="87"/>
  <c r="I122" i="87"/>
  <c r="I122" i="90"/>
  <c r="H122" i="90"/>
  <c r="B132" i="24"/>
  <c r="F132" i="24"/>
  <c r="G130" i="44"/>
  <c r="D131" i="44"/>
  <c r="E131" i="44"/>
  <c r="F123" i="92"/>
  <c r="B123" i="92"/>
  <c r="H127" i="55"/>
  <c r="I127" i="55"/>
  <c r="E126" i="94"/>
  <c r="F126" i="94" s="1"/>
  <c r="B126" i="94"/>
  <c r="D124" i="93" l="1"/>
  <c r="J122" i="87"/>
  <c r="J128" i="45"/>
  <c r="J130" i="22"/>
  <c r="J126" i="60"/>
  <c r="J122" i="90"/>
  <c r="J129" i="41"/>
  <c r="J124" i="76"/>
  <c r="J130" i="34"/>
  <c r="J124" i="77"/>
  <c r="J124" i="78"/>
  <c r="J129" i="73"/>
  <c r="J120" i="98"/>
  <c r="J126" i="61"/>
  <c r="J127" i="72"/>
  <c r="J132" i="70"/>
  <c r="J127" i="54"/>
  <c r="J131" i="31"/>
  <c r="J126" i="63"/>
  <c r="J129" i="74"/>
  <c r="J127" i="57"/>
  <c r="J125" i="65"/>
  <c r="J123" i="81"/>
  <c r="J125" i="94"/>
  <c r="J132" i="30"/>
  <c r="J130" i="17"/>
  <c r="J122" i="89"/>
  <c r="J126" i="59"/>
  <c r="J126" i="62"/>
  <c r="J122" i="92"/>
  <c r="J123" i="80"/>
  <c r="J131" i="23"/>
  <c r="G126" i="94"/>
  <c r="D127" i="94"/>
  <c r="D122" i="97"/>
  <c r="G121" i="97"/>
  <c r="E122" i="97"/>
  <c r="J127" i="55"/>
  <c r="B131" i="20"/>
  <c r="F131" i="20"/>
  <c r="H132" i="29"/>
  <c r="I132" i="29"/>
  <c r="G126" i="65"/>
  <c r="D127" i="65"/>
  <c r="E127" i="65"/>
  <c r="J123" i="85"/>
  <c r="D122" i="98"/>
  <c r="G121" i="98"/>
  <c r="E122" i="98"/>
  <c r="D124" i="89"/>
  <c r="G123" i="89"/>
  <c r="E124" i="89"/>
  <c r="J127" i="46"/>
  <c r="D129" i="55"/>
  <c r="G128" i="55"/>
  <c r="E129" i="55"/>
  <c r="G128" i="54"/>
  <c r="D129" i="54"/>
  <c r="E129" i="54"/>
  <c r="G125" i="78"/>
  <c r="D126" i="78"/>
  <c r="E126" i="78"/>
  <c r="D132" i="18"/>
  <c r="G131" i="18"/>
  <c r="E132" i="18"/>
  <c r="D128" i="62"/>
  <c r="G127" i="62"/>
  <c r="E128" i="62"/>
  <c r="D132" i="34"/>
  <c r="G131" i="34"/>
  <c r="E132" i="34"/>
  <c r="H132" i="27"/>
  <c r="I132" i="27"/>
  <c r="J127" i="58"/>
  <c r="J131" i="71"/>
  <c r="D132" i="21"/>
  <c r="G131" i="21"/>
  <c r="E132" i="21"/>
  <c r="J127" i="56"/>
  <c r="D134" i="30"/>
  <c r="G133" i="30"/>
  <c r="E134" i="30"/>
  <c r="B127" i="64"/>
  <c r="F127" i="64"/>
  <c r="J130" i="18"/>
  <c r="G124" i="80"/>
  <c r="D125" i="80"/>
  <c r="E125" i="80"/>
  <c r="J129" i="42"/>
  <c r="G126" i="66"/>
  <c r="D127" i="66"/>
  <c r="E127" i="66"/>
  <c r="J130" i="21"/>
  <c r="D128" i="60"/>
  <c r="G127" i="60"/>
  <c r="E128" i="60"/>
  <c r="E124" i="93"/>
  <c r="F124" i="93" s="1"/>
  <c r="B124" i="93"/>
  <c r="J123" i="82"/>
  <c r="D129" i="72"/>
  <c r="G128" i="72"/>
  <c r="E129" i="72"/>
  <c r="D131" i="42"/>
  <c r="G130" i="42"/>
  <c r="E131" i="42"/>
  <c r="H123" i="96"/>
  <c r="I123" i="96"/>
  <c r="B131" i="44"/>
  <c r="F131" i="44"/>
  <c r="J120" i="97"/>
  <c r="H130" i="20"/>
  <c r="I130" i="20"/>
  <c r="J122" i="84"/>
  <c r="D135" i="28"/>
  <c r="G134" i="28"/>
  <c r="E135" i="28"/>
  <c r="D130" i="45"/>
  <c r="G129" i="45"/>
  <c r="E130" i="45"/>
  <c r="G124" i="86"/>
  <c r="D125" i="86"/>
  <c r="E125" i="86"/>
  <c r="J125" i="67"/>
  <c r="J130" i="3"/>
  <c r="J122" i="91"/>
  <c r="J125" i="66"/>
  <c r="D126" i="77"/>
  <c r="G125" i="77"/>
  <c r="E126" i="77"/>
  <c r="J124" i="75"/>
  <c r="J132" i="69"/>
  <c r="D128" i="63"/>
  <c r="G127" i="63"/>
  <c r="E128" i="63"/>
  <c r="G130" i="74"/>
  <c r="D131" i="74"/>
  <c r="E131" i="74"/>
  <c r="D125" i="82"/>
  <c r="G124" i="82"/>
  <c r="E125" i="82"/>
  <c r="B131" i="19"/>
  <c r="F131" i="19"/>
  <c r="J122" i="88"/>
  <c r="J127" i="53"/>
  <c r="G125" i="79"/>
  <c r="D126" i="79"/>
  <c r="E126" i="79"/>
  <c r="D128" i="59"/>
  <c r="G127" i="59"/>
  <c r="E128" i="59"/>
  <c r="G125" i="75"/>
  <c r="D126" i="75"/>
  <c r="E126" i="75"/>
  <c r="J131" i="24"/>
  <c r="J120" i="99"/>
  <c r="H130" i="44"/>
  <c r="I130" i="44"/>
  <c r="D131" i="43"/>
  <c r="G130" i="43"/>
  <c r="E131" i="43"/>
  <c r="D125" i="83"/>
  <c r="G124" i="83"/>
  <c r="E125" i="83"/>
  <c r="G123" i="91"/>
  <c r="D124" i="91"/>
  <c r="E124" i="91"/>
  <c r="F126" i="68"/>
  <c r="B126" i="68"/>
  <c r="D124" i="87"/>
  <c r="G123" i="87"/>
  <c r="E124" i="87"/>
  <c r="J131" i="32"/>
  <c r="J129" i="43"/>
  <c r="J123" i="83"/>
  <c r="G123" i="84"/>
  <c r="D124" i="84"/>
  <c r="E124" i="84"/>
  <c r="J133" i="28"/>
  <c r="G130" i="41"/>
  <c r="D131" i="41"/>
  <c r="E131" i="41"/>
  <c r="D129" i="53"/>
  <c r="G128" i="53"/>
  <c r="E129" i="53"/>
  <c r="D126" i="76"/>
  <c r="G125" i="76"/>
  <c r="E126" i="76"/>
  <c r="I129" i="39"/>
  <c r="H129" i="39"/>
  <c r="J122" i="93"/>
  <c r="G121" i="99"/>
  <c r="D122" i="99"/>
  <c r="E122" i="99"/>
  <c r="D132" i="17"/>
  <c r="G131" i="17"/>
  <c r="E132" i="17"/>
  <c r="H130" i="19"/>
  <c r="I130" i="19"/>
  <c r="G132" i="23"/>
  <c r="D133" i="23"/>
  <c r="E133" i="23"/>
  <c r="G133" i="69"/>
  <c r="D134" i="69"/>
  <c r="E134" i="69"/>
  <c r="D125" i="85"/>
  <c r="G124" i="85"/>
  <c r="E125" i="85"/>
  <c r="J123" i="86"/>
  <c r="G131" i="22"/>
  <c r="D132" i="22"/>
  <c r="E132" i="22"/>
  <c r="G126" i="67"/>
  <c r="D127" i="67"/>
  <c r="E127" i="67"/>
  <c r="J124" i="79"/>
  <c r="D129" i="46"/>
  <c r="G128" i="46"/>
  <c r="E129" i="46"/>
  <c r="I122" i="95"/>
  <c r="H122" i="95"/>
  <c r="D124" i="92"/>
  <c r="G123" i="92"/>
  <c r="E124" i="92"/>
  <c r="D133" i="24"/>
  <c r="G132" i="24"/>
  <c r="E133" i="24"/>
  <c r="G132" i="32"/>
  <c r="D133" i="32"/>
  <c r="E133" i="32"/>
  <c r="B133" i="29"/>
  <c r="F133" i="29"/>
  <c r="G131" i="3"/>
  <c r="D132" i="3"/>
  <c r="E132" i="3"/>
  <c r="G130" i="73"/>
  <c r="D131" i="73"/>
  <c r="E131" i="73"/>
  <c r="D129" i="58"/>
  <c r="G128" i="58"/>
  <c r="E129" i="58"/>
  <c r="D133" i="71"/>
  <c r="G132" i="71"/>
  <c r="E133" i="71"/>
  <c r="H125" i="68"/>
  <c r="I125" i="68"/>
  <c r="D129" i="56"/>
  <c r="G128" i="56"/>
  <c r="E129" i="56"/>
  <c r="D125" i="81"/>
  <c r="G124" i="81"/>
  <c r="E125" i="81"/>
  <c r="G123" i="88"/>
  <c r="D124" i="88"/>
  <c r="E124" i="88"/>
  <c r="F133" i="27"/>
  <c r="B133" i="27"/>
  <c r="D133" i="31"/>
  <c r="G132" i="31"/>
  <c r="E133" i="31"/>
  <c r="F130" i="39"/>
  <c r="B130" i="39"/>
  <c r="H126" i="64"/>
  <c r="I126" i="64"/>
  <c r="G128" i="57"/>
  <c r="D129" i="57"/>
  <c r="E129" i="57"/>
  <c r="G133" i="70"/>
  <c r="D134" i="70"/>
  <c r="E134" i="70"/>
  <c r="G123" i="90"/>
  <c r="D124" i="90"/>
  <c r="E124" i="90"/>
  <c r="I123" i="93"/>
  <c r="H123" i="93"/>
  <c r="G127" i="61"/>
  <c r="D128" i="61"/>
  <c r="E128" i="61"/>
  <c r="E124" i="96"/>
  <c r="F124" i="96" s="1"/>
  <c r="B124" i="96"/>
  <c r="E123" i="95"/>
  <c r="F123" i="95" s="1"/>
  <c r="B123" i="95"/>
  <c r="J123" i="96" l="1"/>
  <c r="J123" i="93"/>
  <c r="J129" i="39"/>
  <c r="J126" i="64"/>
  <c r="J130" i="20"/>
  <c r="J130" i="19"/>
  <c r="J132" i="29"/>
  <c r="H123" i="90"/>
  <c r="I123" i="90"/>
  <c r="I132" i="31"/>
  <c r="H132" i="31"/>
  <c r="I124" i="81"/>
  <c r="H124" i="81"/>
  <c r="F129" i="56"/>
  <c r="B129" i="56"/>
  <c r="I132" i="71"/>
  <c r="H132" i="71"/>
  <c r="B129" i="58"/>
  <c r="F129" i="58"/>
  <c r="H123" i="92"/>
  <c r="I123" i="92"/>
  <c r="F132" i="22"/>
  <c r="B132" i="22"/>
  <c r="H124" i="85"/>
  <c r="I124" i="85"/>
  <c r="H133" i="69"/>
  <c r="I133" i="69"/>
  <c r="B132" i="17"/>
  <c r="F132" i="17"/>
  <c r="H125" i="76"/>
  <c r="I125" i="76"/>
  <c r="F129" i="53"/>
  <c r="B129" i="53"/>
  <c r="H123" i="87"/>
  <c r="I123" i="87"/>
  <c r="I124" i="83"/>
  <c r="H124" i="83"/>
  <c r="F131" i="43"/>
  <c r="B131" i="43"/>
  <c r="H125" i="75"/>
  <c r="I125" i="75"/>
  <c r="H124" i="82"/>
  <c r="I124" i="82"/>
  <c r="I130" i="74"/>
  <c r="H130" i="74"/>
  <c r="B126" i="77"/>
  <c r="F126" i="77"/>
  <c r="I134" i="28"/>
  <c r="H134" i="28"/>
  <c r="H128" i="72"/>
  <c r="I128" i="72"/>
  <c r="G124" i="93"/>
  <c r="D125" i="93"/>
  <c r="B125" i="93" s="1"/>
  <c r="E125" i="93"/>
  <c r="B128" i="60"/>
  <c r="F128" i="60"/>
  <c r="I126" i="66"/>
  <c r="H126" i="66"/>
  <c r="H124" i="80"/>
  <c r="I124" i="80"/>
  <c r="I131" i="34"/>
  <c r="H131" i="34"/>
  <c r="F128" i="62"/>
  <c r="B128" i="62"/>
  <c r="F129" i="54"/>
  <c r="B129" i="54"/>
  <c r="F129" i="55"/>
  <c r="B129" i="55"/>
  <c r="F124" i="89"/>
  <c r="B124" i="89"/>
  <c r="I121" i="97"/>
  <c r="H121" i="97"/>
  <c r="F129" i="57"/>
  <c r="B129" i="57"/>
  <c r="F133" i="31"/>
  <c r="B133" i="31"/>
  <c r="F124" i="88"/>
  <c r="B124" i="88"/>
  <c r="F125" i="81"/>
  <c r="B125" i="81"/>
  <c r="J125" i="68"/>
  <c r="B133" i="71"/>
  <c r="F133" i="71"/>
  <c r="F132" i="3"/>
  <c r="B132" i="3"/>
  <c r="H132" i="24"/>
  <c r="I132" i="24"/>
  <c r="F124" i="92"/>
  <c r="B124" i="92"/>
  <c r="H128" i="46"/>
  <c r="I128" i="46"/>
  <c r="B127" i="67"/>
  <c r="F127" i="67"/>
  <c r="I131" i="22"/>
  <c r="H131" i="22"/>
  <c r="F125" i="85"/>
  <c r="B125" i="85"/>
  <c r="F126" i="76"/>
  <c r="B126" i="76"/>
  <c r="F124" i="87"/>
  <c r="B124" i="87"/>
  <c r="B124" i="91"/>
  <c r="F124" i="91"/>
  <c r="F125" i="83"/>
  <c r="B125" i="83"/>
  <c r="J130" i="44"/>
  <c r="F126" i="79"/>
  <c r="B126" i="79"/>
  <c r="G131" i="19"/>
  <c r="D132" i="19"/>
  <c r="E132" i="19"/>
  <c r="B125" i="82"/>
  <c r="F125" i="82"/>
  <c r="I129" i="45"/>
  <c r="H129" i="45"/>
  <c r="F135" i="28"/>
  <c r="B135" i="28"/>
  <c r="I130" i="42"/>
  <c r="H130" i="42"/>
  <c r="B129" i="72"/>
  <c r="F129" i="72"/>
  <c r="I133" i="30"/>
  <c r="H133" i="30"/>
  <c r="I131" i="21"/>
  <c r="H131" i="21"/>
  <c r="J132" i="27"/>
  <c r="B132" i="34"/>
  <c r="F132" i="34"/>
  <c r="F126" i="78"/>
  <c r="B126" i="78"/>
  <c r="I128" i="54"/>
  <c r="H128" i="54"/>
  <c r="F122" i="97"/>
  <c r="B122" i="97"/>
  <c r="G124" i="96"/>
  <c r="D125" i="96"/>
  <c r="B125" i="96" s="1"/>
  <c r="E125" i="96"/>
  <c r="B128" i="61"/>
  <c r="F128" i="61"/>
  <c r="F134" i="70"/>
  <c r="B134" i="70"/>
  <c r="I128" i="57"/>
  <c r="H128" i="57"/>
  <c r="G130" i="39"/>
  <c r="D131" i="39"/>
  <c r="E131" i="39"/>
  <c r="H123" i="88"/>
  <c r="I123" i="88"/>
  <c r="B131" i="73"/>
  <c r="F131" i="73"/>
  <c r="I131" i="3"/>
  <c r="H131" i="3"/>
  <c r="B133" i="32"/>
  <c r="F133" i="32"/>
  <c r="B133" i="24"/>
  <c r="F133" i="24"/>
  <c r="F129" i="46"/>
  <c r="B129" i="46"/>
  <c r="H126" i="67"/>
  <c r="I126" i="67"/>
  <c r="B133" i="23"/>
  <c r="F133" i="23"/>
  <c r="B122" i="99"/>
  <c r="F122" i="99"/>
  <c r="F131" i="41"/>
  <c r="B131" i="41"/>
  <c r="B124" i="84"/>
  <c r="F124" i="84"/>
  <c r="H123" i="91"/>
  <c r="I123" i="91"/>
  <c r="I127" i="59"/>
  <c r="H127" i="59"/>
  <c r="H125" i="79"/>
  <c r="I125" i="79"/>
  <c r="H127" i="63"/>
  <c r="I127" i="63"/>
  <c r="B125" i="86"/>
  <c r="F125" i="86"/>
  <c r="F130" i="45"/>
  <c r="B130" i="45"/>
  <c r="D132" i="44"/>
  <c r="G131" i="44"/>
  <c r="E132" i="44"/>
  <c r="F131" i="42"/>
  <c r="B131" i="42"/>
  <c r="G127" i="64"/>
  <c r="D128" i="64"/>
  <c r="E128" i="64"/>
  <c r="B134" i="30"/>
  <c r="F134" i="30"/>
  <c r="F132" i="21"/>
  <c r="B132" i="21"/>
  <c r="H131" i="18"/>
  <c r="I131" i="18"/>
  <c r="H125" i="78"/>
  <c r="I125" i="78"/>
  <c r="H121" i="98"/>
  <c r="I121" i="98"/>
  <c r="F127" i="65"/>
  <c r="B127" i="65"/>
  <c r="D132" i="20"/>
  <c r="G131" i="20"/>
  <c r="E132" i="20"/>
  <c r="E127" i="94"/>
  <c r="F127" i="94" s="1"/>
  <c r="B127" i="94"/>
  <c r="D124" i="95"/>
  <c r="G123" i="95"/>
  <c r="I127" i="61"/>
  <c r="H127" i="61"/>
  <c r="F124" i="90"/>
  <c r="B124" i="90"/>
  <c r="H133" i="70"/>
  <c r="I133" i="70"/>
  <c r="G133" i="27"/>
  <c r="D134" i="27"/>
  <c r="E134" i="27"/>
  <c r="H128" i="56"/>
  <c r="I128" i="56"/>
  <c r="H128" i="58"/>
  <c r="I128" i="58"/>
  <c r="H130" i="73"/>
  <c r="I130" i="73"/>
  <c r="D134" i="29"/>
  <c r="G133" i="29"/>
  <c r="E134" i="29"/>
  <c r="I132" i="32"/>
  <c r="H132" i="32"/>
  <c r="J122" i="95"/>
  <c r="B134" i="69"/>
  <c r="F134" i="69"/>
  <c r="I132" i="23"/>
  <c r="H132" i="23"/>
  <c r="H131" i="17"/>
  <c r="I131" i="17"/>
  <c r="I121" i="99"/>
  <c r="H121" i="99"/>
  <c r="H128" i="53"/>
  <c r="I128" i="53"/>
  <c r="I130" i="41"/>
  <c r="H130" i="41"/>
  <c r="H123" i="84"/>
  <c r="I123" i="84"/>
  <c r="G126" i="68"/>
  <c r="D127" i="68"/>
  <c r="E127" i="68"/>
  <c r="I130" i="43"/>
  <c r="H130" i="43"/>
  <c r="F126" i="75"/>
  <c r="B126" i="75"/>
  <c r="B128" i="59"/>
  <c r="F128" i="59"/>
  <c r="B131" i="74"/>
  <c r="F131" i="74"/>
  <c r="B128" i="63"/>
  <c r="F128" i="63"/>
  <c r="H125" i="77"/>
  <c r="I125" i="77"/>
  <c r="H124" i="86"/>
  <c r="I124" i="86"/>
  <c r="I127" i="60"/>
  <c r="H127" i="60"/>
  <c r="B127" i="66"/>
  <c r="F127" i="66"/>
  <c r="B125" i="80"/>
  <c r="F125" i="80"/>
  <c r="H127" i="62"/>
  <c r="I127" i="62"/>
  <c r="B132" i="18"/>
  <c r="F132" i="18"/>
  <c r="H128" i="55"/>
  <c r="I128" i="55"/>
  <c r="H123" i="89"/>
  <c r="I123" i="89"/>
  <c r="F122" i="98"/>
  <c r="B122" i="98"/>
  <c r="H126" i="65"/>
  <c r="I126" i="65"/>
  <c r="H126" i="94"/>
  <c r="I126" i="94"/>
  <c r="J131" i="34" l="1"/>
  <c r="J126" i="66"/>
  <c r="J130" i="74"/>
  <c r="J124" i="83"/>
  <c r="J130" i="43"/>
  <c r="J123" i="90"/>
  <c r="J127" i="60"/>
  <c r="J132" i="71"/>
  <c r="J128" i="46"/>
  <c r="J132" i="24"/>
  <c r="J128" i="72"/>
  <c r="J124" i="82"/>
  <c r="J123" i="87"/>
  <c r="J125" i="76"/>
  <c r="J133" i="69"/>
  <c r="J130" i="41"/>
  <c r="J121" i="99"/>
  <c r="J132" i="23"/>
  <c r="J127" i="59"/>
  <c r="J131" i="3"/>
  <c r="J128" i="54"/>
  <c r="J121" i="97"/>
  <c r="J123" i="84"/>
  <c r="J128" i="53"/>
  <c r="J131" i="17"/>
  <c r="J132" i="32"/>
  <c r="J130" i="73"/>
  <c r="J128" i="56"/>
  <c r="J125" i="79"/>
  <c r="J123" i="91"/>
  <c r="F125" i="93"/>
  <c r="G125" i="93" s="1"/>
  <c r="J127" i="61"/>
  <c r="J131" i="21"/>
  <c r="J134" i="28"/>
  <c r="G127" i="94"/>
  <c r="D128" i="94"/>
  <c r="G122" i="98"/>
  <c r="D123" i="98"/>
  <c r="E123" i="98"/>
  <c r="H133" i="27"/>
  <c r="I133" i="27"/>
  <c r="E124" i="95"/>
  <c r="F124" i="95" s="1"/>
  <c r="B124" i="95"/>
  <c r="F128" i="64"/>
  <c r="B128" i="64"/>
  <c r="G128" i="61"/>
  <c r="D129" i="61"/>
  <c r="E129" i="61"/>
  <c r="I124" i="96"/>
  <c r="H124" i="96"/>
  <c r="G125" i="81"/>
  <c r="D126" i="81"/>
  <c r="E126" i="81"/>
  <c r="D134" i="31"/>
  <c r="G133" i="31"/>
  <c r="E134" i="31"/>
  <c r="G129" i="55"/>
  <c r="D130" i="55"/>
  <c r="E130" i="55"/>
  <c r="D130" i="58"/>
  <c r="G129" i="58"/>
  <c r="E130" i="58"/>
  <c r="J126" i="65"/>
  <c r="J123" i="89"/>
  <c r="G132" i="18"/>
  <c r="D133" i="18"/>
  <c r="E133" i="18"/>
  <c r="D126" i="80"/>
  <c r="G125" i="80"/>
  <c r="E126" i="80"/>
  <c r="J125" i="77"/>
  <c r="D132" i="74"/>
  <c r="G131" i="74"/>
  <c r="E132" i="74"/>
  <c r="J133" i="70"/>
  <c r="I131" i="20"/>
  <c r="H131" i="20"/>
  <c r="J121" i="98"/>
  <c r="J131" i="18"/>
  <c r="D135" i="30"/>
  <c r="G134" i="30"/>
  <c r="E135" i="30"/>
  <c r="H127" i="64"/>
  <c r="I127" i="64"/>
  <c r="H131" i="44"/>
  <c r="I131" i="44"/>
  <c r="D126" i="86"/>
  <c r="G125" i="86"/>
  <c r="E126" i="86"/>
  <c r="D134" i="23"/>
  <c r="G133" i="23"/>
  <c r="E134" i="23"/>
  <c r="G133" i="32"/>
  <c r="D134" i="32"/>
  <c r="E134" i="32"/>
  <c r="G131" i="73"/>
  <c r="D132" i="73"/>
  <c r="E132" i="73"/>
  <c r="J128" i="57"/>
  <c r="J133" i="30"/>
  <c r="J130" i="42"/>
  <c r="J129" i="45"/>
  <c r="F132" i="19"/>
  <c r="B132" i="19"/>
  <c r="G126" i="76"/>
  <c r="D127" i="76"/>
  <c r="E127" i="76"/>
  <c r="J131" i="22"/>
  <c r="D132" i="43"/>
  <c r="G131" i="43"/>
  <c r="E132" i="43"/>
  <c r="D133" i="22"/>
  <c r="G132" i="22"/>
  <c r="E133" i="22"/>
  <c r="G129" i="56"/>
  <c r="D130" i="56"/>
  <c r="E130" i="56"/>
  <c r="J132" i="31"/>
  <c r="G134" i="69"/>
  <c r="D135" i="69"/>
  <c r="E135" i="69"/>
  <c r="G124" i="90"/>
  <c r="D125" i="90"/>
  <c r="E125" i="90"/>
  <c r="G127" i="65"/>
  <c r="D128" i="65"/>
  <c r="E128" i="65"/>
  <c r="G132" i="21"/>
  <c r="D133" i="21"/>
  <c r="E133" i="21"/>
  <c r="G130" i="45"/>
  <c r="D131" i="45"/>
  <c r="E131" i="45"/>
  <c r="D127" i="79"/>
  <c r="G126" i="79"/>
  <c r="E127" i="79"/>
  <c r="G124" i="91"/>
  <c r="D125" i="91"/>
  <c r="E125" i="91"/>
  <c r="D134" i="71"/>
  <c r="G133" i="71"/>
  <c r="E134" i="71"/>
  <c r="D129" i="62"/>
  <c r="G128" i="62"/>
  <c r="E129" i="62"/>
  <c r="D127" i="77"/>
  <c r="G126" i="77"/>
  <c r="E127" i="77"/>
  <c r="D127" i="75"/>
  <c r="G126" i="75"/>
  <c r="E127" i="75"/>
  <c r="B127" i="68"/>
  <c r="F127" i="68"/>
  <c r="I133" i="29"/>
  <c r="H133" i="29"/>
  <c r="J128" i="58"/>
  <c r="B132" i="20"/>
  <c r="F132" i="20"/>
  <c r="B132" i="44"/>
  <c r="F132" i="44"/>
  <c r="G131" i="41"/>
  <c r="D132" i="41"/>
  <c r="E132" i="41"/>
  <c r="D130" i="46"/>
  <c r="G129" i="46"/>
  <c r="E130" i="46"/>
  <c r="B131" i="39"/>
  <c r="F131" i="39"/>
  <c r="F125" i="96"/>
  <c r="D123" i="97"/>
  <c r="G122" i="97"/>
  <c r="E123" i="97"/>
  <c r="G126" i="78"/>
  <c r="D127" i="78"/>
  <c r="E127" i="78"/>
  <c r="G129" i="72"/>
  <c r="D130" i="72"/>
  <c r="E130" i="72"/>
  <c r="D126" i="82"/>
  <c r="G125" i="82"/>
  <c r="E126" i="82"/>
  <c r="I131" i="19"/>
  <c r="H131" i="19"/>
  <c r="G127" i="67"/>
  <c r="D128" i="67"/>
  <c r="E128" i="67"/>
  <c r="D125" i="88"/>
  <c r="G124" i="88"/>
  <c r="E125" i="88"/>
  <c r="D130" i="57"/>
  <c r="G129" i="57"/>
  <c r="E130" i="57"/>
  <c r="D125" i="89"/>
  <c r="G124" i="89"/>
  <c r="E125" i="89"/>
  <c r="G129" i="54"/>
  <c r="D130" i="54"/>
  <c r="E130" i="54"/>
  <c r="J125" i="75"/>
  <c r="D133" i="17"/>
  <c r="G132" i="17"/>
  <c r="E133" i="17"/>
  <c r="J124" i="85"/>
  <c r="J123" i="92"/>
  <c r="J126" i="94"/>
  <c r="J128" i="55"/>
  <c r="J127" i="62"/>
  <c r="D128" i="66"/>
  <c r="G127" i="66"/>
  <c r="E128" i="66"/>
  <c r="J124" i="86"/>
  <c r="G128" i="63"/>
  <c r="D129" i="63"/>
  <c r="E129" i="63"/>
  <c r="D129" i="59"/>
  <c r="G128" i="59"/>
  <c r="E129" i="59"/>
  <c r="I126" i="68"/>
  <c r="H126" i="68"/>
  <c r="F134" i="29"/>
  <c r="B134" i="29"/>
  <c r="B134" i="27"/>
  <c r="F134" i="27"/>
  <c r="H123" i="95"/>
  <c r="I123" i="95"/>
  <c r="J125" i="78"/>
  <c r="G131" i="42"/>
  <c r="D132" i="42"/>
  <c r="E132" i="42"/>
  <c r="J127" i="63"/>
  <c r="D125" i="84"/>
  <c r="G124" i="84"/>
  <c r="E125" i="84"/>
  <c r="D123" i="99"/>
  <c r="G122" i="99"/>
  <c r="E123" i="99"/>
  <c r="J126" i="67"/>
  <c r="D134" i="24"/>
  <c r="G133" i="24"/>
  <c r="E134" i="24"/>
  <c r="J123" i="88"/>
  <c r="I130" i="39"/>
  <c r="H130" i="39"/>
  <c r="G134" i="70"/>
  <c r="D135" i="70"/>
  <c r="E135" i="70"/>
  <c r="D133" i="34"/>
  <c r="G132" i="34"/>
  <c r="E133" i="34"/>
  <c r="D136" i="28"/>
  <c r="G135" i="28"/>
  <c r="E136" i="28"/>
  <c r="D126" i="83"/>
  <c r="G125" i="83"/>
  <c r="E126" i="83"/>
  <c r="D125" i="87"/>
  <c r="G124" i="87"/>
  <c r="E125" i="87"/>
  <c r="D126" i="85"/>
  <c r="G125" i="85"/>
  <c r="E126" i="85"/>
  <c r="G124" i="92"/>
  <c r="D125" i="92"/>
  <c r="E125" i="92"/>
  <c r="G132" i="3"/>
  <c r="D133" i="3"/>
  <c r="E133" i="3"/>
  <c r="J124" i="80"/>
  <c r="G128" i="60"/>
  <c r="D129" i="60"/>
  <c r="E129" i="60"/>
  <c r="H124" i="93"/>
  <c r="I124" i="93"/>
  <c r="G129" i="53"/>
  <c r="D130" i="53"/>
  <c r="E130" i="53"/>
  <c r="J124" i="81"/>
  <c r="D126" i="93" l="1"/>
  <c r="B126" i="93" s="1"/>
  <c r="J131" i="19"/>
  <c r="J133" i="29"/>
  <c r="J124" i="93"/>
  <c r="J127" i="64"/>
  <c r="J123" i="95"/>
  <c r="J131" i="20"/>
  <c r="J131" i="44"/>
  <c r="J124" i="96"/>
  <c r="D125" i="95"/>
  <c r="G124" i="95"/>
  <c r="F130" i="53"/>
  <c r="B130" i="53"/>
  <c r="B125" i="92"/>
  <c r="F125" i="92"/>
  <c r="F126" i="85"/>
  <c r="B126" i="85"/>
  <c r="H135" i="28"/>
  <c r="I135" i="28"/>
  <c r="B133" i="34"/>
  <c r="F133" i="34"/>
  <c r="H133" i="24"/>
  <c r="I133" i="24"/>
  <c r="H122" i="99"/>
  <c r="I122" i="99"/>
  <c r="B125" i="84"/>
  <c r="F125" i="84"/>
  <c r="H131" i="42"/>
  <c r="I131" i="42"/>
  <c r="G134" i="27"/>
  <c r="D135" i="27"/>
  <c r="E135" i="27"/>
  <c r="F129" i="59"/>
  <c r="B129" i="59"/>
  <c r="B133" i="17"/>
  <c r="F133" i="17"/>
  <c r="I129" i="54"/>
  <c r="H129" i="54"/>
  <c r="H124" i="88"/>
  <c r="I124" i="88"/>
  <c r="H127" i="67"/>
  <c r="I127" i="67"/>
  <c r="H125" i="82"/>
  <c r="I125" i="82"/>
  <c r="H129" i="72"/>
  <c r="I129" i="72"/>
  <c r="D132" i="39"/>
  <c r="G131" i="39"/>
  <c r="E132" i="39"/>
  <c r="B130" i="46"/>
  <c r="F130" i="46"/>
  <c r="G132" i="44"/>
  <c r="D133" i="44"/>
  <c r="E133" i="44"/>
  <c r="I128" i="62"/>
  <c r="H128" i="62"/>
  <c r="B134" i="71"/>
  <c r="F134" i="71"/>
  <c r="B131" i="45"/>
  <c r="F131" i="45"/>
  <c r="I132" i="21"/>
  <c r="H132" i="21"/>
  <c r="B135" i="69"/>
  <c r="F135" i="69"/>
  <c r="B130" i="56"/>
  <c r="F130" i="56"/>
  <c r="F133" i="22"/>
  <c r="B133" i="22"/>
  <c r="H125" i="93"/>
  <c r="I125" i="93"/>
  <c r="F127" i="76"/>
  <c r="B127" i="76"/>
  <c r="F134" i="32"/>
  <c r="B134" i="32"/>
  <c r="F134" i="23"/>
  <c r="B134" i="23"/>
  <c r="F133" i="18"/>
  <c r="B133" i="18"/>
  <c r="H129" i="58"/>
  <c r="I129" i="58"/>
  <c r="I129" i="55"/>
  <c r="H129" i="55"/>
  <c r="B123" i="98"/>
  <c r="F123" i="98"/>
  <c r="H129" i="53"/>
  <c r="I129" i="53"/>
  <c r="F129" i="60"/>
  <c r="B129" i="60"/>
  <c r="F133" i="3"/>
  <c r="B133" i="3"/>
  <c r="I124" i="92"/>
  <c r="H124" i="92"/>
  <c r="H125" i="83"/>
  <c r="I125" i="83"/>
  <c r="B136" i="28"/>
  <c r="F136" i="28"/>
  <c r="J130" i="39"/>
  <c r="B134" i="24"/>
  <c r="F134" i="24"/>
  <c r="F123" i="99"/>
  <c r="B123" i="99"/>
  <c r="J126" i="68"/>
  <c r="H129" i="57"/>
  <c r="I129" i="57"/>
  <c r="B125" i="88"/>
  <c r="F125" i="88"/>
  <c r="F126" i="82"/>
  <c r="B126" i="82"/>
  <c r="I122" i="97"/>
  <c r="H122" i="97"/>
  <c r="I126" i="77"/>
  <c r="H126" i="77"/>
  <c r="B129" i="62"/>
  <c r="F129" i="62"/>
  <c r="I126" i="79"/>
  <c r="H126" i="79"/>
  <c r="I130" i="45"/>
  <c r="H130" i="45"/>
  <c r="F125" i="90"/>
  <c r="B125" i="90"/>
  <c r="H134" i="69"/>
  <c r="I134" i="69"/>
  <c r="H129" i="56"/>
  <c r="I129" i="56"/>
  <c r="E126" i="93"/>
  <c r="H126" i="76"/>
  <c r="I126" i="76"/>
  <c r="B132" i="73"/>
  <c r="F132" i="73"/>
  <c r="I133" i="32"/>
  <c r="H133" i="32"/>
  <c r="H134" i="30"/>
  <c r="I134" i="30"/>
  <c r="H131" i="74"/>
  <c r="I131" i="74"/>
  <c r="I125" i="80"/>
  <c r="H125" i="80"/>
  <c r="I132" i="18"/>
  <c r="H132" i="18"/>
  <c r="B130" i="58"/>
  <c r="F130" i="58"/>
  <c r="B126" i="81"/>
  <c r="F126" i="81"/>
  <c r="G128" i="64"/>
  <c r="D129" i="64"/>
  <c r="E129" i="64"/>
  <c r="J133" i="27"/>
  <c r="H122" i="98"/>
  <c r="I122" i="98"/>
  <c r="I128" i="60"/>
  <c r="H128" i="60"/>
  <c r="I132" i="3"/>
  <c r="H132" i="3"/>
  <c r="I124" i="87"/>
  <c r="H124" i="87"/>
  <c r="F126" i="83"/>
  <c r="B126" i="83"/>
  <c r="F135" i="70"/>
  <c r="B135" i="70"/>
  <c r="B129" i="63"/>
  <c r="F129" i="63"/>
  <c r="I127" i="66"/>
  <c r="H127" i="66"/>
  <c r="I124" i="89"/>
  <c r="H124" i="89"/>
  <c r="B130" i="57"/>
  <c r="F130" i="57"/>
  <c r="F127" i="78"/>
  <c r="B127" i="78"/>
  <c r="F123" i="97"/>
  <c r="B123" i="97"/>
  <c r="F132" i="41"/>
  <c r="B132" i="41"/>
  <c r="G132" i="20"/>
  <c r="D133" i="20"/>
  <c r="E133" i="20"/>
  <c r="H126" i="75"/>
  <c r="I126" i="75"/>
  <c r="B127" i="77"/>
  <c r="F127" i="77"/>
  <c r="B125" i="91"/>
  <c r="F125" i="91"/>
  <c r="F127" i="79"/>
  <c r="B127" i="79"/>
  <c r="B128" i="65"/>
  <c r="F128" i="65"/>
  <c r="I124" i="90"/>
  <c r="H124" i="90"/>
  <c r="H131" i="43"/>
  <c r="I131" i="43"/>
  <c r="H131" i="73"/>
  <c r="I131" i="73"/>
  <c r="I125" i="86"/>
  <c r="H125" i="86"/>
  <c r="F135" i="30"/>
  <c r="B135" i="30"/>
  <c r="B132" i="74"/>
  <c r="F132" i="74"/>
  <c r="B126" i="80"/>
  <c r="F126" i="80"/>
  <c r="I133" i="31"/>
  <c r="H133" i="31"/>
  <c r="H125" i="81"/>
  <c r="I125" i="81"/>
  <c r="B129" i="61"/>
  <c r="F129" i="61"/>
  <c r="E128" i="94"/>
  <c r="F128" i="94" s="1"/>
  <c r="B128" i="94"/>
  <c r="H125" i="85"/>
  <c r="I125" i="85"/>
  <c r="B125" i="87"/>
  <c r="F125" i="87"/>
  <c r="H132" i="34"/>
  <c r="I132" i="34"/>
  <c r="I134" i="70"/>
  <c r="H134" i="70"/>
  <c r="I124" i="84"/>
  <c r="H124" i="84"/>
  <c r="B132" i="42"/>
  <c r="F132" i="42"/>
  <c r="D135" i="29"/>
  <c r="G134" i="29"/>
  <c r="E135" i="29"/>
  <c r="I128" i="59"/>
  <c r="H128" i="59"/>
  <c r="I128" i="63"/>
  <c r="H128" i="63"/>
  <c r="F128" i="66"/>
  <c r="B128" i="66"/>
  <c r="I132" i="17"/>
  <c r="H132" i="17"/>
  <c r="B130" i="54"/>
  <c r="F130" i="54"/>
  <c r="F125" i="89"/>
  <c r="B125" i="89"/>
  <c r="F128" i="67"/>
  <c r="B128" i="67"/>
  <c r="B130" i="72"/>
  <c r="F130" i="72"/>
  <c r="I126" i="78"/>
  <c r="H126" i="78"/>
  <c r="D126" i="96"/>
  <c r="G125" i="96"/>
  <c r="I129" i="46"/>
  <c r="H129" i="46"/>
  <c r="H131" i="41"/>
  <c r="I131" i="41"/>
  <c r="G127" i="68"/>
  <c r="D128" i="68"/>
  <c r="E128" i="68"/>
  <c r="B127" i="75"/>
  <c r="F127" i="75"/>
  <c r="H133" i="71"/>
  <c r="I133" i="71"/>
  <c r="H124" i="91"/>
  <c r="I124" i="91"/>
  <c r="F133" i="21"/>
  <c r="B133" i="21"/>
  <c r="H127" i="65"/>
  <c r="I127" i="65"/>
  <c r="I132" i="22"/>
  <c r="H132" i="22"/>
  <c r="B132" i="43"/>
  <c r="F132" i="43"/>
  <c r="D133" i="19"/>
  <c r="G132" i="19"/>
  <c r="E133" i="19"/>
  <c r="H133" i="23"/>
  <c r="I133" i="23"/>
  <c r="F126" i="86"/>
  <c r="B126" i="86"/>
  <c r="F130" i="55"/>
  <c r="B130" i="55"/>
  <c r="B134" i="31"/>
  <c r="F134" i="31"/>
  <c r="H128" i="61"/>
  <c r="I128" i="61"/>
  <c r="I127" i="94"/>
  <c r="H127" i="94"/>
  <c r="F126" i="93" l="1"/>
  <c r="J128" i="61"/>
  <c r="J133" i="23"/>
  <c r="J127" i="66"/>
  <c r="J126" i="79"/>
  <c r="J132" i="21"/>
  <c r="J126" i="77"/>
  <c r="J128" i="62"/>
  <c r="J132" i="34"/>
  <c r="J125" i="85"/>
  <c r="J131" i="43"/>
  <c r="J126" i="75"/>
  <c r="J131" i="74"/>
  <c r="J126" i="76"/>
  <c r="J130" i="45"/>
  <c r="J122" i="97"/>
  <c r="J129" i="55"/>
  <c r="J129" i="46"/>
  <c r="J133" i="31"/>
  <c r="J124" i="92"/>
  <c r="J131" i="41"/>
  <c r="J134" i="70"/>
  <c r="J125" i="81"/>
  <c r="J131" i="73"/>
  <c r="J124" i="89"/>
  <c r="J132" i="3"/>
  <c r="J122" i="98"/>
  <c r="J134" i="30"/>
  <c r="J134" i="69"/>
  <c r="J133" i="71"/>
  <c r="J129" i="54"/>
  <c r="J131" i="42"/>
  <c r="J122" i="99"/>
  <c r="J124" i="87"/>
  <c r="D127" i="93"/>
  <c r="G126" i="93"/>
  <c r="B133" i="19"/>
  <c r="F133" i="19"/>
  <c r="J132" i="22"/>
  <c r="G133" i="21"/>
  <c r="D134" i="21"/>
  <c r="E134" i="21"/>
  <c r="F128" i="68"/>
  <c r="B128" i="68"/>
  <c r="D131" i="54"/>
  <c r="G130" i="54"/>
  <c r="E131" i="54"/>
  <c r="B135" i="29"/>
  <c r="F135" i="29"/>
  <c r="J124" i="84"/>
  <c r="G129" i="61"/>
  <c r="D130" i="61"/>
  <c r="E130" i="61"/>
  <c r="G132" i="74"/>
  <c r="D133" i="74"/>
  <c r="E133" i="74"/>
  <c r="D129" i="65"/>
  <c r="G128" i="65"/>
  <c r="E129" i="65"/>
  <c r="D126" i="91"/>
  <c r="G125" i="91"/>
  <c r="E126" i="91"/>
  <c r="H132" i="20"/>
  <c r="I132" i="20"/>
  <c r="G123" i="97"/>
  <c r="D124" i="97"/>
  <c r="E124" i="97"/>
  <c r="G135" i="70"/>
  <c r="D136" i="70"/>
  <c r="E136" i="70"/>
  <c r="J128" i="60"/>
  <c r="D127" i="81"/>
  <c r="G126" i="81"/>
  <c r="E127" i="81"/>
  <c r="D134" i="3"/>
  <c r="G133" i="3"/>
  <c r="E134" i="3"/>
  <c r="G133" i="18"/>
  <c r="D134" i="18"/>
  <c r="E134" i="18"/>
  <c r="D135" i="32"/>
  <c r="G134" i="32"/>
  <c r="E135" i="32"/>
  <c r="B133" i="44"/>
  <c r="F133" i="44"/>
  <c r="G129" i="59"/>
  <c r="D130" i="59"/>
  <c r="E130" i="59"/>
  <c r="D134" i="34"/>
  <c r="G133" i="34"/>
  <c r="E134" i="34"/>
  <c r="G130" i="55"/>
  <c r="D131" i="55"/>
  <c r="E131" i="55"/>
  <c r="D133" i="43"/>
  <c r="G132" i="43"/>
  <c r="E133" i="43"/>
  <c r="J127" i="65"/>
  <c r="J124" i="91"/>
  <c r="G127" i="75"/>
  <c r="D128" i="75"/>
  <c r="E128" i="75"/>
  <c r="I127" i="68"/>
  <c r="H127" i="68"/>
  <c r="J126" i="78"/>
  <c r="G128" i="67"/>
  <c r="D129" i="67"/>
  <c r="E129" i="67"/>
  <c r="G128" i="66"/>
  <c r="D129" i="66"/>
  <c r="E129" i="66"/>
  <c r="J128" i="59"/>
  <c r="D133" i="42"/>
  <c r="G132" i="42"/>
  <c r="E133" i="42"/>
  <c r="G125" i="87"/>
  <c r="D126" i="87"/>
  <c r="E126" i="87"/>
  <c r="J125" i="86"/>
  <c r="D130" i="63"/>
  <c r="G129" i="63"/>
  <c r="E130" i="63"/>
  <c r="J132" i="18"/>
  <c r="J133" i="32"/>
  <c r="J129" i="56"/>
  <c r="J129" i="57"/>
  <c r="D124" i="99"/>
  <c r="G123" i="99"/>
  <c r="E124" i="99"/>
  <c r="G136" i="28"/>
  <c r="D137" i="28"/>
  <c r="E137" i="28"/>
  <c r="G123" i="98"/>
  <c r="D124" i="98"/>
  <c r="E124" i="98"/>
  <c r="J129" i="58"/>
  <c r="G135" i="69"/>
  <c r="D136" i="69"/>
  <c r="E136" i="69"/>
  <c r="D132" i="45"/>
  <c r="G131" i="45"/>
  <c r="E132" i="45"/>
  <c r="H132" i="44"/>
  <c r="I132" i="44"/>
  <c r="I131" i="39"/>
  <c r="H131" i="39"/>
  <c r="J125" i="82"/>
  <c r="J124" i="88"/>
  <c r="G133" i="17"/>
  <c r="D134" i="17"/>
  <c r="E134" i="17"/>
  <c r="D127" i="85"/>
  <c r="G126" i="85"/>
  <c r="E127" i="85"/>
  <c r="D131" i="53"/>
  <c r="G130" i="53"/>
  <c r="E131" i="53"/>
  <c r="G134" i="31"/>
  <c r="D135" i="31"/>
  <c r="E135" i="31"/>
  <c r="H125" i="96"/>
  <c r="I125" i="96"/>
  <c r="G130" i="72"/>
  <c r="D131" i="72"/>
  <c r="E131" i="72"/>
  <c r="G128" i="94"/>
  <c r="D129" i="94"/>
  <c r="B129" i="94" s="1"/>
  <c r="E129" i="94"/>
  <c r="D127" i="80"/>
  <c r="G126" i="80"/>
  <c r="E127" i="80"/>
  <c r="D128" i="77"/>
  <c r="G127" i="77"/>
  <c r="E128" i="77"/>
  <c r="G132" i="41"/>
  <c r="D133" i="41"/>
  <c r="E133" i="41"/>
  <c r="G127" i="78"/>
  <c r="D128" i="78"/>
  <c r="E128" i="78"/>
  <c r="G126" i="83"/>
  <c r="D127" i="83"/>
  <c r="E127" i="83"/>
  <c r="F129" i="64"/>
  <c r="B129" i="64"/>
  <c r="G130" i="58"/>
  <c r="D131" i="58"/>
  <c r="E131" i="58"/>
  <c r="D133" i="73"/>
  <c r="G132" i="73"/>
  <c r="E133" i="73"/>
  <c r="D126" i="90"/>
  <c r="G125" i="90"/>
  <c r="E126" i="90"/>
  <c r="D127" i="82"/>
  <c r="G126" i="82"/>
  <c r="E127" i="82"/>
  <c r="D135" i="24"/>
  <c r="G134" i="24"/>
  <c r="E135" i="24"/>
  <c r="D130" i="60"/>
  <c r="G129" i="60"/>
  <c r="E130" i="60"/>
  <c r="D135" i="23"/>
  <c r="G134" i="23"/>
  <c r="E135" i="23"/>
  <c r="D128" i="76"/>
  <c r="G127" i="76"/>
  <c r="E128" i="76"/>
  <c r="G133" i="22"/>
  <c r="D134" i="22"/>
  <c r="E134" i="22"/>
  <c r="D131" i="46"/>
  <c r="G130" i="46"/>
  <c r="E131" i="46"/>
  <c r="F132" i="39"/>
  <c r="B132" i="39"/>
  <c r="B135" i="27"/>
  <c r="F135" i="27"/>
  <c r="G125" i="84"/>
  <c r="D126" i="84"/>
  <c r="E126" i="84"/>
  <c r="J133" i="24"/>
  <c r="J135" i="28"/>
  <c r="D126" i="92"/>
  <c r="G125" i="92"/>
  <c r="E126" i="92"/>
  <c r="I124" i="95"/>
  <c r="H124" i="95"/>
  <c r="J127" i="94"/>
  <c r="D127" i="86"/>
  <c r="G126" i="86"/>
  <c r="E127" i="86"/>
  <c r="H132" i="19"/>
  <c r="I132" i="19"/>
  <c r="E126" i="96"/>
  <c r="F126" i="96" s="1"/>
  <c r="B126" i="96"/>
  <c r="G125" i="89"/>
  <c r="D126" i="89"/>
  <c r="E126" i="89"/>
  <c r="J132" i="17"/>
  <c r="J128" i="63"/>
  <c r="H134" i="29"/>
  <c r="I134" i="29"/>
  <c r="D136" i="30"/>
  <c r="G135" i="30"/>
  <c r="E136" i="30"/>
  <c r="J124" i="90"/>
  <c r="D128" i="79"/>
  <c r="G127" i="79"/>
  <c r="E128" i="79"/>
  <c r="B133" i="20"/>
  <c r="F133" i="20"/>
  <c r="G130" i="57"/>
  <c r="D131" i="57"/>
  <c r="E131" i="57"/>
  <c r="H128" i="64"/>
  <c r="I128" i="64"/>
  <c r="J125" i="80"/>
  <c r="D130" i="62"/>
  <c r="G129" i="62"/>
  <c r="E130" i="62"/>
  <c r="D126" i="88"/>
  <c r="G125" i="88"/>
  <c r="E126" i="88"/>
  <c r="J125" i="83"/>
  <c r="J129" i="53"/>
  <c r="J125" i="93"/>
  <c r="D131" i="56"/>
  <c r="G130" i="56"/>
  <c r="E131" i="56"/>
  <c r="D135" i="71"/>
  <c r="G134" i="71"/>
  <c r="E135" i="71"/>
  <c r="J129" i="72"/>
  <c r="J127" i="67"/>
  <c r="I134" i="27"/>
  <c r="H134" i="27"/>
  <c r="E125" i="95"/>
  <c r="F125" i="95" s="1"/>
  <c r="B125" i="95"/>
  <c r="J131" i="39" l="1"/>
  <c r="J132" i="20"/>
  <c r="J132" i="19"/>
  <c r="J127" i="68"/>
  <c r="J134" i="27"/>
  <c r="J134" i="29"/>
  <c r="B126" i="88"/>
  <c r="F126" i="88"/>
  <c r="F131" i="57"/>
  <c r="B131" i="57"/>
  <c r="F126" i="89"/>
  <c r="B126" i="89"/>
  <c r="I126" i="86"/>
  <c r="H126" i="86"/>
  <c r="J124" i="95"/>
  <c r="H125" i="84"/>
  <c r="I125" i="84"/>
  <c r="G132" i="39"/>
  <c r="D133" i="39"/>
  <c r="E133" i="39"/>
  <c r="I127" i="76"/>
  <c r="H127" i="76"/>
  <c r="F135" i="23"/>
  <c r="B135" i="23"/>
  <c r="I126" i="82"/>
  <c r="H126" i="82"/>
  <c r="B126" i="90"/>
  <c r="F126" i="90"/>
  <c r="G129" i="64"/>
  <c r="D130" i="64"/>
  <c r="E130" i="64"/>
  <c r="B133" i="41"/>
  <c r="F133" i="41"/>
  <c r="B128" i="77"/>
  <c r="F128" i="77"/>
  <c r="F129" i="94"/>
  <c r="B131" i="72"/>
  <c r="F131" i="72"/>
  <c r="B134" i="17"/>
  <c r="F134" i="17"/>
  <c r="F136" i="69"/>
  <c r="B136" i="69"/>
  <c r="B124" i="98"/>
  <c r="F124" i="98"/>
  <c r="I136" i="28"/>
  <c r="H136" i="28"/>
  <c r="I132" i="42"/>
  <c r="H132" i="42"/>
  <c r="B129" i="66"/>
  <c r="F129" i="66"/>
  <c r="I128" i="67"/>
  <c r="H128" i="67"/>
  <c r="H133" i="34"/>
  <c r="I133" i="34"/>
  <c r="I129" i="59"/>
  <c r="H129" i="59"/>
  <c r="H134" i="32"/>
  <c r="I134" i="32"/>
  <c r="I133" i="18"/>
  <c r="H133" i="18"/>
  <c r="B124" i="97"/>
  <c r="F124" i="97"/>
  <c r="H128" i="65"/>
  <c r="I128" i="65"/>
  <c r="I132" i="74"/>
  <c r="H132" i="74"/>
  <c r="H130" i="54"/>
  <c r="I130" i="54"/>
  <c r="D134" i="19"/>
  <c r="G133" i="19"/>
  <c r="E134" i="19"/>
  <c r="I130" i="56"/>
  <c r="H130" i="56"/>
  <c r="J128" i="64"/>
  <c r="H130" i="57"/>
  <c r="I130" i="57"/>
  <c r="I127" i="79"/>
  <c r="H127" i="79"/>
  <c r="I135" i="30"/>
  <c r="H135" i="30"/>
  <c r="I125" i="89"/>
  <c r="H125" i="89"/>
  <c r="B127" i="86"/>
  <c r="F127" i="86"/>
  <c r="D136" i="27"/>
  <c r="G135" i="27"/>
  <c r="E136" i="27"/>
  <c r="F134" i="22"/>
  <c r="B134" i="22"/>
  <c r="B128" i="76"/>
  <c r="F128" i="76"/>
  <c r="I134" i="24"/>
  <c r="H134" i="24"/>
  <c r="B127" i="82"/>
  <c r="F127" i="82"/>
  <c r="B131" i="58"/>
  <c r="F131" i="58"/>
  <c r="B128" i="78"/>
  <c r="F128" i="78"/>
  <c r="I132" i="41"/>
  <c r="H132" i="41"/>
  <c r="I130" i="72"/>
  <c r="H130" i="72"/>
  <c r="B135" i="31"/>
  <c r="F135" i="31"/>
  <c r="H126" i="85"/>
  <c r="I126" i="85"/>
  <c r="I133" i="17"/>
  <c r="H133" i="17"/>
  <c r="I131" i="45"/>
  <c r="H131" i="45"/>
  <c r="H135" i="69"/>
  <c r="I135" i="69"/>
  <c r="H123" i="98"/>
  <c r="I123" i="98"/>
  <c r="I129" i="63"/>
  <c r="H129" i="63"/>
  <c r="F126" i="87"/>
  <c r="B126" i="87"/>
  <c r="F133" i="42"/>
  <c r="B133" i="42"/>
  <c r="I128" i="66"/>
  <c r="H128" i="66"/>
  <c r="F128" i="75"/>
  <c r="B128" i="75"/>
  <c r="B131" i="55"/>
  <c r="F131" i="55"/>
  <c r="F134" i="34"/>
  <c r="B134" i="34"/>
  <c r="G133" i="44"/>
  <c r="D134" i="44"/>
  <c r="E134" i="44"/>
  <c r="F135" i="32"/>
  <c r="B135" i="32"/>
  <c r="H126" i="81"/>
  <c r="I126" i="81"/>
  <c r="F136" i="70"/>
  <c r="B136" i="70"/>
  <c r="I123" i="97"/>
  <c r="H123" i="97"/>
  <c r="H125" i="91"/>
  <c r="I125" i="91"/>
  <c r="F129" i="65"/>
  <c r="B129" i="65"/>
  <c r="D136" i="29"/>
  <c r="G135" i="29"/>
  <c r="E136" i="29"/>
  <c r="F131" i="54"/>
  <c r="B131" i="54"/>
  <c r="B134" i="21"/>
  <c r="F134" i="21"/>
  <c r="I134" i="71"/>
  <c r="H134" i="71"/>
  <c r="F131" i="56"/>
  <c r="B131" i="56"/>
  <c r="H129" i="62"/>
  <c r="I129" i="62"/>
  <c r="G133" i="20"/>
  <c r="D134" i="20"/>
  <c r="E134" i="20"/>
  <c r="F128" i="79"/>
  <c r="B128" i="79"/>
  <c r="F136" i="30"/>
  <c r="B136" i="30"/>
  <c r="G126" i="96"/>
  <c r="D127" i="96"/>
  <c r="H125" i="92"/>
  <c r="I125" i="92"/>
  <c r="I130" i="46"/>
  <c r="H130" i="46"/>
  <c r="H133" i="22"/>
  <c r="I133" i="22"/>
  <c r="H129" i="60"/>
  <c r="I129" i="60"/>
  <c r="B135" i="24"/>
  <c r="F135" i="24"/>
  <c r="H132" i="73"/>
  <c r="I132" i="73"/>
  <c r="H130" i="58"/>
  <c r="I130" i="58"/>
  <c r="F127" i="83"/>
  <c r="B127" i="83"/>
  <c r="H127" i="78"/>
  <c r="I127" i="78"/>
  <c r="I126" i="80"/>
  <c r="H126" i="80"/>
  <c r="H128" i="94"/>
  <c r="I128" i="94"/>
  <c r="J125" i="96"/>
  <c r="I134" i="31"/>
  <c r="H134" i="31"/>
  <c r="H130" i="53"/>
  <c r="I130" i="53"/>
  <c r="B127" i="85"/>
  <c r="F127" i="85"/>
  <c r="J132" i="44"/>
  <c r="B132" i="45"/>
  <c r="F132" i="45"/>
  <c r="I123" i="99"/>
  <c r="H123" i="99"/>
  <c r="F130" i="63"/>
  <c r="B130" i="63"/>
  <c r="H125" i="87"/>
  <c r="I125" i="87"/>
  <c r="I127" i="75"/>
  <c r="H127" i="75"/>
  <c r="H132" i="43"/>
  <c r="I132" i="43"/>
  <c r="I130" i="55"/>
  <c r="H130" i="55"/>
  <c r="I133" i="3"/>
  <c r="H133" i="3"/>
  <c r="F127" i="81"/>
  <c r="B127" i="81"/>
  <c r="I135" i="70"/>
  <c r="H135" i="70"/>
  <c r="B126" i="91"/>
  <c r="F126" i="91"/>
  <c r="F130" i="61"/>
  <c r="B130" i="61"/>
  <c r="H133" i="21"/>
  <c r="I133" i="21"/>
  <c r="H126" i="93"/>
  <c r="I126" i="93"/>
  <c r="D126" i="95"/>
  <c r="G125" i="95"/>
  <c r="F135" i="71"/>
  <c r="B135" i="71"/>
  <c r="H125" i="88"/>
  <c r="I125" i="88"/>
  <c r="B130" i="62"/>
  <c r="F130" i="62"/>
  <c r="F126" i="92"/>
  <c r="B126" i="92"/>
  <c r="B126" i="84"/>
  <c r="F126" i="84"/>
  <c r="F131" i="46"/>
  <c r="B131" i="46"/>
  <c r="I134" i="23"/>
  <c r="H134" i="23"/>
  <c r="F130" i="60"/>
  <c r="B130" i="60"/>
  <c r="H125" i="90"/>
  <c r="I125" i="90"/>
  <c r="F133" i="73"/>
  <c r="B133" i="73"/>
  <c r="I126" i="83"/>
  <c r="H126" i="83"/>
  <c r="H127" i="77"/>
  <c r="I127" i="77"/>
  <c r="F127" i="80"/>
  <c r="B127" i="80"/>
  <c r="B131" i="53"/>
  <c r="F131" i="53"/>
  <c r="B137" i="28"/>
  <c r="F137" i="28"/>
  <c r="B124" i="99"/>
  <c r="F124" i="99"/>
  <c r="F129" i="67"/>
  <c r="B129" i="67"/>
  <c r="B133" i="43"/>
  <c r="F133" i="43"/>
  <c r="F130" i="59"/>
  <c r="B130" i="59"/>
  <c r="B134" i="18"/>
  <c r="F134" i="18"/>
  <c r="F134" i="3"/>
  <c r="B134" i="3"/>
  <c r="F133" i="74"/>
  <c r="B133" i="74"/>
  <c r="H129" i="61"/>
  <c r="I129" i="61"/>
  <c r="G128" i="68"/>
  <c r="D129" i="68"/>
  <c r="E129" i="68"/>
  <c r="E127" i="93"/>
  <c r="F127" i="93" s="1"/>
  <c r="B127" i="93"/>
  <c r="J130" i="53" l="1"/>
  <c r="J129" i="62"/>
  <c r="J135" i="69"/>
  <c r="J134" i="32"/>
  <c r="J133" i="34"/>
  <c r="J130" i="57"/>
  <c r="J128" i="66"/>
  <c r="J131" i="45"/>
  <c r="J130" i="72"/>
  <c r="J126" i="83"/>
  <c r="J135" i="70"/>
  <c r="J123" i="99"/>
  <c r="J123" i="97"/>
  <c r="J127" i="77"/>
  <c r="J133" i="21"/>
  <c r="J132" i="73"/>
  <c r="J129" i="60"/>
  <c r="J125" i="91"/>
  <c r="J133" i="18"/>
  <c r="J129" i="59"/>
  <c r="J128" i="67"/>
  <c r="J132" i="42"/>
  <c r="J134" i="31"/>
  <c r="J125" i="89"/>
  <c r="J129" i="61"/>
  <c r="J125" i="90"/>
  <c r="J126" i="93"/>
  <c r="J132" i="43"/>
  <c r="J125" i="87"/>
  <c r="J126" i="81"/>
  <c r="D135" i="3"/>
  <c r="G134" i="3"/>
  <c r="E135" i="3"/>
  <c r="G130" i="59"/>
  <c r="D131" i="59"/>
  <c r="E131" i="59"/>
  <c r="G129" i="67"/>
  <c r="D130" i="67"/>
  <c r="E130" i="67"/>
  <c r="G127" i="80"/>
  <c r="D128" i="80"/>
  <c r="E128" i="80"/>
  <c r="J134" i="23"/>
  <c r="D136" i="71"/>
  <c r="G135" i="71"/>
  <c r="E136" i="71"/>
  <c r="D131" i="61"/>
  <c r="G130" i="61"/>
  <c r="E131" i="61"/>
  <c r="J133" i="3"/>
  <c r="G127" i="85"/>
  <c r="D128" i="85"/>
  <c r="E128" i="85"/>
  <c r="D137" i="30"/>
  <c r="G136" i="30"/>
  <c r="E137" i="30"/>
  <c r="F134" i="20"/>
  <c r="B134" i="20"/>
  <c r="D135" i="21"/>
  <c r="G134" i="21"/>
  <c r="E135" i="21"/>
  <c r="G129" i="65"/>
  <c r="D130" i="65"/>
  <c r="E130" i="65"/>
  <c r="F134" i="44"/>
  <c r="B134" i="44"/>
  <c r="D132" i="55"/>
  <c r="G131" i="55"/>
  <c r="E132" i="55"/>
  <c r="J123" i="98"/>
  <c r="J126" i="85"/>
  <c r="D129" i="78"/>
  <c r="G128" i="78"/>
  <c r="E129" i="78"/>
  <c r="G127" i="82"/>
  <c r="D128" i="82"/>
  <c r="E128" i="82"/>
  <c r="G128" i="76"/>
  <c r="D129" i="76"/>
  <c r="E129" i="76"/>
  <c r="J135" i="30"/>
  <c r="J130" i="54"/>
  <c r="J128" i="65"/>
  <c r="G124" i="98"/>
  <c r="D125" i="98"/>
  <c r="E125" i="98"/>
  <c r="D135" i="17"/>
  <c r="G134" i="17"/>
  <c r="E135" i="17"/>
  <c r="D130" i="94"/>
  <c r="G129" i="94"/>
  <c r="D127" i="90"/>
  <c r="G126" i="90"/>
  <c r="E127" i="90"/>
  <c r="D127" i="88"/>
  <c r="G126" i="88"/>
  <c r="E127" i="88"/>
  <c r="F129" i="68"/>
  <c r="B129" i="68"/>
  <c r="D135" i="18"/>
  <c r="G134" i="18"/>
  <c r="E135" i="18"/>
  <c r="G133" i="43"/>
  <c r="D134" i="43"/>
  <c r="E134" i="43"/>
  <c r="G124" i="99"/>
  <c r="D125" i="99"/>
  <c r="E125" i="99"/>
  <c r="G131" i="53"/>
  <c r="D132" i="53"/>
  <c r="E132" i="53"/>
  <c r="J125" i="88"/>
  <c r="H125" i="95"/>
  <c r="I125" i="95"/>
  <c r="D127" i="91"/>
  <c r="G126" i="91"/>
  <c r="E127" i="91"/>
  <c r="G132" i="45"/>
  <c r="D133" i="45"/>
  <c r="E133" i="45"/>
  <c r="E127" i="96"/>
  <c r="F127" i="96" s="1"/>
  <c r="B127" i="96"/>
  <c r="H133" i="20"/>
  <c r="I133" i="20"/>
  <c r="G131" i="56"/>
  <c r="D132" i="56"/>
  <c r="E132" i="56"/>
  <c r="I135" i="29"/>
  <c r="H135" i="29"/>
  <c r="I133" i="44"/>
  <c r="H133" i="44"/>
  <c r="G126" i="87"/>
  <c r="D127" i="87"/>
  <c r="E127" i="87"/>
  <c r="I135" i="27"/>
  <c r="H135" i="27"/>
  <c r="D129" i="77"/>
  <c r="G128" i="77"/>
  <c r="E129" i="77"/>
  <c r="D136" i="23"/>
  <c r="G135" i="23"/>
  <c r="E136" i="23"/>
  <c r="B133" i="39"/>
  <c r="F133" i="39"/>
  <c r="G126" i="89"/>
  <c r="D127" i="89"/>
  <c r="E127" i="89"/>
  <c r="G127" i="93"/>
  <c r="D128" i="93"/>
  <c r="H128" i="68"/>
  <c r="I128" i="68"/>
  <c r="G133" i="74"/>
  <c r="D134" i="74"/>
  <c r="E134" i="74"/>
  <c r="D134" i="73"/>
  <c r="G133" i="73"/>
  <c r="E134" i="73"/>
  <c r="G130" i="60"/>
  <c r="D131" i="60"/>
  <c r="E131" i="60"/>
  <c r="G131" i="46"/>
  <c r="D132" i="46"/>
  <c r="E132" i="46"/>
  <c r="D127" i="92"/>
  <c r="G126" i="92"/>
  <c r="E127" i="92"/>
  <c r="E126" i="95"/>
  <c r="F126" i="95" s="1"/>
  <c r="B126" i="95"/>
  <c r="D128" i="81"/>
  <c r="G127" i="81"/>
  <c r="E128" i="81"/>
  <c r="J130" i="55"/>
  <c r="J127" i="75"/>
  <c r="G130" i="63"/>
  <c r="D131" i="63"/>
  <c r="E131" i="63"/>
  <c r="J126" i="80"/>
  <c r="G127" i="83"/>
  <c r="D128" i="83"/>
  <c r="E128" i="83"/>
  <c r="J130" i="46"/>
  <c r="I126" i="96"/>
  <c r="H126" i="96"/>
  <c r="G128" i="79"/>
  <c r="D129" i="79"/>
  <c r="E129" i="79"/>
  <c r="F136" i="29"/>
  <c r="B136" i="29"/>
  <c r="G136" i="70"/>
  <c r="D137" i="70"/>
  <c r="E137" i="70"/>
  <c r="D136" i="32"/>
  <c r="G135" i="32"/>
  <c r="E136" i="32"/>
  <c r="G135" i="31"/>
  <c r="D136" i="31"/>
  <c r="E136" i="31"/>
  <c r="G131" i="58"/>
  <c r="D132" i="58"/>
  <c r="E132" i="58"/>
  <c r="B136" i="27"/>
  <c r="F136" i="27"/>
  <c r="J127" i="79"/>
  <c r="H133" i="19"/>
  <c r="I133" i="19"/>
  <c r="D125" i="97"/>
  <c r="G124" i="97"/>
  <c r="E125" i="97"/>
  <c r="G129" i="66"/>
  <c r="D130" i="66"/>
  <c r="E130" i="66"/>
  <c r="D132" i="72"/>
  <c r="G131" i="72"/>
  <c r="E132" i="72"/>
  <c r="B130" i="64"/>
  <c r="F130" i="64"/>
  <c r="H132" i="39"/>
  <c r="I132" i="39"/>
  <c r="D138" i="28"/>
  <c r="G137" i="28"/>
  <c r="E138" i="28"/>
  <c r="D127" i="84"/>
  <c r="G126" i="84"/>
  <c r="E127" i="84"/>
  <c r="D131" i="62"/>
  <c r="G130" i="62"/>
  <c r="E131" i="62"/>
  <c r="J128" i="94"/>
  <c r="J127" i="78"/>
  <c r="J130" i="58"/>
  <c r="G135" i="24"/>
  <c r="D136" i="24"/>
  <c r="E136" i="24"/>
  <c r="J133" i="22"/>
  <c r="J125" i="92"/>
  <c r="J134" i="71"/>
  <c r="G131" i="54"/>
  <c r="D132" i="54"/>
  <c r="E132" i="54"/>
  <c r="G134" i="34"/>
  <c r="D135" i="34"/>
  <c r="E135" i="34"/>
  <c r="D129" i="75"/>
  <c r="G128" i="75"/>
  <c r="E129" i="75"/>
  <c r="D134" i="42"/>
  <c r="G133" i="42"/>
  <c r="E134" i="42"/>
  <c r="J129" i="63"/>
  <c r="J133" i="17"/>
  <c r="J132" i="41"/>
  <c r="J134" i="24"/>
  <c r="G134" i="22"/>
  <c r="D135" i="22"/>
  <c r="E135" i="22"/>
  <c r="G127" i="86"/>
  <c r="D128" i="86"/>
  <c r="E128" i="86"/>
  <c r="J130" i="56"/>
  <c r="B134" i="19"/>
  <c r="F134" i="19"/>
  <c r="J132" i="74"/>
  <c r="J136" i="28"/>
  <c r="G136" i="69"/>
  <c r="D137" i="69"/>
  <c r="E137" i="69"/>
  <c r="D134" i="41"/>
  <c r="G133" i="41"/>
  <c r="E134" i="41"/>
  <c r="H129" i="64"/>
  <c r="I129" i="64"/>
  <c r="J126" i="82"/>
  <c r="J127" i="76"/>
  <c r="J125" i="84"/>
  <c r="J126" i="86"/>
  <c r="G131" i="57"/>
  <c r="D132" i="57"/>
  <c r="E132" i="57"/>
  <c r="J135" i="27" l="1"/>
  <c r="J126" i="96"/>
  <c r="J133" i="44"/>
  <c r="J125" i="95"/>
  <c r="J133" i="19"/>
  <c r="D127" i="95"/>
  <c r="G126" i="95"/>
  <c r="J129" i="64"/>
  <c r="F134" i="41"/>
  <c r="B134" i="41"/>
  <c r="H133" i="42"/>
  <c r="I133" i="42"/>
  <c r="B129" i="75"/>
  <c r="F129" i="75"/>
  <c r="I135" i="24"/>
  <c r="H135" i="24"/>
  <c r="I126" i="84"/>
  <c r="H126" i="84"/>
  <c r="B138" i="28"/>
  <c r="F138" i="28"/>
  <c r="J132" i="39"/>
  <c r="B130" i="66"/>
  <c r="F130" i="66"/>
  <c r="F125" i="97"/>
  <c r="B125" i="97"/>
  <c r="D137" i="27"/>
  <c r="G136" i="27"/>
  <c r="E137" i="27"/>
  <c r="I131" i="58"/>
  <c r="H131" i="58"/>
  <c r="F137" i="70"/>
  <c r="B137" i="70"/>
  <c r="I127" i="83"/>
  <c r="H127" i="83"/>
  <c r="H130" i="63"/>
  <c r="I130" i="63"/>
  <c r="I127" i="81"/>
  <c r="H127" i="81"/>
  <c r="B131" i="60"/>
  <c r="F131" i="60"/>
  <c r="F134" i="73"/>
  <c r="B134" i="73"/>
  <c r="J128" i="68"/>
  <c r="I126" i="91"/>
  <c r="H126" i="91"/>
  <c r="F134" i="43"/>
  <c r="B134" i="43"/>
  <c r="B135" i="18"/>
  <c r="F135" i="18"/>
  <c r="I126" i="88"/>
  <c r="H126" i="88"/>
  <c r="F127" i="90"/>
  <c r="B127" i="90"/>
  <c r="I134" i="17"/>
  <c r="H134" i="17"/>
  <c r="H124" i="98"/>
  <c r="I124" i="98"/>
  <c r="B128" i="82"/>
  <c r="F128" i="82"/>
  <c r="B129" i="78"/>
  <c r="F129" i="78"/>
  <c r="I131" i="55"/>
  <c r="H131" i="55"/>
  <c r="I134" i="21"/>
  <c r="H134" i="21"/>
  <c r="B128" i="85"/>
  <c r="F128" i="85"/>
  <c r="I130" i="61"/>
  <c r="H130" i="61"/>
  <c r="B136" i="71"/>
  <c r="F136" i="71"/>
  <c r="H127" i="80"/>
  <c r="I127" i="80"/>
  <c r="H134" i="3"/>
  <c r="I134" i="3"/>
  <c r="F135" i="22"/>
  <c r="B135" i="22"/>
  <c r="F134" i="42"/>
  <c r="B134" i="42"/>
  <c r="B132" i="54"/>
  <c r="F132" i="54"/>
  <c r="H130" i="62"/>
  <c r="I130" i="62"/>
  <c r="B127" i="84"/>
  <c r="F127" i="84"/>
  <c r="I131" i="72"/>
  <c r="H131" i="72"/>
  <c r="I129" i="66"/>
  <c r="H129" i="66"/>
  <c r="I135" i="32"/>
  <c r="H135" i="32"/>
  <c r="H136" i="70"/>
  <c r="I136" i="70"/>
  <c r="F129" i="79"/>
  <c r="B129" i="79"/>
  <c r="B128" i="81"/>
  <c r="F128" i="81"/>
  <c r="F132" i="46"/>
  <c r="B132" i="46"/>
  <c r="H130" i="60"/>
  <c r="I130" i="60"/>
  <c r="F127" i="89"/>
  <c r="B127" i="89"/>
  <c r="H128" i="77"/>
  <c r="I128" i="77"/>
  <c r="F132" i="56"/>
  <c r="B132" i="56"/>
  <c r="B133" i="45"/>
  <c r="F133" i="45"/>
  <c r="F127" i="91"/>
  <c r="B127" i="91"/>
  <c r="F125" i="99"/>
  <c r="B125" i="99"/>
  <c r="H133" i="43"/>
  <c r="I133" i="43"/>
  <c r="F127" i="88"/>
  <c r="B127" i="88"/>
  <c r="H129" i="94"/>
  <c r="I129" i="94"/>
  <c r="B135" i="17"/>
  <c r="F135" i="17"/>
  <c r="F129" i="76"/>
  <c r="B129" i="76"/>
  <c r="I127" i="82"/>
  <c r="H127" i="82"/>
  <c r="F132" i="55"/>
  <c r="B132" i="55"/>
  <c r="B130" i="65"/>
  <c r="F130" i="65"/>
  <c r="B135" i="21"/>
  <c r="F135" i="21"/>
  <c r="I136" i="30"/>
  <c r="H136" i="30"/>
  <c r="I127" i="85"/>
  <c r="H127" i="85"/>
  <c r="F131" i="61"/>
  <c r="B131" i="61"/>
  <c r="F131" i="59"/>
  <c r="B131" i="59"/>
  <c r="F135" i="3"/>
  <c r="B135" i="3"/>
  <c r="B132" i="57"/>
  <c r="F132" i="57"/>
  <c r="B137" i="69"/>
  <c r="F137" i="69"/>
  <c r="D135" i="19"/>
  <c r="G134" i="19"/>
  <c r="E135" i="19"/>
  <c r="B128" i="86"/>
  <c r="F128" i="86"/>
  <c r="I134" i="22"/>
  <c r="H134" i="22"/>
  <c r="F135" i="34"/>
  <c r="B135" i="34"/>
  <c r="I131" i="54"/>
  <c r="H131" i="54"/>
  <c r="F131" i="62"/>
  <c r="B131" i="62"/>
  <c r="D131" i="64"/>
  <c r="G130" i="64"/>
  <c r="E131" i="64"/>
  <c r="F132" i="72"/>
  <c r="B132" i="72"/>
  <c r="F136" i="31"/>
  <c r="B136" i="31"/>
  <c r="B136" i="32"/>
  <c r="F136" i="32"/>
  <c r="I128" i="79"/>
  <c r="H128" i="79"/>
  <c r="H126" i="92"/>
  <c r="I126" i="92"/>
  <c r="I131" i="46"/>
  <c r="H131" i="46"/>
  <c r="F134" i="74"/>
  <c r="B134" i="74"/>
  <c r="E128" i="93"/>
  <c r="F128" i="93" s="1"/>
  <c r="B128" i="93"/>
  <c r="I126" i="89"/>
  <c r="H126" i="89"/>
  <c r="H135" i="23"/>
  <c r="I135" i="23"/>
  <c r="F129" i="77"/>
  <c r="B129" i="77"/>
  <c r="F127" i="87"/>
  <c r="B127" i="87"/>
  <c r="I131" i="56"/>
  <c r="H131" i="56"/>
  <c r="D128" i="96"/>
  <c r="B128" i="96" s="1"/>
  <c r="G127" i="96"/>
  <c r="E128" i="96"/>
  <c r="I132" i="45"/>
  <c r="H132" i="45"/>
  <c r="F132" i="53"/>
  <c r="B132" i="53"/>
  <c r="H124" i="99"/>
  <c r="I124" i="99"/>
  <c r="G129" i="68"/>
  <c r="D130" i="68"/>
  <c r="E130" i="68"/>
  <c r="E130" i="94"/>
  <c r="F130" i="94" s="1"/>
  <c r="B130" i="94"/>
  <c r="H128" i="76"/>
  <c r="I128" i="76"/>
  <c r="I129" i="65"/>
  <c r="H129" i="65"/>
  <c r="B137" i="30"/>
  <c r="F137" i="30"/>
  <c r="B130" i="67"/>
  <c r="F130" i="67"/>
  <c r="H130" i="59"/>
  <c r="I130" i="59"/>
  <c r="H131" i="57"/>
  <c r="I131" i="57"/>
  <c r="H133" i="41"/>
  <c r="I133" i="41"/>
  <c r="I136" i="69"/>
  <c r="H136" i="69"/>
  <c r="I127" i="86"/>
  <c r="H127" i="86"/>
  <c r="H128" i="75"/>
  <c r="I128" i="75"/>
  <c r="I134" i="34"/>
  <c r="H134" i="34"/>
  <c r="B136" i="24"/>
  <c r="F136" i="24"/>
  <c r="H137" i="28"/>
  <c r="I137" i="28"/>
  <c r="I124" i="97"/>
  <c r="H124" i="97"/>
  <c r="B132" i="58"/>
  <c r="F132" i="58"/>
  <c r="H135" i="31"/>
  <c r="I135" i="31"/>
  <c r="G136" i="29"/>
  <c r="D137" i="29"/>
  <c r="E137" i="29"/>
  <c r="B128" i="83"/>
  <c r="F128" i="83"/>
  <c r="B131" i="63"/>
  <c r="F131" i="63"/>
  <c r="F127" i="92"/>
  <c r="B127" i="92"/>
  <c r="I133" i="73"/>
  <c r="H133" i="73"/>
  <c r="H133" i="74"/>
  <c r="I133" i="74"/>
  <c r="H127" i="93"/>
  <c r="I127" i="93"/>
  <c r="D134" i="39"/>
  <c r="G133" i="39"/>
  <c r="E134" i="39"/>
  <c r="B136" i="23"/>
  <c r="F136" i="23"/>
  <c r="H126" i="87"/>
  <c r="I126" i="87"/>
  <c r="J135" i="29"/>
  <c r="J133" i="20"/>
  <c r="I131" i="53"/>
  <c r="H131" i="53"/>
  <c r="H134" i="18"/>
  <c r="I134" i="18"/>
  <c r="H126" i="90"/>
  <c r="I126" i="90"/>
  <c r="B125" i="98"/>
  <c r="F125" i="98"/>
  <c r="H128" i="78"/>
  <c r="I128" i="78"/>
  <c r="G134" i="44"/>
  <c r="D135" i="44"/>
  <c r="E135" i="44"/>
  <c r="D135" i="20"/>
  <c r="G134" i="20"/>
  <c r="E135" i="20"/>
  <c r="I135" i="71"/>
  <c r="H135" i="71"/>
  <c r="B128" i="80"/>
  <c r="F128" i="80"/>
  <c r="H129" i="67"/>
  <c r="I129" i="67"/>
  <c r="J131" i="56" l="1"/>
  <c r="J124" i="99"/>
  <c r="J128" i="77"/>
  <c r="J136" i="70"/>
  <c r="J127" i="80"/>
  <c r="J130" i="60"/>
  <c r="J124" i="98"/>
  <c r="J124" i="97"/>
  <c r="J136" i="69"/>
  <c r="J131" i="55"/>
  <c r="J134" i="17"/>
  <c r="J126" i="88"/>
  <c r="J127" i="81"/>
  <c r="J131" i="53"/>
  <c r="J133" i="74"/>
  <c r="J134" i="34"/>
  <c r="J127" i="86"/>
  <c r="J130" i="59"/>
  <c r="J128" i="76"/>
  <c r="J126" i="92"/>
  <c r="J129" i="94"/>
  <c r="J133" i="43"/>
  <c r="J130" i="62"/>
  <c r="J130" i="63"/>
  <c r="J133" i="42"/>
  <c r="J131" i="54"/>
  <c r="J134" i="22"/>
  <c r="J127" i="93"/>
  <c r="J126" i="89"/>
  <c r="J135" i="71"/>
  <c r="J127" i="83"/>
  <c r="J131" i="58"/>
  <c r="J126" i="84"/>
  <c r="D129" i="93"/>
  <c r="G128" i="93"/>
  <c r="G128" i="80"/>
  <c r="D129" i="80"/>
  <c r="E129" i="80"/>
  <c r="B135" i="44"/>
  <c r="F135" i="44"/>
  <c r="D126" i="98"/>
  <c r="G125" i="98"/>
  <c r="E126" i="98"/>
  <c r="J134" i="18"/>
  <c r="D137" i="23"/>
  <c r="G136" i="23"/>
  <c r="E137" i="23"/>
  <c r="F134" i="39"/>
  <c r="B134" i="39"/>
  <c r="G127" i="92"/>
  <c r="D128" i="92"/>
  <c r="E128" i="92"/>
  <c r="J135" i="31"/>
  <c r="D137" i="24"/>
  <c r="G136" i="24"/>
  <c r="E137" i="24"/>
  <c r="J128" i="75"/>
  <c r="J131" i="57"/>
  <c r="J132" i="45"/>
  <c r="J131" i="46"/>
  <c r="J128" i="79"/>
  <c r="D137" i="31"/>
  <c r="G136" i="31"/>
  <c r="E137" i="31"/>
  <c r="H130" i="64"/>
  <c r="I130" i="64"/>
  <c r="G135" i="3"/>
  <c r="D136" i="3"/>
  <c r="E136" i="3"/>
  <c r="G131" i="61"/>
  <c r="D132" i="61"/>
  <c r="E132" i="61"/>
  <c r="J136" i="30"/>
  <c r="J127" i="82"/>
  <c r="D128" i="88"/>
  <c r="G127" i="88"/>
  <c r="E128" i="88"/>
  <c r="D126" i="99"/>
  <c r="G125" i="99"/>
  <c r="E126" i="99"/>
  <c r="J129" i="66"/>
  <c r="G135" i="22"/>
  <c r="D136" i="22"/>
  <c r="E136" i="22"/>
  <c r="G129" i="78"/>
  <c r="D130" i="78"/>
  <c r="E130" i="78"/>
  <c r="G135" i="18"/>
  <c r="D136" i="18"/>
  <c r="E136" i="18"/>
  <c r="D135" i="73"/>
  <c r="G134" i="73"/>
  <c r="E135" i="73"/>
  <c r="G134" i="41"/>
  <c r="D135" i="41"/>
  <c r="E135" i="41"/>
  <c r="I134" i="20"/>
  <c r="H134" i="20"/>
  <c r="H134" i="44"/>
  <c r="I134" i="44"/>
  <c r="G131" i="63"/>
  <c r="D132" i="63"/>
  <c r="E132" i="63"/>
  <c r="D131" i="67"/>
  <c r="G130" i="67"/>
  <c r="E131" i="67"/>
  <c r="D131" i="94"/>
  <c r="B131" i="94" s="1"/>
  <c r="G130" i="94"/>
  <c r="E131" i="94"/>
  <c r="B130" i="68"/>
  <c r="F130" i="68"/>
  <c r="F128" i="96"/>
  <c r="D130" i="77"/>
  <c r="G129" i="77"/>
  <c r="E130" i="77"/>
  <c r="G136" i="32"/>
  <c r="D137" i="32"/>
  <c r="E137" i="32"/>
  <c r="F131" i="64"/>
  <c r="B131" i="64"/>
  <c r="H134" i="19"/>
  <c r="I134" i="19"/>
  <c r="G132" i="57"/>
  <c r="D133" i="57"/>
  <c r="E133" i="57"/>
  <c r="D136" i="21"/>
  <c r="G135" i="21"/>
  <c r="E136" i="21"/>
  <c r="J130" i="61"/>
  <c r="J134" i="21"/>
  <c r="D128" i="90"/>
  <c r="G127" i="90"/>
  <c r="E128" i="90"/>
  <c r="J126" i="91"/>
  <c r="D132" i="60"/>
  <c r="G131" i="60"/>
  <c r="E132" i="60"/>
  <c r="D126" i="97"/>
  <c r="G125" i="97"/>
  <c r="E126" i="97"/>
  <c r="G138" i="28"/>
  <c r="D139" i="28"/>
  <c r="E139" i="28"/>
  <c r="J129" i="67"/>
  <c r="B135" i="20"/>
  <c r="F135" i="20"/>
  <c r="J128" i="78"/>
  <c r="J126" i="90"/>
  <c r="J126" i="87"/>
  <c r="J133" i="73"/>
  <c r="F137" i="29"/>
  <c r="B137" i="29"/>
  <c r="D133" i="58"/>
  <c r="G132" i="58"/>
  <c r="E133" i="58"/>
  <c r="J137" i="28"/>
  <c r="J133" i="41"/>
  <c r="J129" i="65"/>
  <c r="H129" i="68"/>
  <c r="I129" i="68"/>
  <c r="D133" i="53"/>
  <c r="G132" i="53"/>
  <c r="E133" i="53"/>
  <c r="H127" i="96"/>
  <c r="I127" i="96"/>
  <c r="J135" i="23"/>
  <c r="G134" i="74"/>
  <c r="D135" i="74"/>
  <c r="E135" i="74"/>
  <c r="D133" i="72"/>
  <c r="G132" i="72"/>
  <c r="E133" i="72"/>
  <c r="G128" i="86"/>
  <c r="D129" i="86"/>
  <c r="E129" i="86"/>
  <c r="B135" i="19"/>
  <c r="F135" i="19"/>
  <c r="D132" i="59"/>
  <c r="G131" i="59"/>
  <c r="E132" i="59"/>
  <c r="J127" i="85"/>
  <c r="D133" i="55"/>
  <c r="G132" i="55"/>
  <c r="E133" i="55"/>
  <c r="G129" i="76"/>
  <c r="D130" i="76"/>
  <c r="E130" i="76"/>
  <c r="D128" i="91"/>
  <c r="G127" i="91"/>
  <c r="E128" i="91"/>
  <c r="D133" i="56"/>
  <c r="G132" i="56"/>
  <c r="E133" i="56"/>
  <c r="D128" i="89"/>
  <c r="G127" i="89"/>
  <c r="E128" i="89"/>
  <c r="G132" i="46"/>
  <c r="D133" i="46"/>
  <c r="E133" i="46"/>
  <c r="D130" i="79"/>
  <c r="G129" i="79"/>
  <c r="E130" i="79"/>
  <c r="J135" i="32"/>
  <c r="J131" i="72"/>
  <c r="D135" i="42"/>
  <c r="G134" i="42"/>
  <c r="E135" i="42"/>
  <c r="J134" i="3"/>
  <c r="G136" i="71"/>
  <c r="D137" i="71"/>
  <c r="E137" i="71"/>
  <c r="D129" i="85"/>
  <c r="G128" i="85"/>
  <c r="E129" i="85"/>
  <c r="D129" i="82"/>
  <c r="G128" i="82"/>
  <c r="E129" i="82"/>
  <c r="D138" i="70"/>
  <c r="G137" i="70"/>
  <c r="E138" i="70"/>
  <c r="H136" i="27"/>
  <c r="I136" i="27"/>
  <c r="D131" i="66"/>
  <c r="G130" i="66"/>
  <c r="E131" i="66"/>
  <c r="J135" i="24"/>
  <c r="H126" i="95"/>
  <c r="I126" i="95"/>
  <c r="H133" i="39"/>
  <c r="I133" i="39"/>
  <c r="G128" i="83"/>
  <c r="D129" i="83"/>
  <c r="E129" i="83"/>
  <c r="I136" i="29"/>
  <c r="H136" i="29"/>
  <c r="G137" i="30"/>
  <c r="D138" i="30"/>
  <c r="E138" i="30"/>
  <c r="D128" i="87"/>
  <c r="G127" i="87"/>
  <c r="E128" i="87"/>
  <c r="G131" i="62"/>
  <c r="D132" i="62"/>
  <c r="E132" i="62"/>
  <c r="D136" i="34"/>
  <c r="G135" i="34"/>
  <c r="E136" i="34"/>
  <c r="G137" i="69"/>
  <c r="D138" i="69"/>
  <c r="E138" i="69"/>
  <c r="G130" i="65"/>
  <c r="D131" i="65"/>
  <c r="E131" i="65"/>
  <c r="G135" i="17"/>
  <c r="D136" i="17"/>
  <c r="E136" i="17"/>
  <c r="D134" i="45"/>
  <c r="G133" i="45"/>
  <c r="E134" i="45"/>
  <c r="D129" i="81"/>
  <c r="G128" i="81"/>
  <c r="E129" i="81"/>
  <c r="D128" i="84"/>
  <c r="G127" i="84"/>
  <c r="E128" i="84"/>
  <c r="D133" i="54"/>
  <c r="G132" i="54"/>
  <c r="E133" i="54"/>
  <c r="G134" i="43"/>
  <c r="D135" i="43"/>
  <c r="E135" i="43"/>
  <c r="F137" i="27"/>
  <c r="B137" i="27"/>
  <c r="D130" i="75"/>
  <c r="G129" i="75"/>
  <c r="E130" i="75"/>
  <c r="E127" i="95"/>
  <c r="F127" i="95" s="1"/>
  <c r="B127" i="95"/>
  <c r="J134" i="19" l="1"/>
  <c r="F136" i="17"/>
  <c r="D137" i="17" s="1"/>
  <c r="J127" i="96"/>
  <c r="J134" i="44"/>
  <c r="G127" i="95"/>
  <c r="D128" i="95"/>
  <c r="H134" i="43"/>
  <c r="I134" i="43"/>
  <c r="I128" i="81"/>
  <c r="H128" i="81"/>
  <c r="F134" i="45"/>
  <c r="B134" i="45"/>
  <c r="F138" i="69"/>
  <c r="B138" i="69"/>
  <c r="F136" i="34"/>
  <c r="B136" i="34"/>
  <c r="B138" i="30"/>
  <c r="F138" i="30"/>
  <c r="I128" i="85"/>
  <c r="H128" i="85"/>
  <c r="I136" i="71"/>
  <c r="H136" i="71"/>
  <c r="B135" i="42"/>
  <c r="F135" i="42"/>
  <c r="H129" i="79"/>
  <c r="I129" i="79"/>
  <c r="I132" i="46"/>
  <c r="H132" i="46"/>
  <c r="I127" i="91"/>
  <c r="H127" i="91"/>
  <c r="H129" i="76"/>
  <c r="I129" i="76"/>
  <c r="G135" i="19"/>
  <c r="D136" i="19"/>
  <c r="E136" i="19"/>
  <c r="H128" i="86"/>
  <c r="I128" i="86"/>
  <c r="B133" i="53"/>
  <c r="F133" i="53"/>
  <c r="B133" i="58"/>
  <c r="F133" i="58"/>
  <c r="I131" i="60"/>
  <c r="H131" i="60"/>
  <c r="H127" i="90"/>
  <c r="I127" i="90"/>
  <c r="B133" i="57"/>
  <c r="F133" i="57"/>
  <c r="I136" i="32"/>
  <c r="H136" i="32"/>
  <c r="G128" i="96"/>
  <c r="D129" i="96"/>
  <c r="H130" i="94"/>
  <c r="I130" i="94"/>
  <c r="F131" i="67"/>
  <c r="B131" i="67"/>
  <c r="B135" i="41"/>
  <c r="F135" i="41"/>
  <c r="B135" i="73"/>
  <c r="F135" i="73"/>
  <c r="B136" i="22"/>
  <c r="F136" i="22"/>
  <c r="H125" i="99"/>
  <c r="I125" i="99"/>
  <c r="B128" i="88"/>
  <c r="F128" i="88"/>
  <c r="F132" i="61"/>
  <c r="B132" i="61"/>
  <c r="I135" i="3"/>
  <c r="H135" i="3"/>
  <c r="I136" i="31"/>
  <c r="H136" i="31"/>
  <c r="I136" i="24"/>
  <c r="H136" i="24"/>
  <c r="F128" i="92"/>
  <c r="B128" i="92"/>
  <c r="D138" i="27"/>
  <c r="G137" i="27"/>
  <c r="E138" i="27"/>
  <c r="I127" i="84"/>
  <c r="H127" i="84"/>
  <c r="B129" i="81"/>
  <c r="F129" i="81"/>
  <c r="B131" i="65"/>
  <c r="F131" i="65"/>
  <c r="I137" i="69"/>
  <c r="H137" i="69"/>
  <c r="I127" i="87"/>
  <c r="H127" i="87"/>
  <c r="I137" i="30"/>
  <c r="H137" i="30"/>
  <c r="B129" i="83"/>
  <c r="F129" i="83"/>
  <c r="J126" i="95"/>
  <c r="H130" i="66"/>
  <c r="I130" i="66"/>
  <c r="I128" i="82"/>
  <c r="H128" i="82"/>
  <c r="B129" i="85"/>
  <c r="F129" i="85"/>
  <c r="F130" i="79"/>
  <c r="B130" i="79"/>
  <c r="I132" i="56"/>
  <c r="H132" i="56"/>
  <c r="B128" i="91"/>
  <c r="F128" i="91"/>
  <c r="F135" i="74"/>
  <c r="B135" i="74"/>
  <c r="J129" i="68"/>
  <c r="H125" i="97"/>
  <c r="I125" i="97"/>
  <c r="F132" i="60"/>
  <c r="B132" i="60"/>
  <c r="B128" i="90"/>
  <c r="F128" i="90"/>
  <c r="H135" i="21"/>
  <c r="I135" i="21"/>
  <c r="H132" i="57"/>
  <c r="I132" i="57"/>
  <c r="D132" i="64"/>
  <c r="G131" i="64"/>
  <c r="E132" i="64"/>
  <c r="D131" i="68"/>
  <c r="G130" i="68"/>
  <c r="E131" i="68"/>
  <c r="H134" i="41"/>
  <c r="I134" i="41"/>
  <c r="F130" i="78"/>
  <c r="B130" i="78"/>
  <c r="I135" i="22"/>
  <c r="H135" i="22"/>
  <c r="F126" i="99"/>
  <c r="B126" i="99"/>
  <c r="H131" i="61"/>
  <c r="I131" i="61"/>
  <c r="J130" i="64"/>
  <c r="B137" i="31"/>
  <c r="F137" i="31"/>
  <c r="B137" i="24"/>
  <c r="F137" i="24"/>
  <c r="H127" i="92"/>
  <c r="I127" i="92"/>
  <c r="H136" i="23"/>
  <c r="I136" i="23"/>
  <c r="H125" i="98"/>
  <c r="I125" i="98"/>
  <c r="H129" i="75"/>
  <c r="I129" i="75"/>
  <c r="H132" i="54"/>
  <c r="I132" i="54"/>
  <c r="B128" i="84"/>
  <c r="F128" i="84"/>
  <c r="I130" i="65"/>
  <c r="H130" i="65"/>
  <c r="B132" i="62"/>
  <c r="F132" i="62"/>
  <c r="F128" i="87"/>
  <c r="B128" i="87"/>
  <c r="H128" i="83"/>
  <c r="I128" i="83"/>
  <c r="F131" i="66"/>
  <c r="B131" i="66"/>
  <c r="H137" i="70"/>
  <c r="I137" i="70"/>
  <c r="B129" i="82"/>
  <c r="F129" i="82"/>
  <c r="I127" i="89"/>
  <c r="H127" i="89"/>
  <c r="B133" i="56"/>
  <c r="F133" i="56"/>
  <c r="H132" i="55"/>
  <c r="I132" i="55"/>
  <c r="H131" i="59"/>
  <c r="I131" i="59"/>
  <c r="H132" i="72"/>
  <c r="I132" i="72"/>
  <c r="H134" i="74"/>
  <c r="I134" i="74"/>
  <c r="G137" i="29"/>
  <c r="D138" i="29"/>
  <c r="E138" i="29"/>
  <c r="F139" i="28"/>
  <c r="B139" i="28"/>
  <c r="B126" i="97"/>
  <c r="F126" i="97"/>
  <c r="F136" i="21"/>
  <c r="B136" i="21"/>
  <c r="I129" i="77"/>
  <c r="H129" i="77"/>
  <c r="B132" i="63"/>
  <c r="F132" i="63"/>
  <c r="B136" i="18"/>
  <c r="F136" i="18"/>
  <c r="H129" i="78"/>
  <c r="I129" i="78"/>
  <c r="F137" i="23"/>
  <c r="B137" i="23"/>
  <c r="F126" i="98"/>
  <c r="B126" i="98"/>
  <c r="F129" i="80"/>
  <c r="B129" i="80"/>
  <c r="H128" i="93"/>
  <c r="I128" i="93"/>
  <c r="B130" i="75"/>
  <c r="F130" i="75"/>
  <c r="B135" i="43"/>
  <c r="F135" i="43"/>
  <c r="F133" i="54"/>
  <c r="B133" i="54"/>
  <c r="I133" i="45"/>
  <c r="H133" i="45"/>
  <c r="H135" i="17"/>
  <c r="I135" i="17"/>
  <c r="H135" i="34"/>
  <c r="I135" i="34"/>
  <c r="I131" i="62"/>
  <c r="H131" i="62"/>
  <c r="J136" i="29"/>
  <c r="J133" i="39"/>
  <c r="J136" i="27"/>
  <c r="F138" i="70"/>
  <c r="B138" i="70"/>
  <c r="F137" i="71"/>
  <c r="B137" i="71"/>
  <c r="H134" i="42"/>
  <c r="I134" i="42"/>
  <c r="B133" i="46"/>
  <c r="F133" i="46"/>
  <c r="F128" i="89"/>
  <c r="B128" i="89"/>
  <c r="B130" i="76"/>
  <c r="F130" i="76"/>
  <c r="F133" i="55"/>
  <c r="B133" i="55"/>
  <c r="F132" i="59"/>
  <c r="B132" i="59"/>
  <c r="F129" i="86"/>
  <c r="B129" i="86"/>
  <c r="F133" i="72"/>
  <c r="B133" i="72"/>
  <c r="H132" i="53"/>
  <c r="I132" i="53"/>
  <c r="H132" i="58"/>
  <c r="I132" i="58"/>
  <c r="D136" i="20"/>
  <c r="G135" i="20"/>
  <c r="E136" i="20"/>
  <c r="H138" i="28"/>
  <c r="I138" i="28"/>
  <c r="B137" i="32"/>
  <c r="F137" i="32"/>
  <c r="B130" i="77"/>
  <c r="F130" i="77"/>
  <c r="F131" i="94"/>
  <c r="I130" i="67"/>
  <c r="H130" i="67"/>
  <c r="H131" i="63"/>
  <c r="I131" i="63"/>
  <c r="J134" i="20"/>
  <c r="H134" i="73"/>
  <c r="I134" i="73"/>
  <c r="H135" i="18"/>
  <c r="I135" i="18"/>
  <c r="I127" i="88"/>
  <c r="H127" i="88"/>
  <c r="B136" i="3"/>
  <c r="F136" i="3"/>
  <c r="D135" i="39"/>
  <c r="G134" i="39"/>
  <c r="E135" i="39"/>
  <c r="G135" i="44"/>
  <c r="D136" i="44"/>
  <c r="E136" i="44"/>
  <c r="I128" i="80"/>
  <c r="H128" i="80"/>
  <c r="E129" i="93"/>
  <c r="F129" i="93" s="1"/>
  <c r="B129" i="93"/>
  <c r="E137" i="17" l="1"/>
  <c r="G136" i="17"/>
  <c r="J131" i="62"/>
  <c r="J129" i="77"/>
  <c r="J132" i="56"/>
  <c r="J128" i="86"/>
  <c r="J137" i="30"/>
  <c r="J137" i="69"/>
  <c r="J131" i="60"/>
  <c r="J132" i="53"/>
  <c r="J134" i="42"/>
  <c r="J134" i="74"/>
  <c r="J131" i="59"/>
  <c r="J130" i="94"/>
  <c r="J155" i="94" s="1"/>
  <c r="J127" i="90"/>
  <c r="J132" i="58"/>
  <c r="J132" i="72"/>
  <c r="J132" i="55"/>
  <c r="J137" i="70"/>
  <c r="J128" i="83"/>
  <c r="J131" i="61"/>
  <c r="J134" i="41"/>
  <c r="J132" i="57"/>
  <c r="J125" i="97"/>
  <c r="J125" i="99"/>
  <c r="J131" i="63"/>
  <c r="J136" i="71"/>
  <c r="J135" i="18"/>
  <c r="J135" i="34"/>
  <c r="J128" i="93"/>
  <c r="J129" i="78"/>
  <c r="J132" i="54"/>
  <c r="J125" i="98"/>
  <c r="J127" i="92"/>
  <c r="J128" i="81"/>
  <c r="J127" i="88"/>
  <c r="J132" i="46"/>
  <c r="J128" i="85"/>
  <c r="G129" i="93"/>
  <c r="D130" i="93"/>
  <c r="J128" i="80"/>
  <c r="G131" i="94"/>
  <c r="D132" i="94"/>
  <c r="B132" i="94" s="1"/>
  <c r="E132" i="94"/>
  <c r="H135" i="20"/>
  <c r="I135" i="20"/>
  <c r="J133" i="45"/>
  <c r="G126" i="98"/>
  <c r="D127" i="98"/>
  <c r="E127" i="98"/>
  <c r="G136" i="21"/>
  <c r="D137" i="21"/>
  <c r="E137" i="21"/>
  <c r="G139" i="28"/>
  <c r="D140" i="28"/>
  <c r="E140" i="28"/>
  <c r="D134" i="56"/>
  <c r="G133" i="56"/>
  <c r="E134" i="56"/>
  <c r="D130" i="82"/>
  <c r="G129" i="82"/>
  <c r="E130" i="82"/>
  <c r="B137" i="17"/>
  <c r="F137" i="17"/>
  <c r="I131" i="64"/>
  <c r="H131" i="64"/>
  <c r="J135" i="21"/>
  <c r="G130" i="79"/>
  <c r="D131" i="79"/>
  <c r="E131" i="79"/>
  <c r="J128" i="82"/>
  <c r="G129" i="83"/>
  <c r="D130" i="83"/>
  <c r="E130" i="83"/>
  <c r="D132" i="65"/>
  <c r="G131" i="65"/>
  <c r="E132" i="65"/>
  <c r="F138" i="27"/>
  <c r="B138" i="27"/>
  <c r="G128" i="88"/>
  <c r="D129" i="88"/>
  <c r="E129" i="88"/>
  <c r="G136" i="22"/>
  <c r="D137" i="22"/>
  <c r="E137" i="22"/>
  <c r="D136" i="41"/>
  <c r="G135" i="41"/>
  <c r="E136" i="41"/>
  <c r="G133" i="58"/>
  <c r="D134" i="58"/>
  <c r="E134" i="58"/>
  <c r="H135" i="19"/>
  <c r="I135" i="19"/>
  <c r="J127" i="91"/>
  <c r="G138" i="69"/>
  <c r="D139" i="69"/>
  <c r="E139" i="69"/>
  <c r="I134" i="39"/>
  <c r="H134" i="39"/>
  <c r="J134" i="73"/>
  <c r="D131" i="77"/>
  <c r="G130" i="77"/>
  <c r="E131" i="77"/>
  <c r="J138" i="28"/>
  <c r="B136" i="20"/>
  <c r="F136" i="20"/>
  <c r="D130" i="86"/>
  <c r="G129" i="86"/>
  <c r="E130" i="86"/>
  <c r="D134" i="55"/>
  <c r="G133" i="55"/>
  <c r="E134" i="55"/>
  <c r="D129" i="89"/>
  <c r="G128" i="89"/>
  <c r="E129" i="89"/>
  <c r="D139" i="70"/>
  <c r="G138" i="70"/>
  <c r="E139" i="70"/>
  <c r="J135" i="17"/>
  <c r="D131" i="75"/>
  <c r="G130" i="75"/>
  <c r="E131" i="75"/>
  <c r="G136" i="18"/>
  <c r="D137" i="18"/>
  <c r="E137" i="18"/>
  <c r="G126" i="97"/>
  <c r="D127" i="97"/>
  <c r="E127" i="97"/>
  <c r="G131" i="66"/>
  <c r="D132" i="66"/>
  <c r="E132" i="66"/>
  <c r="D129" i="87"/>
  <c r="G128" i="87"/>
  <c r="E129" i="87"/>
  <c r="J130" i="65"/>
  <c r="D129" i="84"/>
  <c r="G128" i="84"/>
  <c r="E129" i="84"/>
  <c r="J129" i="75"/>
  <c r="J136" i="23"/>
  <c r="D138" i="24"/>
  <c r="G137" i="24"/>
  <c r="E138" i="24"/>
  <c r="D127" i="99"/>
  <c r="G126" i="99"/>
  <c r="E127" i="99"/>
  <c r="D131" i="78"/>
  <c r="G130" i="78"/>
  <c r="E131" i="78"/>
  <c r="I130" i="68"/>
  <c r="H130" i="68"/>
  <c r="B132" i="64"/>
  <c r="F132" i="64"/>
  <c r="G132" i="60"/>
  <c r="D133" i="60"/>
  <c r="E133" i="60"/>
  <c r="G129" i="85"/>
  <c r="D130" i="85"/>
  <c r="E130" i="85"/>
  <c r="J130" i="66"/>
  <c r="J127" i="87"/>
  <c r="J127" i="84"/>
  <c r="J136" i="24"/>
  <c r="J135" i="3"/>
  <c r="J136" i="32"/>
  <c r="J129" i="76"/>
  <c r="D136" i="42"/>
  <c r="G135" i="42"/>
  <c r="E136" i="42"/>
  <c r="J134" i="43"/>
  <c r="F136" i="44"/>
  <c r="B136" i="44"/>
  <c r="F135" i="39"/>
  <c r="B135" i="39"/>
  <c r="D131" i="76"/>
  <c r="G130" i="76"/>
  <c r="E131" i="76"/>
  <c r="D134" i="46"/>
  <c r="G133" i="46"/>
  <c r="E134" i="46"/>
  <c r="D134" i="54"/>
  <c r="G133" i="54"/>
  <c r="E134" i="54"/>
  <c r="D130" i="80"/>
  <c r="G129" i="80"/>
  <c r="E130" i="80"/>
  <c r="D138" i="23"/>
  <c r="G137" i="23"/>
  <c r="E138" i="23"/>
  <c r="F138" i="29"/>
  <c r="B138" i="29"/>
  <c r="D133" i="62"/>
  <c r="G132" i="62"/>
  <c r="E133" i="62"/>
  <c r="F131" i="68"/>
  <c r="B131" i="68"/>
  <c r="G128" i="90"/>
  <c r="D129" i="90"/>
  <c r="E129" i="90"/>
  <c r="D136" i="74"/>
  <c r="G135" i="74"/>
  <c r="E136" i="74"/>
  <c r="D130" i="81"/>
  <c r="G129" i="81"/>
  <c r="E130" i="81"/>
  <c r="G135" i="73"/>
  <c r="D136" i="73"/>
  <c r="E136" i="73"/>
  <c r="E129" i="96"/>
  <c r="F129" i="96" s="1"/>
  <c r="B129" i="96"/>
  <c r="D134" i="57"/>
  <c r="G133" i="57"/>
  <c r="E134" i="57"/>
  <c r="D134" i="53"/>
  <c r="G133" i="53"/>
  <c r="E134" i="53"/>
  <c r="G136" i="34"/>
  <c r="D137" i="34"/>
  <c r="E137" i="34"/>
  <c r="G134" i="45"/>
  <c r="D135" i="45"/>
  <c r="E135" i="45"/>
  <c r="E128" i="95"/>
  <c r="F128" i="95" s="1"/>
  <c r="B128" i="95"/>
  <c r="H135" i="44"/>
  <c r="I135" i="44"/>
  <c r="G136" i="3"/>
  <c r="D137" i="3"/>
  <c r="E137" i="3"/>
  <c r="J130" i="67"/>
  <c r="D138" i="32"/>
  <c r="G137" i="32"/>
  <c r="E138" i="32"/>
  <c r="D134" i="72"/>
  <c r="G133" i="72"/>
  <c r="E134" i="72"/>
  <c r="D133" i="59"/>
  <c r="G132" i="59"/>
  <c r="E133" i="59"/>
  <c r="G137" i="71"/>
  <c r="D138" i="71"/>
  <c r="E138" i="71"/>
  <c r="D136" i="43"/>
  <c r="G135" i="43"/>
  <c r="E136" i="43"/>
  <c r="G132" i="63"/>
  <c r="D133" i="63"/>
  <c r="E133" i="63"/>
  <c r="H137" i="29"/>
  <c r="I137" i="29"/>
  <c r="J127" i="89"/>
  <c r="H136" i="17"/>
  <c r="I136" i="17"/>
  <c r="D138" i="31"/>
  <c r="G137" i="31"/>
  <c r="E138" i="31"/>
  <c r="J135" i="22"/>
  <c r="D129" i="91"/>
  <c r="G128" i="91"/>
  <c r="E129" i="91"/>
  <c r="I137" i="27"/>
  <c r="H137" i="27"/>
  <c r="G128" i="92"/>
  <c r="D129" i="92"/>
  <c r="E129" i="92"/>
  <c r="J136" i="31"/>
  <c r="D133" i="61"/>
  <c r="G132" i="61"/>
  <c r="E133" i="61"/>
  <c r="G131" i="67"/>
  <c r="D132" i="67"/>
  <c r="E132" i="67"/>
  <c r="H128" i="96"/>
  <c r="I128" i="96"/>
  <c r="B136" i="19"/>
  <c r="F136" i="19"/>
  <c r="J129" i="79"/>
  <c r="D139" i="30"/>
  <c r="G138" i="30"/>
  <c r="E139" i="30"/>
  <c r="H127" i="95"/>
  <c r="I127" i="95"/>
  <c r="J136" i="17" l="1"/>
  <c r="J135" i="20"/>
  <c r="J135" i="19"/>
  <c r="J137" i="27"/>
  <c r="J130" i="68"/>
  <c r="J134" i="39"/>
  <c r="F132" i="94"/>
  <c r="D133" i="94" s="1"/>
  <c r="G128" i="95"/>
  <c r="D129" i="95"/>
  <c r="J127" i="95"/>
  <c r="B139" i="30"/>
  <c r="F139" i="30"/>
  <c r="J128" i="96"/>
  <c r="I131" i="67"/>
  <c r="H131" i="67"/>
  <c r="F129" i="91"/>
  <c r="B129" i="91"/>
  <c r="F138" i="31"/>
  <c r="B138" i="31"/>
  <c r="J137" i="29"/>
  <c r="I132" i="63"/>
  <c r="H132" i="63"/>
  <c r="I132" i="59"/>
  <c r="H132" i="59"/>
  <c r="B134" i="72"/>
  <c r="F134" i="72"/>
  <c r="J135" i="44"/>
  <c r="H133" i="53"/>
  <c r="I133" i="53"/>
  <c r="B134" i="57"/>
  <c r="F134" i="57"/>
  <c r="I129" i="81"/>
  <c r="H129" i="81"/>
  <c r="B136" i="74"/>
  <c r="F136" i="74"/>
  <c r="B133" i="62"/>
  <c r="F133" i="62"/>
  <c r="I137" i="23"/>
  <c r="H137" i="23"/>
  <c r="F130" i="80"/>
  <c r="B130" i="80"/>
  <c r="H130" i="76"/>
  <c r="I130" i="76"/>
  <c r="I135" i="42"/>
  <c r="H135" i="42"/>
  <c r="H130" i="78"/>
  <c r="I130" i="78"/>
  <c r="F127" i="99"/>
  <c r="B127" i="99"/>
  <c r="B129" i="84"/>
  <c r="F129" i="84"/>
  <c r="B129" i="87"/>
  <c r="F129" i="87"/>
  <c r="B137" i="18"/>
  <c r="F137" i="18"/>
  <c r="F131" i="75"/>
  <c r="B131" i="75"/>
  <c r="F139" i="70"/>
  <c r="B139" i="70"/>
  <c r="I129" i="86"/>
  <c r="H129" i="86"/>
  <c r="F134" i="58"/>
  <c r="B134" i="58"/>
  <c r="B136" i="41"/>
  <c r="F136" i="41"/>
  <c r="G138" i="27"/>
  <c r="D139" i="27"/>
  <c r="E139" i="27"/>
  <c r="H133" i="56"/>
  <c r="I133" i="56"/>
  <c r="I139" i="28"/>
  <c r="H139" i="28"/>
  <c r="H131" i="94"/>
  <c r="I131" i="94"/>
  <c r="F138" i="71"/>
  <c r="B138" i="71"/>
  <c r="F133" i="59"/>
  <c r="B133" i="59"/>
  <c r="F137" i="34"/>
  <c r="B137" i="34"/>
  <c r="F134" i="53"/>
  <c r="B134" i="53"/>
  <c r="D130" i="96"/>
  <c r="G129" i="96"/>
  <c r="B136" i="73"/>
  <c r="F136" i="73"/>
  <c r="B130" i="81"/>
  <c r="F130" i="81"/>
  <c r="G131" i="68"/>
  <c r="D132" i="68"/>
  <c r="E132" i="68"/>
  <c r="B138" i="23"/>
  <c r="F138" i="23"/>
  <c r="H133" i="46"/>
  <c r="I133" i="46"/>
  <c r="B131" i="76"/>
  <c r="F131" i="76"/>
  <c r="D137" i="44"/>
  <c r="G136" i="44"/>
  <c r="E137" i="44"/>
  <c r="B136" i="42"/>
  <c r="F136" i="42"/>
  <c r="F133" i="60"/>
  <c r="B133" i="60"/>
  <c r="F131" i="78"/>
  <c r="B131" i="78"/>
  <c r="F127" i="97"/>
  <c r="B127" i="97"/>
  <c r="H136" i="18"/>
  <c r="I136" i="18"/>
  <c r="I133" i="55"/>
  <c r="H133" i="55"/>
  <c r="B130" i="86"/>
  <c r="F130" i="86"/>
  <c r="H133" i="58"/>
  <c r="I133" i="58"/>
  <c r="F129" i="88"/>
  <c r="B129" i="88"/>
  <c r="B130" i="83"/>
  <c r="F130" i="83"/>
  <c r="F131" i="79"/>
  <c r="B131" i="79"/>
  <c r="J131" i="64"/>
  <c r="I129" i="82"/>
  <c r="H129" i="82"/>
  <c r="B134" i="56"/>
  <c r="F134" i="56"/>
  <c r="F127" i="98"/>
  <c r="B127" i="98"/>
  <c r="G136" i="19"/>
  <c r="D137" i="19"/>
  <c r="E137" i="19"/>
  <c r="I132" i="61"/>
  <c r="H132" i="61"/>
  <c r="B129" i="92"/>
  <c r="F129" i="92"/>
  <c r="H135" i="43"/>
  <c r="I135" i="43"/>
  <c r="H137" i="71"/>
  <c r="I137" i="71"/>
  <c r="H137" i="32"/>
  <c r="I137" i="32"/>
  <c r="B137" i="3"/>
  <c r="F137" i="3"/>
  <c r="F135" i="45"/>
  <c r="B135" i="45"/>
  <c r="I136" i="34"/>
  <c r="H136" i="34"/>
  <c r="I135" i="73"/>
  <c r="H135" i="73"/>
  <c r="F129" i="90"/>
  <c r="B129" i="90"/>
  <c r="D139" i="29"/>
  <c r="G138" i="29"/>
  <c r="E139" i="29"/>
  <c r="H133" i="54"/>
  <c r="I133" i="54"/>
  <c r="F134" i="46"/>
  <c r="B134" i="46"/>
  <c r="B130" i="85"/>
  <c r="F130" i="85"/>
  <c r="I132" i="60"/>
  <c r="H132" i="60"/>
  <c r="I137" i="24"/>
  <c r="H137" i="24"/>
  <c r="B132" i="66"/>
  <c r="F132" i="66"/>
  <c r="I126" i="97"/>
  <c r="H126" i="97"/>
  <c r="I128" i="89"/>
  <c r="H128" i="89"/>
  <c r="B134" i="55"/>
  <c r="F134" i="55"/>
  <c r="G136" i="20"/>
  <c r="D137" i="20"/>
  <c r="E137" i="20"/>
  <c r="I130" i="77"/>
  <c r="H130" i="77"/>
  <c r="B139" i="69"/>
  <c r="F139" i="69"/>
  <c r="F137" i="22"/>
  <c r="B137" i="22"/>
  <c r="H128" i="88"/>
  <c r="I128" i="88"/>
  <c r="I131" i="65"/>
  <c r="H131" i="65"/>
  <c r="H129" i="83"/>
  <c r="I129" i="83"/>
  <c r="H130" i="79"/>
  <c r="I130" i="79"/>
  <c r="G137" i="17"/>
  <c r="D138" i="17"/>
  <c r="E138" i="17"/>
  <c r="F130" i="82"/>
  <c r="B130" i="82"/>
  <c r="F137" i="21"/>
  <c r="B137" i="21"/>
  <c r="H126" i="98"/>
  <c r="I126" i="98"/>
  <c r="E130" i="93"/>
  <c r="F130" i="93" s="1"/>
  <c r="B130" i="93"/>
  <c r="H138" i="30"/>
  <c r="I138" i="30"/>
  <c r="B132" i="67"/>
  <c r="F132" i="67"/>
  <c r="F133" i="61"/>
  <c r="B133" i="61"/>
  <c r="H128" i="92"/>
  <c r="I128" i="92"/>
  <c r="H128" i="91"/>
  <c r="I128" i="91"/>
  <c r="H137" i="31"/>
  <c r="I137" i="31"/>
  <c r="B133" i="63"/>
  <c r="F133" i="63"/>
  <c r="B136" i="43"/>
  <c r="F136" i="43"/>
  <c r="H133" i="72"/>
  <c r="I133" i="72"/>
  <c r="B138" i="32"/>
  <c r="F138" i="32"/>
  <c r="H136" i="3"/>
  <c r="I136" i="3"/>
  <c r="H134" i="45"/>
  <c r="I134" i="45"/>
  <c r="H133" i="57"/>
  <c r="I133" i="57"/>
  <c r="H135" i="74"/>
  <c r="I135" i="74"/>
  <c r="I128" i="90"/>
  <c r="H128" i="90"/>
  <c r="I132" i="62"/>
  <c r="H132" i="62"/>
  <c r="I129" i="80"/>
  <c r="H129" i="80"/>
  <c r="F134" i="54"/>
  <c r="B134" i="54"/>
  <c r="D136" i="39"/>
  <c r="G135" i="39"/>
  <c r="E136" i="39"/>
  <c r="I129" i="85"/>
  <c r="H129" i="85"/>
  <c r="D133" i="64"/>
  <c r="G132" i="64"/>
  <c r="E133" i="64"/>
  <c r="H126" i="99"/>
  <c r="I126" i="99"/>
  <c r="F138" i="24"/>
  <c r="B138" i="24"/>
  <c r="I128" i="84"/>
  <c r="H128" i="84"/>
  <c r="I128" i="87"/>
  <c r="H128" i="87"/>
  <c r="H131" i="66"/>
  <c r="I131" i="66"/>
  <c r="I130" i="75"/>
  <c r="H130" i="75"/>
  <c r="H138" i="70"/>
  <c r="I138" i="70"/>
  <c r="F129" i="89"/>
  <c r="B129" i="89"/>
  <c r="B131" i="77"/>
  <c r="F131" i="77"/>
  <c r="I138" i="69"/>
  <c r="H138" i="69"/>
  <c r="H135" i="41"/>
  <c r="I135" i="41"/>
  <c r="H136" i="22"/>
  <c r="I136" i="22"/>
  <c r="B132" i="65"/>
  <c r="F132" i="65"/>
  <c r="B140" i="28"/>
  <c r="F140" i="28"/>
  <c r="H136" i="21"/>
  <c r="I136" i="21"/>
  <c r="H129" i="93"/>
  <c r="I129" i="93"/>
  <c r="G132" i="94" l="1"/>
  <c r="J126" i="98"/>
  <c r="J133" i="46"/>
  <c r="J130" i="78"/>
  <c r="J130" i="76"/>
  <c r="J136" i="34"/>
  <c r="J133" i="55"/>
  <c r="J139" i="28"/>
  <c r="J132" i="59"/>
  <c r="J137" i="32"/>
  <c r="J135" i="43"/>
  <c r="J136" i="18"/>
  <c r="J129" i="82"/>
  <c r="J130" i="79"/>
  <c r="J133" i="54"/>
  <c r="J132" i="63"/>
  <c r="J129" i="85"/>
  <c r="J138" i="69"/>
  <c r="J130" i="75"/>
  <c r="J132" i="62"/>
  <c r="J136" i="21"/>
  <c r="J135" i="41"/>
  <c r="J138" i="70"/>
  <c r="J131" i="66"/>
  <c r="J126" i="99"/>
  <c r="J133" i="57"/>
  <c r="J136" i="3"/>
  <c r="J133" i="53"/>
  <c r="J128" i="87"/>
  <c r="J128" i="89"/>
  <c r="J133" i="72"/>
  <c r="J128" i="91"/>
  <c r="J138" i="30"/>
  <c r="J126" i="97"/>
  <c r="D131" i="93"/>
  <c r="G130" i="93"/>
  <c r="J128" i="84"/>
  <c r="F136" i="39"/>
  <c r="B136" i="39"/>
  <c r="J129" i="80"/>
  <c r="J128" i="90"/>
  <c r="D134" i="61"/>
  <c r="G133" i="61"/>
  <c r="E134" i="61"/>
  <c r="I132" i="94"/>
  <c r="H132" i="94"/>
  <c r="J131" i="65"/>
  <c r="D138" i="22"/>
  <c r="G137" i="22"/>
  <c r="E138" i="22"/>
  <c r="J130" i="77"/>
  <c r="D135" i="55"/>
  <c r="G134" i="55"/>
  <c r="E135" i="55"/>
  <c r="G130" i="85"/>
  <c r="D131" i="85"/>
  <c r="E131" i="85"/>
  <c r="B139" i="29"/>
  <c r="F139" i="29"/>
  <c r="J135" i="73"/>
  <c r="G135" i="45"/>
  <c r="D136" i="45"/>
  <c r="E136" i="45"/>
  <c r="J132" i="61"/>
  <c r="D132" i="79"/>
  <c r="G131" i="79"/>
  <c r="E132" i="79"/>
  <c r="G129" i="88"/>
  <c r="D130" i="88"/>
  <c r="E130" i="88"/>
  <c r="D132" i="78"/>
  <c r="G131" i="78"/>
  <c r="E132" i="78"/>
  <c r="G131" i="76"/>
  <c r="D132" i="76"/>
  <c r="E132" i="76"/>
  <c r="G138" i="23"/>
  <c r="D139" i="23"/>
  <c r="E139" i="23"/>
  <c r="H131" i="68"/>
  <c r="I131" i="68"/>
  <c r="G134" i="53"/>
  <c r="D135" i="53"/>
  <c r="E135" i="53"/>
  <c r="G133" i="59"/>
  <c r="D134" i="59"/>
  <c r="E134" i="59"/>
  <c r="G136" i="41"/>
  <c r="D137" i="41"/>
  <c r="E137" i="41"/>
  <c r="D130" i="87"/>
  <c r="G129" i="87"/>
  <c r="E130" i="87"/>
  <c r="G133" i="62"/>
  <c r="D134" i="62"/>
  <c r="E134" i="62"/>
  <c r="J129" i="93"/>
  <c r="G140" i="28"/>
  <c r="D141" i="28"/>
  <c r="E141" i="28"/>
  <c r="J136" i="22"/>
  <c r="J135" i="74"/>
  <c r="J134" i="45"/>
  <c r="G138" i="32"/>
  <c r="D139" i="32"/>
  <c r="E139" i="32"/>
  <c r="D137" i="43"/>
  <c r="G136" i="43"/>
  <c r="E137" i="43"/>
  <c r="J137" i="31"/>
  <c r="J128" i="92"/>
  <c r="D133" i="67"/>
  <c r="G132" i="67"/>
  <c r="E133" i="67"/>
  <c r="E133" i="94"/>
  <c r="F133" i="94" s="1"/>
  <c r="B133" i="94"/>
  <c r="G137" i="21"/>
  <c r="D138" i="21"/>
  <c r="E138" i="21"/>
  <c r="F138" i="17"/>
  <c r="B138" i="17"/>
  <c r="J129" i="83"/>
  <c r="J128" i="88"/>
  <c r="G139" i="69"/>
  <c r="D140" i="69"/>
  <c r="E140" i="69"/>
  <c r="J137" i="24"/>
  <c r="D138" i="3"/>
  <c r="G137" i="3"/>
  <c r="E138" i="3"/>
  <c r="J137" i="71"/>
  <c r="G129" i="92"/>
  <c r="D130" i="92"/>
  <c r="E130" i="92"/>
  <c r="G127" i="98"/>
  <c r="D128" i="98"/>
  <c r="E128" i="98"/>
  <c r="G130" i="83"/>
  <c r="D131" i="83"/>
  <c r="E131" i="83"/>
  <c r="J133" i="58"/>
  <c r="G130" i="81"/>
  <c r="D131" i="81"/>
  <c r="E131" i="81"/>
  <c r="H129" i="96"/>
  <c r="I129" i="96"/>
  <c r="J129" i="86"/>
  <c r="D132" i="75"/>
  <c r="G131" i="75"/>
  <c r="E132" i="75"/>
  <c r="D128" i="99"/>
  <c r="G127" i="99"/>
  <c r="E128" i="99"/>
  <c r="J135" i="42"/>
  <c r="G130" i="80"/>
  <c r="D131" i="80"/>
  <c r="E131" i="80"/>
  <c r="J129" i="81"/>
  <c r="G129" i="91"/>
  <c r="D130" i="91"/>
  <c r="E130" i="91"/>
  <c r="D140" i="30"/>
  <c r="G139" i="30"/>
  <c r="D130" i="89"/>
  <c r="G129" i="89"/>
  <c r="E130" i="89"/>
  <c r="G138" i="24"/>
  <c r="D139" i="24"/>
  <c r="E139" i="24"/>
  <c r="I132" i="64"/>
  <c r="H132" i="64"/>
  <c r="D135" i="54"/>
  <c r="G134" i="54"/>
  <c r="E135" i="54"/>
  <c r="H137" i="17"/>
  <c r="I137" i="17"/>
  <c r="F137" i="20"/>
  <c r="B137" i="20"/>
  <c r="G132" i="66"/>
  <c r="D133" i="66"/>
  <c r="E133" i="66"/>
  <c r="D130" i="90"/>
  <c r="G129" i="90"/>
  <c r="E130" i="90"/>
  <c r="F137" i="19"/>
  <c r="B137" i="19"/>
  <c r="G134" i="56"/>
  <c r="D135" i="56"/>
  <c r="E135" i="56"/>
  <c r="G127" i="97"/>
  <c r="D128" i="97"/>
  <c r="E128" i="97"/>
  <c r="D134" i="60"/>
  <c r="G133" i="60"/>
  <c r="E134" i="60"/>
  <c r="H136" i="44"/>
  <c r="I136" i="44"/>
  <c r="E130" i="96"/>
  <c r="F130" i="96" s="1"/>
  <c r="B130" i="96"/>
  <c r="D138" i="34"/>
  <c r="G137" i="34"/>
  <c r="E138" i="34"/>
  <c r="G138" i="71"/>
  <c r="D139" i="71"/>
  <c r="E139" i="71"/>
  <c r="B139" i="27"/>
  <c r="F139" i="27"/>
  <c r="G137" i="18"/>
  <c r="D138" i="18"/>
  <c r="E138" i="18"/>
  <c r="D130" i="84"/>
  <c r="G129" i="84"/>
  <c r="E130" i="84"/>
  <c r="G136" i="74"/>
  <c r="D137" i="74"/>
  <c r="E137" i="74"/>
  <c r="G134" i="57"/>
  <c r="D135" i="57"/>
  <c r="E135" i="57"/>
  <c r="E129" i="95"/>
  <c r="F129" i="95" s="1"/>
  <c r="B129" i="95"/>
  <c r="G132" i="65"/>
  <c r="D133" i="65"/>
  <c r="E133" i="65"/>
  <c r="D132" i="77"/>
  <c r="G131" i="77"/>
  <c r="E132" i="77"/>
  <c r="B133" i="64"/>
  <c r="F133" i="64"/>
  <c r="I135" i="39"/>
  <c r="H135" i="39"/>
  <c r="G133" i="63"/>
  <c r="D134" i="63"/>
  <c r="E134" i="63"/>
  <c r="G130" i="82"/>
  <c r="D131" i="82"/>
  <c r="E131" i="82"/>
  <c r="H136" i="20"/>
  <c r="I136" i="20"/>
  <c r="J132" i="60"/>
  <c r="D135" i="46"/>
  <c r="G134" i="46"/>
  <c r="E135" i="46"/>
  <c r="H138" i="29"/>
  <c r="I138" i="29"/>
  <c r="H136" i="19"/>
  <c r="I136" i="19"/>
  <c r="D131" i="86"/>
  <c r="G130" i="86"/>
  <c r="E131" i="86"/>
  <c r="D137" i="42"/>
  <c r="G136" i="42"/>
  <c r="E137" i="42"/>
  <c r="F137" i="44"/>
  <c r="B137" i="44"/>
  <c r="F132" i="68"/>
  <c r="B132" i="68"/>
  <c r="D137" i="73"/>
  <c r="G136" i="73"/>
  <c r="E137" i="73"/>
  <c r="J133" i="56"/>
  <c r="H138" i="27"/>
  <c r="I138" i="27"/>
  <c r="G134" i="58"/>
  <c r="D135" i="58"/>
  <c r="E135" i="58"/>
  <c r="G139" i="70"/>
  <c r="D140" i="70"/>
  <c r="E140" i="70"/>
  <c r="J137" i="23"/>
  <c r="G134" i="72"/>
  <c r="D135" i="72"/>
  <c r="E135" i="72"/>
  <c r="D139" i="31"/>
  <c r="G138" i="31"/>
  <c r="E139" i="31"/>
  <c r="J131" i="67"/>
  <c r="I128" i="95"/>
  <c r="H128" i="95"/>
  <c r="J128" i="95" l="1"/>
  <c r="J137" i="17"/>
  <c r="J129" i="96"/>
  <c r="J135" i="39"/>
  <c r="J138" i="29"/>
  <c r="G133" i="94"/>
  <c r="D134" i="94"/>
  <c r="F135" i="72"/>
  <c r="B135" i="72"/>
  <c r="B140" i="70"/>
  <c r="F140" i="70"/>
  <c r="H134" i="58"/>
  <c r="I134" i="58"/>
  <c r="D133" i="68"/>
  <c r="G132" i="68"/>
  <c r="E133" i="68"/>
  <c r="H136" i="42"/>
  <c r="I136" i="42"/>
  <c r="F131" i="86"/>
  <c r="B131" i="86"/>
  <c r="F131" i="82"/>
  <c r="B131" i="82"/>
  <c r="H133" i="63"/>
  <c r="I133" i="63"/>
  <c r="H134" i="57"/>
  <c r="I134" i="57"/>
  <c r="B138" i="18"/>
  <c r="F138" i="18"/>
  <c r="H137" i="34"/>
  <c r="I137" i="34"/>
  <c r="I133" i="60"/>
  <c r="H133" i="60"/>
  <c r="H127" i="97"/>
  <c r="I127" i="97"/>
  <c r="F130" i="90"/>
  <c r="B130" i="90"/>
  <c r="J132" i="64"/>
  <c r="F130" i="91"/>
  <c r="B130" i="91"/>
  <c r="B131" i="80"/>
  <c r="F131" i="80"/>
  <c r="I127" i="99"/>
  <c r="H127" i="99"/>
  <c r="B132" i="75"/>
  <c r="F132" i="75"/>
  <c r="B128" i="98"/>
  <c r="F128" i="98"/>
  <c r="H129" i="92"/>
  <c r="I129" i="92"/>
  <c r="F138" i="3"/>
  <c r="B138" i="3"/>
  <c r="I139" i="69"/>
  <c r="H139" i="69"/>
  <c r="D139" i="17"/>
  <c r="G138" i="17"/>
  <c r="E139" i="17"/>
  <c r="H132" i="67"/>
  <c r="I132" i="67"/>
  <c r="F139" i="32"/>
  <c r="B139" i="32"/>
  <c r="F137" i="41"/>
  <c r="B137" i="41"/>
  <c r="H133" i="59"/>
  <c r="I133" i="59"/>
  <c r="J131" i="68"/>
  <c r="H138" i="23"/>
  <c r="I138" i="23"/>
  <c r="F130" i="88"/>
  <c r="B130" i="88"/>
  <c r="B132" i="79"/>
  <c r="F132" i="79"/>
  <c r="H135" i="45"/>
  <c r="I135" i="45"/>
  <c r="I134" i="55"/>
  <c r="H134" i="55"/>
  <c r="H137" i="22"/>
  <c r="I137" i="22"/>
  <c r="H138" i="31"/>
  <c r="I138" i="31"/>
  <c r="H134" i="72"/>
  <c r="I134" i="72"/>
  <c r="H139" i="70"/>
  <c r="I139" i="70"/>
  <c r="J138" i="27"/>
  <c r="I136" i="73"/>
  <c r="H136" i="73"/>
  <c r="F137" i="42"/>
  <c r="B137" i="42"/>
  <c r="J136" i="19"/>
  <c r="J136" i="20"/>
  <c r="H130" i="82"/>
  <c r="I130" i="82"/>
  <c r="B133" i="65"/>
  <c r="F133" i="65"/>
  <c r="I129" i="84"/>
  <c r="H129" i="84"/>
  <c r="H137" i="18"/>
  <c r="I137" i="18"/>
  <c r="F139" i="71"/>
  <c r="B139" i="71"/>
  <c r="B138" i="34"/>
  <c r="F138" i="34"/>
  <c r="J136" i="44"/>
  <c r="B134" i="60"/>
  <c r="F134" i="60"/>
  <c r="D138" i="19"/>
  <c r="G137" i="19"/>
  <c r="E138" i="19"/>
  <c r="D138" i="20"/>
  <c r="G137" i="20"/>
  <c r="E138" i="20"/>
  <c r="I134" i="54"/>
  <c r="H134" i="54"/>
  <c r="I129" i="89"/>
  <c r="H129" i="89"/>
  <c r="I139" i="30"/>
  <c r="H139" i="30"/>
  <c r="I129" i="91"/>
  <c r="H129" i="91"/>
  <c r="I130" i="80"/>
  <c r="H130" i="80"/>
  <c r="F128" i="99"/>
  <c r="B128" i="99"/>
  <c r="F131" i="81"/>
  <c r="B131" i="81"/>
  <c r="F131" i="83"/>
  <c r="B131" i="83"/>
  <c r="H127" i="98"/>
  <c r="I127" i="98"/>
  <c r="B133" i="67"/>
  <c r="F133" i="67"/>
  <c r="I136" i="43"/>
  <c r="H136" i="43"/>
  <c r="H138" i="32"/>
  <c r="I138" i="32"/>
  <c r="I129" i="87"/>
  <c r="H129" i="87"/>
  <c r="H136" i="41"/>
  <c r="I136" i="41"/>
  <c r="I131" i="78"/>
  <c r="H131" i="78"/>
  <c r="I129" i="88"/>
  <c r="H129" i="88"/>
  <c r="B131" i="85"/>
  <c r="F131" i="85"/>
  <c r="F135" i="55"/>
  <c r="B135" i="55"/>
  <c r="B138" i="22"/>
  <c r="F138" i="22"/>
  <c r="B139" i="31"/>
  <c r="F139" i="31"/>
  <c r="B137" i="73"/>
  <c r="F137" i="73"/>
  <c r="D138" i="44"/>
  <c r="G137" i="44"/>
  <c r="E138" i="44"/>
  <c r="H134" i="46"/>
  <c r="I134" i="46"/>
  <c r="I131" i="77"/>
  <c r="H131" i="77"/>
  <c r="I132" i="65"/>
  <c r="H132" i="65"/>
  <c r="B137" i="74"/>
  <c r="F137" i="74"/>
  <c r="F130" i="84"/>
  <c r="B130" i="84"/>
  <c r="G139" i="27"/>
  <c r="D140" i="27"/>
  <c r="E140" i="27"/>
  <c r="I138" i="71"/>
  <c r="H138" i="71"/>
  <c r="F135" i="56"/>
  <c r="B135" i="56"/>
  <c r="B133" i="66"/>
  <c r="F133" i="66"/>
  <c r="F135" i="54"/>
  <c r="B135" i="54"/>
  <c r="F139" i="24"/>
  <c r="B139" i="24"/>
  <c r="B130" i="89"/>
  <c r="F130" i="89"/>
  <c r="E140" i="30"/>
  <c r="F140" i="30" s="1"/>
  <c r="B140" i="30"/>
  <c r="I130" i="81"/>
  <c r="H130" i="81"/>
  <c r="H130" i="83"/>
  <c r="I130" i="83"/>
  <c r="F138" i="21"/>
  <c r="B138" i="21"/>
  <c r="B137" i="43"/>
  <c r="F137" i="43"/>
  <c r="F141" i="28"/>
  <c r="B141" i="28"/>
  <c r="F134" i="62"/>
  <c r="B134" i="62"/>
  <c r="F130" i="87"/>
  <c r="B130" i="87"/>
  <c r="B135" i="53"/>
  <c r="F135" i="53"/>
  <c r="B132" i="76"/>
  <c r="F132" i="76"/>
  <c r="B132" i="78"/>
  <c r="F132" i="78"/>
  <c r="G139" i="29"/>
  <c r="D140" i="29"/>
  <c r="E140" i="29"/>
  <c r="H130" i="85"/>
  <c r="I130" i="85"/>
  <c r="H133" i="61"/>
  <c r="I133" i="61"/>
  <c r="H130" i="93"/>
  <c r="I130" i="93"/>
  <c r="F135" i="58"/>
  <c r="B135" i="58"/>
  <c r="I130" i="86"/>
  <c r="H130" i="86"/>
  <c r="B135" i="46"/>
  <c r="F135" i="46"/>
  <c r="B134" i="63"/>
  <c r="F134" i="63"/>
  <c r="D134" i="64"/>
  <c r="G133" i="64"/>
  <c r="E134" i="64"/>
  <c r="F132" i="77"/>
  <c r="B132" i="77"/>
  <c r="D130" i="95"/>
  <c r="G129" i="95"/>
  <c r="B135" i="57"/>
  <c r="F135" i="57"/>
  <c r="H136" i="74"/>
  <c r="I136" i="74"/>
  <c r="D131" i="96"/>
  <c r="G130" i="96"/>
  <c r="B128" i="97"/>
  <c r="F128" i="97"/>
  <c r="I134" i="56"/>
  <c r="H134" i="56"/>
  <c r="H129" i="90"/>
  <c r="I129" i="90"/>
  <c r="H132" i="66"/>
  <c r="I132" i="66"/>
  <c r="I138" i="24"/>
  <c r="H138" i="24"/>
  <c r="I131" i="75"/>
  <c r="H131" i="75"/>
  <c r="B130" i="92"/>
  <c r="F130" i="92"/>
  <c r="I137" i="3"/>
  <c r="H137" i="3"/>
  <c r="F140" i="69"/>
  <c r="B140" i="69"/>
  <c r="H137" i="21"/>
  <c r="I137" i="21"/>
  <c r="H140" i="28"/>
  <c r="I140" i="28"/>
  <c r="I133" i="62"/>
  <c r="H133" i="62"/>
  <c r="B134" i="59"/>
  <c r="F134" i="59"/>
  <c r="I134" i="53"/>
  <c r="H134" i="53"/>
  <c r="B139" i="23"/>
  <c r="F139" i="23"/>
  <c r="I131" i="76"/>
  <c r="H131" i="76"/>
  <c r="I131" i="79"/>
  <c r="H131" i="79"/>
  <c r="B136" i="45"/>
  <c r="F136" i="45"/>
  <c r="B134" i="61"/>
  <c r="F134" i="61"/>
  <c r="G136" i="39"/>
  <c r="D137" i="39"/>
  <c r="E137" i="39"/>
  <c r="E131" i="93"/>
  <c r="F131" i="93" s="1"/>
  <c r="B131" i="93"/>
  <c r="J132" i="67" l="1"/>
  <c r="J127" i="97"/>
  <c r="J137" i="34"/>
  <c r="J134" i="46"/>
  <c r="J137" i="18"/>
  <c r="J134" i="57"/>
  <c r="J138" i="71"/>
  <c r="J133" i="59"/>
  <c r="J130" i="82"/>
  <c r="J155" i="82" s="1"/>
  <c r="J136" i="42"/>
  <c r="J133" i="63"/>
  <c r="J131" i="78"/>
  <c r="J129" i="87"/>
  <c r="J136" i="43"/>
  <c r="J130" i="80"/>
  <c r="J155" i="80" s="1"/>
  <c r="J139" i="30"/>
  <c r="J139" i="69"/>
  <c r="J140" i="28"/>
  <c r="J129" i="90"/>
  <c r="J136" i="74"/>
  <c r="J137" i="21"/>
  <c r="J132" i="66"/>
  <c r="J134" i="72"/>
  <c r="J130" i="86"/>
  <c r="J155" i="86" s="1"/>
  <c r="J130" i="83"/>
  <c r="J155" i="83" s="1"/>
  <c r="J129" i="88"/>
  <c r="J129" i="91"/>
  <c r="J129" i="89"/>
  <c r="J134" i="55"/>
  <c r="J127" i="99"/>
  <c r="D141" i="30"/>
  <c r="G140" i="30"/>
  <c r="D135" i="61"/>
  <c r="G134" i="61"/>
  <c r="E135" i="61"/>
  <c r="G139" i="23"/>
  <c r="D140" i="23"/>
  <c r="E140" i="23"/>
  <c r="D135" i="59"/>
  <c r="G134" i="59"/>
  <c r="E135" i="59"/>
  <c r="G130" i="92"/>
  <c r="D131" i="92"/>
  <c r="E131" i="92"/>
  <c r="G128" i="97"/>
  <c r="D129" i="97"/>
  <c r="E129" i="97"/>
  <c r="H129" i="95"/>
  <c r="I129" i="95"/>
  <c r="G132" i="78"/>
  <c r="D133" i="78"/>
  <c r="E133" i="78"/>
  <c r="G135" i="53"/>
  <c r="D136" i="53"/>
  <c r="E136" i="53"/>
  <c r="D138" i="43"/>
  <c r="G137" i="43"/>
  <c r="E138" i="43"/>
  <c r="D136" i="54"/>
  <c r="G135" i="54"/>
  <c r="E136" i="54"/>
  <c r="G135" i="56"/>
  <c r="D136" i="56"/>
  <c r="E136" i="56"/>
  <c r="B140" i="27"/>
  <c r="F140" i="27"/>
  <c r="G137" i="74"/>
  <c r="D138" i="74"/>
  <c r="E138" i="74"/>
  <c r="G131" i="81"/>
  <c r="D132" i="81"/>
  <c r="E132" i="81"/>
  <c r="J134" i="54"/>
  <c r="D131" i="88"/>
  <c r="G130" i="88"/>
  <c r="E131" i="88"/>
  <c r="D139" i="18"/>
  <c r="G138" i="18"/>
  <c r="E139" i="18"/>
  <c r="G135" i="72"/>
  <c r="D136" i="72"/>
  <c r="E136" i="72"/>
  <c r="J131" i="79"/>
  <c r="D141" i="69"/>
  <c r="G140" i="69"/>
  <c r="E141" i="69"/>
  <c r="J138" i="24"/>
  <c r="E130" i="95"/>
  <c r="F130" i="95" s="1"/>
  <c r="B130" i="95"/>
  <c r="H133" i="64"/>
  <c r="I133" i="64"/>
  <c r="D136" i="46"/>
  <c r="G135" i="46"/>
  <c r="E136" i="46"/>
  <c r="J133" i="61"/>
  <c r="G134" i="62"/>
  <c r="D135" i="62"/>
  <c r="E135" i="62"/>
  <c r="D134" i="66"/>
  <c r="G133" i="66"/>
  <c r="E134" i="66"/>
  <c r="I139" i="27"/>
  <c r="H139" i="27"/>
  <c r="J131" i="77"/>
  <c r="I137" i="44"/>
  <c r="H137" i="44"/>
  <c r="G139" i="31"/>
  <c r="D140" i="31"/>
  <c r="E140" i="31"/>
  <c r="J136" i="41"/>
  <c r="J138" i="32"/>
  <c r="G133" i="67"/>
  <c r="D134" i="67"/>
  <c r="E134" i="67"/>
  <c r="H137" i="19"/>
  <c r="I137" i="19"/>
  <c r="D140" i="71"/>
  <c r="G139" i="71"/>
  <c r="E140" i="71"/>
  <c r="J129" i="84"/>
  <c r="D138" i="42"/>
  <c r="G137" i="42"/>
  <c r="E138" i="42"/>
  <c r="J139" i="70"/>
  <c r="J138" i="31"/>
  <c r="G132" i="79"/>
  <c r="D133" i="79"/>
  <c r="E133" i="79"/>
  <c r="J138" i="23"/>
  <c r="D140" i="32"/>
  <c r="G139" i="32"/>
  <c r="I138" i="17"/>
  <c r="H138" i="17"/>
  <c r="G128" i="98"/>
  <c r="D129" i="98"/>
  <c r="E129" i="98"/>
  <c r="D131" i="90"/>
  <c r="G130" i="90"/>
  <c r="E131" i="90"/>
  <c r="J133" i="60"/>
  <c r="D132" i="86"/>
  <c r="G131" i="86"/>
  <c r="E132" i="86"/>
  <c r="I132" i="68"/>
  <c r="H132" i="68"/>
  <c r="D141" i="70"/>
  <c r="G140" i="70"/>
  <c r="E141" i="70"/>
  <c r="F137" i="39"/>
  <c r="B137" i="39"/>
  <c r="G136" i="45"/>
  <c r="D137" i="45"/>
  <c r="E137" i="45"/>
  <c r="I130" i="96"/>
  <c r="H130" i="96"/>
  <c r="G135" i="57"/>
  <c r="D136" i="57"/>
  <c r="E136" i="57"/>
  <c r="B134" i="64"/>
  <c r="F134" i="64"/>
  <c r="D136" i="58"/>
  <c r="G135" i="58"/>
  <c r="E136" i="58"/>
  <c r="B140" i="29"/>
  <c r="F140" i="29"/>
  <c r="G132" i="76"/>
  <c r="D133" i="76"/>
  <c r="E133" i="76"/>
  <c r="D140" i="24"/>
  <c r="G139" i="24"/>
  <c r="E140" i="24"/>
  <c r="F138" i="44"/>
  <c r="B138" i="44"/>
  <c r="D136" i="55"/>
  <c r="G135" i="55"/>
  <c r="E136" i="55"/>
  <c r="G131" i="83"/>
  <c r="D132" i="83"/>
  <c r="E132" i="83"/>
  <c r="D129" i="99"/>
  <c r="G128" i="99"/>
  <c r="E129" i="99"/>
  <c r="H137" i="20"/>
  <c r="I137" i="20"/>
  <c r="F138" i="19"/>
  <c r="B138" i="19"/>
  <c r="D139" i="34"/>
  <c r="G138" i="34"/>
  <c r="E139" i="34"/>
  <c r="D134" i="65"/>
  <c r="G133" i="65"/>
  <c r="E134" i="65"/>
  <c r="B139" i="17"/>
  <c r="F139" i="17"/>
  <c r="G138" i="3"/>
  <c r="D139" i="3"/>
  <c r="E139" i="3"/>
  <c r="G130" i="91"/>
  <c r="D131" i="91"/>
  <c r="E131" i="91"/>
  <c r="F133" i="68"/>
  <c r="B133" i="68"/>
  <c r="E134" i="94"/>
  <c r="F134" i="94" s="1"/>
  <c r="B134" i="94"/>
  <c r="G131" i="93"/>
  <c r="D132" i="93"/>
  <c r="B132" i="93" s="1"/>
  <c r="E132" i="93"/>
  <c r="H136" i="39"/>
  <c r="I136" i="39"/>
  <c r="J131" i="76"/>
  <c r="J134" i="53"/>
  <c r="J133" i="62"/>
  <c r="J137" i="3"/>
  <c r="J131" i="75"/>
  <c r="J134" i="56"/>
  <c r="E131" i="96"/>
  <c r="F131" i="96" s="1"/>
  <c r="B131" i="96"/>
  <c r="D133" i="77"/>
  <c r="G132" i="77"/>
  <c r="E133" i="77"/>
  <c r="D135" i="63"/>
  <c r="G134" i="63"/>
  <c r="E135" i="63"/>
  <c r="J130" i="93"/>
  <c r="J155" i="93" s="1"/>
  <c r="J130" i="85"/>
  <c r="J155" i="85" s="1"/>
  <c r="I139" i="29"/>
  <c r="H139" i="29"/>
  <c r="D131" i="87"/>
  <c r="G130" i="87"/>
  <c r="E131" i="87"/>
  <c r="D142" i="28"/>
  <c r="G141" i="28"/>
  <c r="E142" i="28"/>
  <c r="D139" i="21"/>
  <c r="G138" i="21"/>
  <c r="E139" i="21"/>
  <c r="J130" i="81"/>
  <c r="J155" i="81" s="1"/>
  <c r="D131" i="89"/>
  <c r="G130" i="89"/>
  <c r="E131" i="89"/>
  <c r="G130" i="84"/>
  <c r="D131" i="84"/>
  <c r="E131" i="84"/>
  <c r="J132" i="65"/>
  <c r="D138" i="73"/>
  <c r="G137" i="73"/>
  <c r="E138" i="73"/>
  <c r="D139" i="22"/>
  <c r="G138" i="22"/>
  <c r="E139" i="22"/>
  <c r="G131" i="85"/>
  <c r="D132" i="85"/>
  <c r="E132" i="85"/>
  <c r="J127" i="98"/>
  <c r="B138" i="20"/>
  <c r="F138" i="20"/>
  <c r="G134" i="60"/>
  <c r="D135" i="60"/>
  <c r="E135" i="60"/>
  <c r="J136" i="73"/>
  <c r="J137" i="22"/>
  <c r="J135" i="45"/>
  <c r="D138" i="41"/>
  <c r="G137" i="41"/>
  <c r="E138" i="41"/>
  <c r="J129" i="92"/>
  <c r="D133" i="75"/>
  <c r="G132" i="75"/>
  <c r="E133" i="75"/>
  <c r="D132" i="80"/>
  <c r="G131" i="80"/>
  <c r="E132" i="80"/>
  <c r="G131" i="82"/>
  <c r="D132" i="82"/>
  <c r="E132" i="82"/>
  <c r="J134" i="58"/>
  <c r="H133" i="94"/>
  <c r="I133" i="94"/>
  <c r="J129" i="95" l="1"/>
  <c r="J136" i="39"/>
  <c r="J130" i="96"/>
  <c r="J155" i="96" s="1"/>
  <c r="J139" i="27"/>
  <c r="F132" i="93"/>
  <c r="J137" i="20"/>
  <c r="J137" i="19"/>
  <c r="D132" i="96"/>
  <c r="B132" i="96" s="1"/>
  <c r="G131" i="96"/>
  <c r="E132" i="96"/>
  <c r="H131" i="82"/>
  <c r="I131" i="82"/>
  <c r="I134" i="60"/>
  <c r="H134" i="60"/>
  <c r="I138" i="22"/>
  <c r="H138" i="22"/>
  <c r="F138" i="73"/>
  <c r="B138" i="73"/>
  <c r="H130" i="84"/>
  <c r="I130" i="84"/>
  <c r="H130" i="87"/>
  <c r="I130" i="87"/>
  <c r="B135" i="63"/>
  <c r="F135" i="63"/>
  <c r="B131" i="91"/>
  <c r="F131" i="91"/>
  <c r="H138" i="3"/>
  <c r="I138" i="3"/>
  <c r="H133" i="65"/>
  <c r="I133" i="65"/>
  <c r="B139" i="34"/>
  <c r="F139" i="34"/>
  <c r="I135" i="55"/>
  <c r="H135" i="55"/>
  <c r="B133" i="76"/>
  <c r="F133" i="76"/>
  <c r="H136" i="45"/>
  <c r="I136" i="45"/>
  <c r="H140" i="70"/>
  <c r="I140" i="70"/>
  <c r="B129" i="98"/>
  <c r="F129" i="98"/>
  <c r="I139" i="32"/>
  <c r="H139" i="32"/>
  <c r="B133" i="79"/>
  <c r="F133" i="79"/>
  <c r="H139" i="31"/>
  <c r="I139" i="31"/>
  <c r="F134" i="66"/>
  <c r="B134" i="66"/>
  <c r="J133" i="64"/>
  <c r="F141" i="69"/>
  <c r="B141" i="69"/>
  <c r="H138" i="18"/>
  <c r="I138" i="18"/>
  <c r="F131" i="88"/>
  <c r="B131" i="88"/>
  <c r="I131" i="81"/>
  <c r="H131" i="81"/>
  <c r="G140" i="27"/>
  <c r="D141" i="27"/>
  <c r="I135" i="56"/>
  <c r="H135" i="56"/>
  <c r="B136" i="53"/>
  <c r="F136" i="53"/>
  <c r="H132" i="78"/>
  <c r="I132" i="78"/>
  <c r="F129" i="97"/>
  <c r="B129" i="97"/>
  <c r="H130" i="92"/>
  <c r="I130" i="92"/>
  <c r="H134" i="61"/>
  <c r="I134" i="61"/>
  <c r="H132" i="75"/>
  <c r="I132" i="75"/>
  <c r="H137" i="41"/>
  <c r="I137" i="41"/>
  <c r="G138" i="20"/>
  <c r="D139" i="20"/>
  <c r="E139" i="20"/>
  <c r="F132" i="85"/>
  <c r="B132" i="85"/>
  <c r="F139" i="22"/>
  <c r="B139" i="22"/>
  <c r="H141" i="28"/>
  <c r="I141" i="28"/>
  <c r="F131" i="87"/>
  <c r="B131" i="87"/>
  <c r="H131" i="93"/>
  <c r="I131" i="93"/>
  <c r="H130" i="91"/>
  <c r="I130" i="91"/>
  <c r="G139" i="17"/>
  <c r="D140" i="17"/>
  <c r="B134" i="65"/>
  <c r="F134" i="65"/>
  <c r="B132" i="83"/>
  <c r="F132" i="83"/>
  <c r="B136" i="55"/>
  <c r="F136" i="55"/>
  <c r="H139" i="24"/>
  <c r="I139" i="24"/>
  <c r="I132" i="76"/>
  <c r="H132" i="76"/>
  <c r="I135" i="58"/>
  <c r="H135" i="58"/>
  <c r="B141" i="70"/>
  <c r="F141" i="70"/>
  <c r="H131" i="86"/>
  <c r="I131" i="86"/>
  <c r="I130" i="90"/>
  <c r="H130" i="90"/>
  <c r="H128" i="98"/>
  <c r="I128" i="98"/>
  <c r="E140" i="32"/>
  <c r="F140" i="32" s="1"/>
  <c r="B140" i="32"/>
  <c r="I132" i="79"/>
  <c r="H132" i="79"/>
  <c r="H137" i="42"/>
  <c r="I137" i="42"/>
  <c r="H139" i="71"/>
  <c r="I139" i="71"/>
  <c r="B136" i="72"/>
  <c r="F136" i="72"/>
  <c r="B139" i="18"/>
  <c r="F139" i="18"/>
  <c r="H137" i="43"/>
  <c r="I137" i="43"/>
  <c r="I135" i="53"/>
  <c r="H135" i="53"/>
  <c r="I128" i="97"/>
  <c r="H128" i="97"/>
  <c r="B140" i="23"/>
  <c r="F140" i="23"/>
  <c r="F135" i="61"/>
  <c r="B135" i="61"/>
  <c r="I131" i="80"/>
  <c r="H131" i="80"/>
  <c r="F133" i="75"/>
  <c r="B133" i="75"/>
  <c r="F138" i="41"/>
  <c r="B138" i="41"/>
  <c r="H131" i="85"/>
  <c r="I131" i="85"/>
  <c r="H130" i="89"/>
  <c r="I130" i="89"/>
  <c r="I138" i="21"/>
  <c r="H138" i="21"/>
  <c r="F142" i="28"/>
  <c r="B142" i="28"/>
  <c r="H132" i="77"/>
  <c r="I132" i="77"/>
  <c r="G133" i="68"/>
  <c r="D134" i="68"/>
  <c r="E134" i="68"/>
  <c r="D139" i="19"/>
  <c r="G138" i="19"/>
  <c r="E139" i="19"/>
  <c r="H128" i="99"/>
  <c r="I128" i="99"/>
  <c r="I131" i="83"/>
  <c r="H131" i="83"/>
  <c r="F140" i="24"/>
  <c r="B140" i="24"/>
  <c r="D141" i="29"/>
  <c r="G140" i="29"/>
  <c r="F136" i="58"/>
  <c r="B136" i="58"/>
  <c r="F136" i="57"/>
  <c r="B136" i="57"/>
  <c r="D138" i="39"/>
  <c r="G137" i="39"/>
  <c r="E138" i="39"/>
  <c r="F132" i="86"/>
  <c r="B132" i="86"/>
  <c r="B131" i="90"/>
  <c r="F131" i="90"/>
  <c r="B138" i="42"/>
  <c r="F138" i="42"/>
  <c r="F140" i="71"/>
  <c r="B140" i="71"/>
  <c r="B134" i="67"/>
  <c r="F134" i="67"/>
  <c r="J137" i="44"/>
  <c r="B135" i="62"/>
  <c r="F135" i="62"/>
  <c r="I135" i="46"/>
  <c r="H135" i="46"/>
  <c r="G130" i="95"/>
  <c r="D131" i="95"/>
  <c r="H135" i="72"/>
  <c r="I135" i="72"/>
  <c r="F138" i="74"/>
  <c r="B138" i="74"/>
  <c r="I135" i="54"/>
  <c r="H135" i="54"/>
  <c r="B138" i="43"/>
  <c r="F138" i="43"/>
  <c r="I134" i="59"/>
  <c r="H134" i="59"/>
  <c r="H139" i="23"/>
  <c r="I139" i="23"/>
  <c r="I140" i="30"/>
  <c r="H140" i="30"/>
  <c r="F132" i="82"/>
  <c r="B132" i="82"/>
  <c r="B132" i="80"/>
  <c r="F132" i="80"/>
  <c r="F135" i="60"/>
  <c r="B135" i="60"/>
  <c r="H137" i="73"/>
  <c r="I137" i="73"/>
  <c r="B131" i="84"/>
  <c r="F131" i="84"/>
  <c r="B131" i="89"/>
  <c r="F131" i="89"/>
  <c r="B139" i="21"/>
  <c r="F139" i="21"/>
  <c r="J139" i="29"/>
  <c r="H134" i="63"/>
  <c r="I134" i="63"/>
  <c r="B133" i="77"/>
  <c r="F133" i="77"/>
  <c r="D133" i="93"/>
  <c r="G132" i="93"/>
  <c r="G134" i="94"/>
  <c r="D135" i="94"/>
  <c r="F139" i="3"/>
  <c r="B139" i="3"/>
  <c r="I138" i="34"/>
  <c r="H138" i="34"/>
  <c r="F129" i="99"/>
  <c r="B129" i="99"/>
  <c r="D139" i="44"/>
  <c r="G138" i="44"/>
  <c r="E139" i="44"/>
  <c r="G134" i="64"/>
  <c r="D135" i="64"/>
  <c r="E135" i="64"/>
  <c r="H135" i="57"/>
  <c r="I135" i="57"/>
  <c r="B137" i="45"/>
  <c r="F137" i="45"/>
  <c r="J132" i="68"/>
  <c r="J138" i="17"/>
  <c r="I133" i="67"/>
  <c r="H133" i="67"/>
  <c r="F140" i="31"/>
  <c r="B140" i="31"/>
  <c r="I133" i="66"/>
  <c r="H133" i="66"/>
  <c r="I134" i="62"/>
  <c r="H134" i="62"/>
  <c r="F136" i="46"/>
  <c r="B136" i="46"/>
  <c r="I140" i="69"/>
  <c r="H140" i="69"/>
  <c r="H130" i="88"/>
  <c r="I130" i="88"/>
  <c r="B132" i="81"/>
  <c r="F132" i="81"/>
  <c r="H137" i="74"/>
  <c r="I137" i="74"/>
  <c r="B136" i="56"/>
  <c r="F136" i="56"/>
  <c r="B136" i="54"/>
  <c r="F136" i="54"/>
  <c r="F133" i="78"/>
  <c r="B133" i="78"/>
  <c r="B131" i="92"/>
  <c r="F131" i="92"/>
  <c r="B135" i="59"/>
  <c r="F135" i="59"/>
  <c r="E141" i="30"/>
  <c r="F141" i="30" s="1"/>
  <c r="B141" i="30"/>
  <c r="J128" i="98" l="1"/>
  <c r="J139" i="24"/>
  <c r="J130" i="91"/>
  <c r="J155" i="91" s="1"/>
  <c r="J134" i="61"/>
  <c r="J133" i="66"/>
  <c r="J133" i="67"/>
  <c r="J139" i="32"/>
  <c r="J138" i="22"/>
  <c r="J135" i="57"/>
  <c r="J134" i="63"/>
  <c r="J135" i="53"/>
  <c r="J136" i="45"/>
  <c r="J140" i="30"/>
  <c r="J134" i="59"/>
  <c r="J135" i="54"/>
  <c r="J135" i="46"/>
  <c r="J138" i="21"/>
  <c r="J128" i="97"/>
  <c r="F132" i="96"/>
  <c r="D133" i="96" s="1"/>
  <c r="B133" i="96" s="1"/>
  <c r="J138" i="34"/>
  <c r="J132" i="79"/>
  <c r="J128" i="99"/>
  <c r="J135" i="56"/>
  <c r="J133" i="65"/>
  <c r="J130" i="87"/>
  <c r="J155" i="87" s="1"/>
  <c r="D142" i="30"/>
  <c r="G141" i="30"/>
  <c r="G133" i="78"/>
  <c r="D134" i="78"/>
  <c r="E134" i="78"/>
  <c r="J140" i="69"/>
  <c r="J134" i="62"/>
  <c r="G140" i="31"/>
  <c r="D141" i="31"/>
  <c r="E141" i="31"/>
  <c r="D130" i="99"/>
  <c r="G129" i="99"/>
  <c r="E130" i="99"/>
  <c r="D140" i="3"/>
  <c r="G139" i="3"/>
  <c r="E140" i="3"/>
  <c r="E133" i="93"/>
  <c r="F133" i="93" s="1"/>
  <c r="B133" i="93"/>
  <c r="G131" i="89"/>
  <c r="D132" i="89"/>
  <c r="E132" i="89"/>
  <c r="J137" i="73"/>
  <c r="G132" i="80"/>
  <c r="D133" i="80"/>
  <c r="E133" i="80"/>
  <c r="J135" i="72"/>
  <c r="G140" i="71"/>
  <c r="D141" i="71"/>
  <c r="E141" i="71"/>
  <c r="H137" i="39"/>
  <c r="I137" i="39"/>
  <c r="B139" i="19"/>
  <c r="F139" i="19"/>
  <c r="J132" i="77"/>
  <c r="J137" i="43"/>
  <c r="D137" i="72"/>
  <c r="G136" i="72"/>
  <c r="E137" i="72"/>
  <c r="J137" i="42"/>
  <c r="G140" i="32"/>
  <c r="D141" i="32"/>
  <c r="J135" i="58"/>
  <c r="I139" i="17"/>
  <c r="H139" i="17"/>
  <c r="G132" i="85"/>
  <c r="D133" i="85"/>
  <c r="E133" i="85"/>
  <c r="J137" i="41"/>
  <c r="G133" i="79"/>
  <c r="D134" i="79"/>
  <c r="E134" i="79"/>
  <c r="G129" i="98"/>
  <c r="D130" i="98"/>
  <c r="E130" i="98"/>
  <c r="G131" i="91"/>
  <c r="D132" i="91"/>
  <c r="E132" i="91"/>
  <c r="D132" i="92"/>
  <c r="G131" i="92"/>
  <c r="E132" i="92"/>
  <c r="D137" i="54"/>
  <c r="G136" i="54"/>
  <c r="E137" i="54"/>
  <c r="J137" i="74"/>
  <c r="J130" i="88"/>
  <c r="J155" i="88" s="1"/>
  <c r="D138" i="45"/>
  <c r="G137" i="45"/>
  <c r="E138" i="45"/>
  <c r="H138" i="44"/>
  <c r="I138" i="44"/>
  <c r="E135" i="94"/>
  <c r="F135" i="94" s="1"/>
  <c r="B135" i="94"/>
  <c r="G133" i="77"/>
  <c r="D134" i="77"/>
  <c r="E134" i="77"/>
  <c r="D135" i="67"/>
  <c r="G134" i="67"/>
  <c r="E135" i="67"/>
  <c r="G138" i="42"/>
  <c r="D139" i="42"/>
  <c r="E139" i="42"/>
  <c r="F138" i="39"/>
  <c r="B138" i="39"/>
  <c r="D137" i="58"/>
  <c r="G136" i="58"/>
  <c r="E137" i="58"/>
  <c r="G140" i="24"/>
  <c r="D141" i="24"/>
  <c r="D134" i="75"/>
  <c r="G133" i="75"/>
  <c r="E134" i="75"/>
  <c r="D136" i="61"/>
  <c r="G135" i="61"/>
  <c r="E136" i="61"/>
  <c r="D142" i="70"/>
  <c r="G141" i="70"/>
  <c r="E142" i="70"/>
  <c r="G136" i="55"/>
  <c r="D137" i="55"/>
  <c r="E137" i="55"/>
  <c r="G134" i="65"/>
  <c r="D135" i="65"/>
  <c r="E135" i="65"/>
  <c r="G136" i="53"/>
  <c r="D137" i="53"/>
  <c r="E137" i="53"/>
  <c r="E141" i="27"/>
  <c r="F141" i="27" s="1"/>
  <c r="B141" i="27"/>
  <c r="D135" i="66"/>
  <c r="G134" i="66"/>
  <c r="E135" i="66"/>
  <c r="J135" i="55"/>
  <c r="D139" i="73"/>
  <c r="G138" i="73"/>
  <c r="E139" i="73"/>
  <c r="J134" i="60"/>
  <c r="D137" i="46"/>
  <c r="G136" i="46"/>
  <c r="E137" i="46"/>
  <c r="F135" i="64"/>
  <c r="B135" i="64"/>
  <c r="F139" i="44"/>
  <c r="B139" i="44"/>
  <c r="H134" i="94"/>
  <c r="I134" i="94"/>
  <c r="D140" i="21"/>
  <c r="G139" i="21"/>
  <c r="E140" i="21"/>
  <c r="D132" i="84"/>
  <c r="G131" i="84"/>
  <c r="E132" i="84"/>
  <c r="J139" i="23"/>
  <c r="D139" i="43"/>
  <c r="G138" i="43"/>
  <c r="E139" i="43"/>
  <c r="E131" i="95"/>
  <c r="F131" i="95" s="1"/>
  <c r="B131" i="95"/>
  <c r="D136" i="62"/>
  <c r="G135" i="62"/>
  <c r="E136" i="62"/>
  <c r="G132" i="86"/>
  <c r="D133" i="86"/>
  <c r="E133" i="86"/>
  <c r="I140" i="29"/>
  <c r="H140" i="29"/>
  <c r="F134" i="68"/>
  <c r="B134" i="68"/>
  <c r="J130" i="89"/>
  <c r="J155" i="89" s="1"/>
  <c r="D141" i="23"/>
  <c r="G140" i="23"/>
  <c r="D140" i="18"/>
  <c r="G139" i="18"/>
  <c r="J139" i="71"/>
  <c r="J130" i="90"/>
  <c r="J155" i="90" s="1"/>
  <c r="J132" i="76"/>
  <c r="G131" i="87"/>
  <c r="D132" i="87"/>
  <c r="E132" i="87"/>
  <c r="G139" i="22"/>
  <c r="D140" i="22"/>
  <c r="F139" i="20"/>
  <c r="B139" i="20"/>
  <c r="J132" i="75"/>
  <c r="G129" i="97"/>
  <c r="D130" i="97"/>
  <c r="E130" i="97"/>
  <c r="I140" i="27"/>
  <c r="H140" i="27"/>
  <c r="D132" i="88"/>
  <c r="G131" i="88"/>
  <c r="E132" i="88"/>
  <c r="D142" i="69"/>
  <c r="G141" i="69"/>
  <c r="E142" i="69"/>
  <c r="J139" i="31"/>
  <c r="J140" i="70"/>
  <c r="D134" i="76"/>
  <c r="G133" i="76"/>
  <c r="E134" i="76"/>
  <c r="G139" i="34"/>
  <c r="D140" i="34"/>
  <c r="J138" i="3"/>
  <c r="D136" i="63"/>
  <c r="G135" i="63"/>
  <c r="E136" i="63"/>
  <c r="J130" i="84"/>
  <c r="J155" i="84" s="1"/>
  <c r="I131" i="96"/>
  <c r="H131" i="96"/>
  <c r="D136" i="59"/>
  <c r="G135" i="59"/>
  <c r="E136" i="59"/>
  <c r="D137" i="56"/>
  <c r="G136" i="56"/>
  <c r="E137" i="56"/>
  <c r="G132" i="81"/>
  <c r="D133" i="81"/>
  <c r="E133" i="81"/>
  <c r="I134" i="64"/>
  <c r="H134" i="64"/>
  <c r="H132" i="93"/>
  <c r="I132" i="93"/>
  <c r="G135" i="60"/>
  <c r="D136" i="60"/>
  <c r="E136" i="60"/>
  <c r="G132" i="82"/>
  <c r="D133" i="82"/>
  <c r="E133" i="82"/>
  <c r="G138" i="74"/>
  <c r="D139" i="74"/>
  <c r="E139" i="74"/>
  <c r="H130" i="95"/>
  <c r="I130" i="95"/>
  <c r="G131" i="90"/>
  <c r="D132" i="90"/>
  <c r="E132" i="90"/>
  <c r="G136" i="57"/>
  <c r="D137" i="57"/>
  <c r="E137" i="57"/>
  <c r="E141" i="29"/>
  <c r="F141" i="29" s="1"/>
  <c r="B141" i="29"/>
  <c r="I138" i="19"/>
  <c r="H138" i="19"/>
  <c r="I133" i="68"/>
  <c r="H133" i="68"/>
  <c r="G142" i="28"/>
  <c r="D143" i="28"/>
  <c r="G138" i="41"/>
  <c r="D139" i="41"/>
  <c r="E139" i="41"/>
  <c r="D133" i="83"/>
  <c r="G132" i="83"/>
  <c r="E133" i="83"/>
  <c r="E140" i="17"/>
  <c r="F140" i="17" s="1"/>
  <c r="B140" i="17"/>
  <c r="J141" i="28"/>
  <c r="I138" i="20"/>
  <c r="H138" i="20"/>
  <c r="J130" i="92"/>
  <c r="J155" i="92" s="1"/>
  <c r="J132" i="78"/>
  <c r="J138" i="18"/>
  <c r="E133" i="96" l="1"/>
  <c r="F133" i="96" s="1"/>
  <c r="G132" i="96"/>
  <c r="J130" i="95"/>
  <c r="J155" i="95" s="1"/>
  <c r="J140" i="29"/>
  <c r="J133" i="68"/>
  <c r="J137" i="39"/>
  <c r="G133" i="93"/>
  <c r="D134" i="93"/>
  <c r="B134" i="93" s="1"/>
  <c r="E134" i="93"/>
  <c r="G131" i="95"/>
  <c r="D132" i="95"/>
  <c r="G140" i="17"/>
  <c r="D141" i="17"/>
  <c r="B133" i="83"/>
  <c r="F133" i="83"/>
  <c r="E143" i="28"/>
  <c r="F143" i="28" s="1"/>
  <c r="B143" i="28"/>
  <c r="F136" i="60"/>
  <c r="B136" i="60"/>
  <c r="I132" i="81"/>
  <c r="H132" i="81"/>
  <c r="B136" i="63"/>
  <c r="F136" i="63"/>
  <c r="J140" i="27"/>
  <c r="H139" i="22"/>
  <c r="I139" i="22"/>
  <c r="E140" i="18"/>
  <c r="F140" i="18" s="1"/>
  <c r="B140" i="18"/>
  <c r="H135" i="62"/>
  <c r="I135" i="62"/>
  <c r="D136" i="64"/>
  <c r="G135" i="64"/>
  <c r="E136" i="64"/>
  <c r="D142" i="27"/>
  <c r="G141" i="27"/>
  <c r="I136" i="53"/>
  <c r="H136" i="53"/>
  <c r="H141" i="70"/>
  <c r="I141" i="70"/>
  <c r="F136" i="61"/>
  <c r="B136" i="61"/>
  <c r="E141" i="24"/>
  <c r="F141" i="24" s="1"/>
  <c r="B141" i="24"/>
  <c r="F137" i="58"/>
  <c r="B137" i="58"/>
  <c r="F139" i="42"/>
  <c r="B139" i="42"/>
  <c r="B135" i="67"/>
  <c r="F135" i="67"/>
  <c r="D136" i="94"/>
  <c r="G135" i="94"/>
  <c r="F137" i="54"/>
  <c r="B137" i="54"/>
  <c r="B132" i="91"/>
  <c r="F132" i="91"/>
  <c r="H129" i="98"/>
  <c r="I129" i="98"/>
  <c r="H140" i="32"/>
  <c r="I140" i="32"/>
  <c r="B137" i="72"/>
  <c r="F137" i="72"/>
  <c r="B141" i="71"/>
  <c r="F141" i="71"/>
  <c r="F133" i="80"/>
  <c r="B133" i="80"/>
  <c r="F132" i="89"/>
  <c r="B132" i="89"/>
  <c r="F141" i="31"/>
  <c r="B141" i="31"/>
  <c r="J138" i="20"/>
  <c r="H142" i="28"/>
  <c r="I142" i="28"/>
  <c r="J138" i="19"/>
  <c r="F132" i="90"/>
  <c r="B132" i="90"/>
  <c r="B133" i="82"/>
  <c r="F133" i="82"/>
  <c r="I135" i="60"/>
  <c r="H135" i="60"/>
  <c r="J134" i="64"/>
  <c r="I135" i="59"/>
  <c r="H135" i="59"/>
  <c r="I133" i="76"/>
  <c r="H133" i="76"/>
  <c r="H131" i="88"/>
  <c r="I131" i="88"/>
  <c r="H140" i="23"/>
  <c r="I140" i="23"/>
  <c r="G134" i="68"/>
  <c r="D135" i="68"/>
  <c r="E135" i="68"/>
  <c r="B133" i="86"/>
  <c r="F133" i="86"/>
  <c r="B136" i="62"/>
  <c r="F136" i="62"/>
  <c r="I139" i="21"/>
  <c r="H139" i="21"/>
  <c r="H132" i="96"/>
  <c r="I132" i="96"/>
  <c r="H138" i="73"/>
  <c r="I138" i="73"/>
  <c r="I134" i="66"/>
  <c r="H134" i="66"/>
  <c r="F137" i="55"/>
  <c r="B137" i="55"/>
  <c r="F142" i="70"/>
  <c r="B142" i="70"/>
  <c r="I140" i="24"/>
  <c r="H140" i="24"/>
  <c r="I138" i="42"/>
  <c r="H138" i="42"/>
  <c r="I131" i="91"/>
  <c r="H131" i="91"/>
  <c r="J139" i="17"/>
  <c r="I140" i="71"/>
  <c r="H140" i="71"/>
  <c r="H132" i="80"/>
  <c r="I132" i="80"/>
  <c r="H131" i="89"/>
  <c r="I131" i="89"/>
  <c r="H129" i="99"/>
  <c r="I129" i="99"/>
  <c r="I140" i="31"/>
  <c r="H140" i="31"/>
  <c r="B134" i="78"/>
  <c r="F134" i="78"/>
  <c r="B139" i="41"/>
  <c r="F139" i="41"/>
  <c r="G141" i="29"/>
  <c r="D142" i="29"/>
  <c r="B137" i="57"/>
  <c r="F137" i="57"/>
  <c r="H131" i="90"/>
  <c r="I131" i="90"/>
  <c r="F139" i="74"/>
  <c r="B139" i="74"/>
  <c r="H132" i="82"/>
  <c r="I132" i="82"/>
  <c r="I136" i="56"/>
  <c r="H136" i="56"/>
  <c r="F136" i="59"/>
  <c r="B136" i="59"/>
  <c r="E140" i="34"/>
  <c r="F140" i="34" s="1"/>
  <c r="B140" i="34"/>
  <c r="F134" i="76"/>
  <c r="B134" i="76"/>
  <c r="I141" i="69"/>
  <c r="H141" i="69"/>
  <c r="F132" i="88"/>
  <c r="B132" i="88"/>
  <c r="B130" i="97"/>
  <c r="F130" i="97"/>
  <c r="D140" i="20"/>
  <c r="G139" i="20"/>
  <c r="E140" i="20"/>
  <c r="B132" i="87"/>
  <c r="F132" i="87"/>
  <c r="E141" i="23"/>
  <c r="F141" i="23" s="1"/>
  <c r="B141" i="23"/>
  <c r="H132" i="86"/>
  <c r="I132" i="86"/>
  <c r="I138" i="43"/>
  <c r="H138" i="43"/>
  <c r="H131" i="84"/>
  <c r="I131" i="84"/>
  <c r="F140" i="21"/>
  <c r="B140" i="21"/>
  <c r="G139" i="44"/>
  <c r="D140" i="44"/>
  <c r="E140" i="44"/>
  <c r="I136" i="46"/>
  <c r="H136" i="46"/>
  <c r="B139" i="73"/>
  <c r="F139" i="73"/>
  <c r="B135" i="66"/>
  <c r="F135" i="66"/>
  <c r="F135" i="65"/>
  <c r="B135" i="65"/>
  <c r="H136" i="55"/>
  <c r="I136" i="55"/>
  <c r="I133" i="75"/>
  <c r="H133" i="75"/>
  <c r="G138" i="39"/>
  <c r="D139" i="39"/>
  <c r="E139" i="39"/>
  <c r="F134" i="77"/>
  <c r="B134" i="77"/>
  <c r="H137" i="45"/>
  <c r="I137" i="45"/>
  <c r="I131" i="92"/>
  <c r="H131" i="92"/>
  <c r="B134" i="79"/>
  <c r="F134" i="79"/>
  <c r="F133" i="85"/>
  <c r="B133" i="85"/>
  <c r="I139" i="3"/>
  <c r="H139" i="3"/>
  <c r="F130" i="99"/>
  <c r="B130" i="99"/>
  <c r="H133" i="78"/>
  <c r="I133" i="78"/>
  <c r="I141" i="30"/>
  <c r="H141" i="30"/>
  <c r="H132" i="83"/>
  <c r="I132" i="83"/>
  <c r="I138" i="41"/>
  <c r="H138" i="41"/>
  <c r="I136" i="57"/>
  <c r="H136" i="57"/>
  <c r="I138" i="74"/>
  <c r="H138" i="74"/>
  <c r="B133" i="81"/>
  <c r="F133" i="81"/>
  <c r="F137" i="56"/>
  <c r="B137" i="56"/>
  <c r="I135" i="63"/>
  <c r="H135" i="63"/>
  <c r="H139" i="34"/>
  <c r="I139" i="34"/>
  <c r="B142" i="69"/>
  <c r="F142" i="69"/>
  <c r="H129" i="97"/>
  <c r="I129" i="97"/>
  <c r="E140" i="22"/>
  <c r="F140" i="22" s="1"/>
  <c r="B140" i="22"/>
  <c r="I131" i="87"/>
  <c r="H131" i="87"/>
  <c r="H139" i="18"/>
  <c r="I139" i="18"/>
  <c r="F139" i="43"/>
  <c r="B139" i="43"/>
  <c r="B132" i="84"/>
  <c r="F132" i="84"/>
  <c r="F137" i="46"/>
  <c r="B137" i="46"/>
  <c r="F137" i="53"/>
  <c r="B137" i="53"/>
  <c r="I134" i="65"/>
  <c r="H134" i="65"/>
  <c r="H135" i="61"/>
  <c r="I135" i="61"/>
  <c r="B134" i="75"/>
  <c r="F134" i="75"/>
  <c r="I136" i="58"/>
  <c r="H136" i="58"/>
  <c r="H134" i="67"/>
  <c r="I134" i="67"/>
  <c r="H133" i="77"/>
  <c r="I133" i="77"/>
  <c r="J138" i="44"/>
  <c r="B138" i="45"/>
  <c r="F138" i="45"/>
  <c r="I136" i="54"/>
  <c r="H136" i="54"/>
  <c r="F132" i="92"/>
  <c r="B132" i="92"/>
  <c r="F130" i="98"/>
  <c r="B130" i="98"/>
  <c r="I133" i="79"/>
  <c r="H133" i="79"/>
  <c r="I132" i="85"/>
  <c r="H132" i="85"/>
  <c r="E141" i="32"/>
  <c r="F141" i="32" s="1"/>
  <c r="B141" i="32"/>
  <c r="H136" i="72"/>
  <c r="I136" i="72"/>
  <c r="G139" i="19"/>
  <c r="D140" i="19"/>
  <c r="B140" i="3"/>
  <c r="F140" i="3"/>
  <c r="E142" i="30"/>
  <c r="F142" i="30" s="1"/>
  <c r="B142" i="30"/>
  <c r="E134" i="96" l="1"/>
  <c r="G133" i="96"/>
  <c r="D134" i="96"/>
  <c r="B134" i="96" s="1"/>
  <c r="J133" i="77"/>
  <c r="J135" i="61"/>
  <c r="J139" i="18"/>
  <c r="J129" i="99"/>
  <c r="J136" i="54"/>
  <c r="J133" i="75"/>
  <c r="J138" i="42"/>
  <c r="J134" i="66"/>
  <c r="J134" i="67"/>
  <c r="J142" i="28"/>
  <c r="J141" i="69"/>
  <c r="J138" i="73"/>
  <c r="J135" i="63"/>
  <c r="J136" i="57"/>
  <c r="J139" i="3"/>
  <c r="J136" i="55"/>
  <c r="J135" i="59"/>
  <c r="J141" i="70"/>
  <c r="J135" i="62"/>
  <c r="J133" i="79"/>
  <c r="J136" i="72"/>
  <c r="J138" i="74"/>
  <c r="J138" i="41"/>
  <c r="J141" i="30"/>
  <c r="J138" i="43"/>
  <c r="J140" i="31"/>
  <c r="J140" i="71"/>
  <c r="J133" i="76"/>
  <c r="D141" i="22"/>
  <c r="G140" i="22"/>
  <c r="D142" i="32"/>
  <c r="G141" i="32"/>
  <c r="G140" i="34"/>
  <c r="D141" i="34"/>
  <c r="D142" i="23"/>
  <c r="G141" i="23"/>
  <c r="G143" i="28"/>
  <c r="D144" i="28"/>
  <c r="G140" i="18"/>
  <c r="D141" i="18"/>
  <c r="G140" i="3"/>
  <c r="D141" i="3"/>
  <c r="D133" i="92"/>
  <c r="G132" i="92"/>
  <c r="E133" i="92"/>
  <c r="D135" i="75"/>
  <c r="G134" i="75"/>
  <c r="E135" i="75"/>
  <c r="B139" i="39"/>
  <c r="F139" i="39"/>
  <c r="G135" i="66"/>
  <c r="D136" i="66"/>
  <c r="E136" i="66"/>
  <c r="H139" i="44"/>
  <c r="I139" i="44"/>
  <c r="D133" i="87"/>
  <c r="G132" i="87"/>
  <c r="E133" i="87"/>
  <c r="F140" i="20"/>
  <c r="B140" i="20"/>
  <c r="G132" i="88"/>
  <c r="D133" i="88"/>
  <c r="E133" i="88"/>
  <c r="D135" i="76"/>
  <c r="G134" i="76"/>
  <c r="E135" i="76"/>
  <c r="E142" i="29"/>
  <c r="F142" i="29" s="1"/>
  <c r="B142" i="29"/>
  <c r="G136" i="62"/>
  <c r="D137" i="62"/>
  <c r="E137" i="62"/>
  <c r="G141" i="31"/>
  <c r="D142" i="31"/>
  <c r="G133" i="80"/>
  <c r="D134" i="80"/>
  <c r="E134" i="80"/>
  <c r="D138" i="54"/>
  <c r="G137" i="54"/>
  <c r="E138" i="54"/>
  <c r="D138" i="58"/>
  <c r="G137" i="58"/>
  <c r="E138" i="58"/>
  <c r="H135" i="64"/>
  <c r="I135" i="64"/>
  <c r="H131" i="95"/>
  <c r="I131" i="95"/>
  <c r="J134" i="65"/>
  <c r="G137" i="46"/>
  <c r="D138" i="46"/>
  <c r="E138" i="46"/>
  <c r="D140" i="43"/>
  <c r="G139" i="43"/>
  <c r="J129" i="97"/>
  <c r="J139" i="34"/>
  <c r="I138" i="39"/>
  <c r="H138" i="39"/>
  <c r="J136" i="46"/>
  <c r="G130" i="97"/>
  <c r="D131" i="97"/>
  <c r="E131" i="97"/>
  <c r="D137" i="59"/>
  <c r="G136" i="59"/>
  <c r="E137" i="59"/>
  <c r="I141" i="29"/>
  <c r="H141" i="29"/>
  <c r="G134" i="78"/>
  <c r="D135" i="78"/>
  <c r="E135" i="78"/>
  <c r="D143" i="70"/>
  <c r="G142" i="70"/>
  <c r="E143" i="70"/>
  <c r="F135" i="68"/>
  <c r="B135" i="68"/>
  <c r="J135" i="60"/>
  <c r="G132" i="90"/>
  <c r="D133" i="90"/>
  <c r="E133" i="90"/>
  <c r="G141" i="71"/>
  <c r="D142" i="71"/>
  <c r="E142" i="71"/>
  <c r="J140" i="32"/>
  <c r="D133" i="91"/>
  <c r="G132" i="91"/>
  <c r="E133" i="91"/>
  <c r="I135" i="94"/>
  <c r="H135" i="94"/>
  <c r="G141" i="24"/>
  <c r="D142" i="24"/>
  <c r="G136" i="61"/>
  <c r="D137" i="61"/>
  <c r="E137" i="61"/>
  <c r="J136" i="53"/>
  <c r="B136" i="64"/>
  <c r="F136" i="64"/>
  <c r="E141" i="17"/>
  <c r="F141" i="17" s="1"/>
  <c r="B141" i="17"/>
  <c r="F134" i="93"/>
  <c r="D143" i="30"/>
  <c r="B143" i="30" s="1"/>
  <c r="G142" i="30"/>
  <c r="E140" i="19"/>
  <c r="F140" i="19" s="1"/>
  <c r="B140" i="19"/>
  <c r="D131" i="98"/>
  <c r="G130" i="98"/>
  <c r="E131" i="98"/>
  <c r="D133" i="84"/>
  <c r="G132" i="84"/>
  <c r="E133" i="84"/>
  <c r="G137" i="56"/>
  <c r="D138" i="56"/>
  <c r="E138" i="56"/>
  <c r="D131" i="99"/>
  <c r="G130" i="99"/>
  <c r="E131" i="99"/>
  <c r="G133" i="85"/>
  <c r="D134" i="85"/>
  <c r="E134" i="85"/>
  <c r="D135" i="77"/>
  <c r="G134" i="77"/>
  <c r="E135" i="77"/>
  <c r="D140" i="73"/>
  <c r="G139" i="73"/>
  <c r="E140" i="73"/>
  <c r="D141" i="21"/>
  <c r="G140" i="21"/>
  <c r="E141" i="21"/>
  <c r="G137" i="57"/>
  <c r="D138" i="57"/>
  <c r="E138" i="57"/>
  <c r="D140" i="41"/>
  <c r="G139" i="41"/>
  <c r="D134" i="86"/>
  <c r="G133" i="86"/>
  <c r="E134" i="86"/>
  <c r="H134" i="68"/>
  <c r="I134" i="68"/>
  <c r="D134" i="82"/>
  <c r="G133" i="82"/>
  <c r="E134" i="82"/>
  <c r="D133" i="89"/>
  <c r="G132" i="89"/>
  <c r="E133" i="89"/>
  <c r="E136" i="94"/>
  <c r="F136" i="94" s="1"/>
  <c r="B136" i="94"/>
  <c r="G139" i="42"/>
  <c r="D140" i="42"/>
  <c r="I141" i="27"/>
  <c r="H141" i="27"/>
  <c r="H133" i="96"/>
  <c r="I133" i="96"/>
  <c r="D137" i="63"/>
  <c r="G136" i="63"/>
  <c r="E137" i="63"/>
  <c r="H140" i="17"/>
  <c r="I140" i="17"/>
  <c r="H139" i="19"/>
  <c r="I139" i="19"/>
  <c r="G138" i="45"/>
  <c r="D139" i="45"/>
  <c r="E139" i="45"/>
  <c r="J136" i="58"/>
  <c r="D138" i="53"/>
  <c r="G137" i="53"/>
  <c r="E138" i="53"/>
  <c r="G142" i="69"/>
  <c r="D143" i="69"/>
  <c r="E143" i="69"/>
  <c r="G133" i="81"/>
  <c r="D134" i="81"/>
  <c r="E134" i="81"/>
  <c r="J133" i="78"/>
  <c r="D135" i="79"/>
  <c r="G134" i="79"/>
  <c r="E135" i="79"/>
  <c r="J137" i="45"/>
  <c r="D136" i="65"/>
  <c r="G135" i="65"/>
  <c r="E136" i="65"/>
  <c r="F140" i="44"/>
  <c r="B140" i="44"/>
  <c r="I139" i="20"/>
  <c r="H139" i="20"/>
  <c r="J136" i="56"/>
  <c r="G139" i="74"/>
  <c r="D140" i="74"/>
  <c r="E140" i="74"/>
  <c r="J140" i="24"/>
  <c r="D138" i="55"/>
  <c r="G137" i="55"/>
  <c r="E138" i="55"/>
  <c r="J139" i="21"/>
  <c r="J140" i="23"/>
  <c r="G137" i="72"/>
  <c r="D138" i="72"/>
  <c r="E138" i="72"/>
  <c r="J129" i="98"/>
  <c r="D136" i="67"/>
  <c r="G135" i="67"/>
  <c r="E136" i="67"/>
  <c r="E142" i="27"/>
  <c r="F142" i="27" s="1"/>
  <c r="B142" i="27"/>
  <c r="J139" i="22"/>
  <c r="G136" i="60"/>
  <c r="D137" i="60"/>
  <c r="E137" i="60"/>
  <c r="D134" i="83"/>
  <c r="G133" i="83"/>
  <c r="E134" i="83"/>
  <c r="E132" i="95"/>
  <c r="F132" i="95" s="1"/>
  <c r="B132" i="95"/>
  <c r="H133" i="93"/>
  <c r="I133" i="93"/>
  <c r="F134" i="96" l="1"/>
  <c r="D135" i="96" s="1"/>
  <c r="G134" i="96"/>
  <c r="E143" i="30"/>
  <c r="F143" i="30" s="1"/>
  <c r="G143" i="30" s="1"/>
  <c r="J138" i="39"/>
  <c r="J139" i="44"/>
  <c r="D143" i="27"/>
  <c r="B143" i="27" s="1"/>
  <c r="G142" i="27"/>
  <c r="D137" i="94"/>
  <c r="G136" i="94"/>
  <c r="D142" i="17"/>
  <c r="G141" i="17"/>
  <c r="G132" i="95"/>
  <c r="D133" i="95"/>
  <c r="B133" i="95" s="1"/>
  <c r="E133" i="95"/>
  <c r="B131" i="98"/>
  <c r="F131" i="98"/>
  <c r="H136" i="61"/>
  <c r="I136" i="61"/>
  <c r="F143" i="70"/>
  <c r="B143" i="70"/>
  <c r="F137" i="59"/>
  <c r="B137" i="59"/>
  <c r="F138" i="46"/>
  <c r="B138" i="46"/>
  <c r="E135" i="96"/>
  <c r="F135" i="96" s="1"/>
  <c r="B135" i="96"/>
  <c r="F134" i="80"/>
  <c r="B134" i="80"/>
  <c r="D143" i="29"/>
  <c r="G142" i="29"/>
  <c r="B135" i="76"/>
  <c r="F135" i="76"/>
  <c r="B133" i="87"/>
  <c r="F133" i="87"/>
  <c r="B136" i="66"/>
  <c r="F136" i="66"/>
  <c r="I132" i="92"/>
  <c r="H132" i="92"/>
  <c r="E141" i="18"/>
  <c r="F141" i="18" s="1"/>
  <c r="B141" i="18"/>
  <c r="I141" i="23"/>
  <c r="H141" i="23"/>
  <c r="I141" i="32"/>
  <c r="H141" i="32"/>
  <c r="H135" i="67"/>
  <c r="I135" i="67"/>
  <c r="B138" i="53"/>
  <c r="F138" i="53"/>
  <c r="H139" i="41"/>
  <c r="I139" i="41"/>
  <c r="I134" i="77"/>
  <c r="H134" i="77"/>
  <c r="F137" i="60"/>
  <c r="B137" i="60"/>
  <c r="B136" i="67"/>
  <c r="F136" i="67"/>
  <c r="H137" i="72"/>
  <c r="I137" i="72"/>
  <c r="H137" i="55"/>
  <c r="I137" i="55"/>
  <c r="F140" i="74"/>
  <c r="B140" i="74"/>
  <c r="J139" i="20"/>
  <c r="H135" i="65"/>
  <c r="I135" i="65"/>
  <c r="H134" i="79"/>
  <c r="I134" i="79"/>
  <c r="B134" i="81"/>
  <c r="F134" i="81"/>
  <c r="I142" i="69"/>
  <c r="H142" i="69"/>
  <c r="J139" i="19"/>
  <c r="H139" i="42"/>
  <c r="I139" i="42"/>
  <c r="H133" i="82"/>
  <c r="I133" i="82"/>
  <c r="E140" i="41"/>
  <c r="F140" i="41" s="1"/>
  <c r="B140" i="41"/>
  <c r="H139" i="73"/>
  <c r="I139" i="73"/>
  <c r="B135" i="77"/>
  <c r="F135" i="77"/>
  <c r="B138" i="56"/>
  <c r="F138" i="56"/>
  <c r="F133" i="84"/>
  <c r="B133" i="84"/>
  <c r="H142" i="30"/>
  <c r="I142" i="30"/>
  <c r="E142" i="24"/>
  <c r="F142" i="24" s="1"/>
  <c r="B142" i="24"/>
  <c r="F133" i="90"/>
  <c r="B133" i="90"/>
  <c r="D136" i="68"/>
  <c r="G135" i="68"/>
  <c r="E136" i="68"/>
  <c r="J141" i="29"/>
  <c r="H139" i="43"/>
  <c r="I139" i="43"/>
  <c r="H137" i="46"/>
  <c r="I137" i="46"/>
  <c r="J135" i="64"/>
  <c r="I137" i="54"/>
  <c r="H137" i="54"/>
  <c r="H133" i="80"/>
  <c r="I133" i="80"/>
  <c r="F137" i="62"/>
  <c r="B137" i="62"/>
  <c r="G140" i="20"/>
  <c r="D141" i="20"/>
  <c r="H135" i="66"/>
  <c r="I135" i="66"/>
  <c r="H134" i="75"/>
  <c r="I134" i="75"/>
  <c r="B133" i="92"/>
  <c r="F133" i="92"/>
  <c r="I140" i="18"/>
  <c r="H140" i="18"/>
  <c r="E142" i="23"/>
  <c r="F142" i="23" s="1"/>
  <c r="B142" i="23"/>
  <c r="E142" i="32"/>
  <c r="F142" i="32" s="1"/>
  <c r="B142" i="32"/>
  <c r="B138" i="72"/>
  <c r="F138" i="72"/>
  <c r="E140" i="42"/>
  <c r="F140" i="42" s="1"/>
  <c r="B140" i="42"/>
  <c r="H137" i="57"/>
  <c r="I137" i="57"/>
  <c r="I133" i="83"/>
  <c r="H133" i="83"/>
  <c r="I136" i="60"/>
  <c r="H136" i="60"/>
  <c r="F138" i="55"/>
  <c r="B138" i="55"/>
  <c r="I139" i="74"/>
  <c r="H139" i="74"/>
  <c r="F136" i="65"/>
  <c r="B136" i="65"/>
  <c r="F135" i="79"/>
  <c r="B135" i="79"/>
  <c r="I133" i="81"/>
  <c r="H133" i="81"/>
  <c r="H136" i="63"/>
  <c r="I136" i="63"/>
  <c r="H132" i="89"/>
  <c r="I132" i="89"/>
  <c r="F134" i="82"/>
  <c r="B134" i="82"/>
  <c r="I133" i="86"/>
  <c r="H133" i="86"/>
  <c r="I140" i="21"/>
  <c r="H140" i="21"/>
  <c r="B140" i="73"/>
  <c r="F140" i="73"/>
  <c r="H130" i="99"/>
  <c r="I130" i="99"/>
  <c r="I137" i="56"/>
  <c r="H137" i="56"/>
  <c r="G140" i="19"/>
  <c r="D141" i="19"/>
  <c r="H141" i="24"/>
  <c r="I141" i="24"/>
  <c r="I132" i="91"/>
  <c r="H132" i="91"/>
  <c r="B142" i="71"/>
  <c r="F142" i="71"/>
  <c r="H132" i="90"/>
  <c r="I132" i="90"/>
  <c r="B135" i="78"/>
  <c r="F135" i="78"/>
  <c r="B131" i="97"/>
  <c r="F131" i="97"/>
  <c r="E140" i="43"/>
  <c r="F140" i="43" s="1"/>
  <c r="B140" i="43"/>
  <c r="I137" i="58"/>
  <c r="H137" i="58"/>
  <c r="F138" i="54"/>
  <c r="B138" i="54"/>
  <c r="E142" i="31"/>
  <c r="F142" i="31" s="1"/>
  <c r="B142" i="31"/>
  <c r="H136" i="62"/>
  <c r="I136" i="62"/>
  <c r="F133" i="88"/>
  <c r="B133" i="88"/>
  <c r="G139" i="39"/>
  <c r="D140" i="39"/>
  <c r="F135" i="75"/>
  <c r="B135" i="75"/>
  <c r="E141" i="3"/>
  <c r="F141" i="3" s="1"/>
  <c r="B141" i="3"/>
  <c r="E144" i="28"/>
  <c r="F144" i="28" s="1"/>
  <c r="B144" i="28"/>
  <c r="E141" i="34"/>
  <c r="F141" i="34" s="1"/>
  <c r="B141" i="34"/>
  <c r="H140" i="22"/>
  <c r="I140" i="22"/>
  <c r="F143" i="69"/>
  <c r="B143" i="69"/>
  <c r="I138" i="45"/>
  <c r="H138" i="45"/>
  <c r="I133" i="85"/>
  <c r="H133" i="85"/>
  <c r="H132" i="84"/>
  <c r="I132" i="84"/>
  <c r="F134" i="83"/>
  <c r="B134" i="83"/>
  <c r="D141" i="44"/>
  <c r="G140" i="44"/>
  <c r="I137" i="53"/>
  <c r="H137" i="53"/>
  <c r="B139" i="45"/>
  <c r="F139" i="45"/>
  <c r="J140" i="17"/>
  <c r="F137" i="63"/>
  <c r="B137" i="63"/>
  <c r="J141" i="27"/>
  <c r="B133" i="89"/>
  <c r="F133" i="89"/>
  <c r="J134" i="68"/>
  <c r="B134" i="86"/>
  <c r="F134" i="86"/>
  <c r="F138" i="57"/>
  <c r="B138" i="57"/>
  <c r="F141" i="21"/>
  <c r="B141" i="21"/>
  <c r="B134" i="85"/>
  <c r="F134" i="85"/>
  <c r="B131" i="99"/>
  <c r="F131" i="99"/>
  <c r="H130" i="98"/>
  <c r="I130" i="98"/>
  <c r="G134" i="93"/>
  <c r="D135" i="93"/>
  <c r="G136" i="64"/>
  <c r="D137" i="64"/>
  <c r="E137" i="64"/>
  <c r="F137" i="61"/>
  <c r="B137" i="61"/>
  <c r="B133" i="91"/>
  <c r="F133" i="91"/>
  <c r="H141" i="71"/>
  <c r="I141" i="71"/>
  <c r="H142" i="70"/>
  <c r="I142" i="70"/>
  <c r="H134" i="78"/>
  <c r="I134" i="78"/>
  <c r="H136" i="59"/>
  <c r="I136" i="59"/>
  <c r="H130" i="97"/>
  <c r="I130" i="97"/>
  <c r="I134" i="96"/>
  <c r="H134" i="96"/>
  <c r="B138" i="58"/>
  <c r="F138" i="58"/>
  <c r="H141" i="31"/>
  <c r="I141" i="31"/>
  <c r="I134" i="76"/>
  <c r="H134" i="76"/>
  <c r="H132" i="88"/>
  <c r="I132" i="88"/>
  <c r="H132" i="87"/>
  <c r="I132" i="87"/>
  <c r="H140" i="3"/>
  <c r="I140" i="3"/>
  <c r="I143" i="28"/>
  <c r="H143" i="28"/>
  <c r="I140" i="34"/>
  <c r="H140" i="34"/>
  <c r="E141" i="22"/>
  <c r="F141" i="22" s="1"/>
  <c r="B141" i="22"/>
  <c r="D144" i="30" l="1"/>
  <c r="B144" i="30" s="1"/>
  <c r="J134" i="75"/>
  <c r="J142" i="69"/>
  <c r="J138" i="45"/>
  <c r="J140" i="34"/>
  <c r="J137" i="56"/>
  <c r="J139" i="42"/>
  <c r="J137" i="72"/>
  <c r="J137" i="58"/>
  <c r="J130" i="99"/>
  <c r="J155" i="99" s="1"/>
  <c r="J136" i="63"/>
  <c r="J137" i="46"/>
  <c r="J139" i="41"/>
  <c r="J135" i="67"/>
  <c r="J136" i="62"/>
  <c r="J130" i="97"/>
  <c r="J155" i="97" s="1"/>
  <c r="J134" i="78"/>
  <c r="J141" i="71"/>
  <c r="J137" i="54"/>
  <c r="J134" i="77"/>
  <c r="G141" i="3"/>
  <c r="D142" i="3"/>
  <c r="D136" i="96"/>
  <c r="G135" i="96"/>
  <c r="D143" i="32"/>
  <c r="G142" i="32"/>
  <c r="D143" i="24"/>
  <c r="B143" i="24" s="1"/>
  <c r="G142" i="24"/>
  <c r="G142" i="31"/>
  <c r="D143" i="31"/>
  <c r="J140" i="3"/>
  <c r="J141" i="31"/>
  <c r="J136" i="59"/>
  <c r="J142" i="70"/>
  <c r="G133" i="91"/>
  <c r="D134" i="91"/>
  <c r="E134" i="91"/>
  <c r="I134" i="93"/>
  <c r="H134" i="93"/>
  <c r="D142" i="21"/>
  <c r="G141" i="21"/>
  <c r="G139" i="45"/>
  <c r="D140" i="45"/>
  <c r="H140" i="44"/>
  <c r="I140" i="44"/>
  <c r="D144" i="69"/>
  <c r="G143" i="69"/>
  <c r="E144" i="69"/>
  <c r="G141" i="34"/>
  <c r="D142" i="34"/>
  <c r="D139" i="54"/>
  <c r="G138" i="54"/>
  <c r="E139" i="54"/>
  <c r="D136" i="78"/>
  <c r="G135" i="78"/>
  <c r="E136" i="78"/>
  <c r="G142" i="71"/>
  <c r="D143" i="71"/>
  <c r="E143" i="71"/>
  <c r="J141" i="24"/>
  <c r="G140" i="73"/>
  <c r="D141" i="73"/>
  <c r="E141" i="73"/>
  <c r="D134" i="92"/>
  <c r="G133" i="92"/>
  <c r="E134" i="92"/>
  <c r="J135" i="66"/>
  <c r="G133" i="90"/>
  <c r="D134" i="90"/>
  <c r="E134" i="90"/>
  <c r="J142" i="30"/>
  <c r="G138" i="56"/>
  <c r="D139" i="56"/>
  <c r="E139" i="56"/>
  <c r="J139" i="73"/>
  <c r="D135" i="81"/>
  <c r="G134" i="81"/>
  <c r="E135" i="81"/>
  <c r="J135" i="65"/>
  <c r="D141" i="74"/>
  <c r="G140" i="74"/>
  <c r="E141" i="74"/>
  <c r="G137" i="60"/>
  <c r="D138" i="60"/>
  <c r="E138" i="60"/>
  <c r="I143" i="30"/>
  <c r="H143" i="30"/>
  <c r="D135" i="80"/>
  <c r="G134" i="80"/>
  <c r="E135" i="80"/>
  <c r="D132" i="98"/>
  <c r="G131" i="98"/>
  <c r="E132" i="98"/>
  <c r="I132" i="95"/>
  <c r="H132" i="95"/>
  <c r="E137" i="94"/>
  <c r="F137" i="94" s="1"/>
  <c r="B137" i="94"/>
  <c r="B137" i="64"/>
  <c r="F137" i="64"/>
  <c r="J130" i="98"/>
  <c r="J155" i="98" s="1"/>
  <c r="G134" i="85"/>
  <c r="D135" i="85"/>
  <c r="E135" i="85"/>
  <c r="E141" i="44"/>
  <c r="F141" i="44" s="1"/>
  <c r="B141" i="44"/>
  <c r="J140" i="22"/>
  <c r="G135" i="75"/>
  <c r="D136" i="75"/>
  <c r="E136" i="75"/>
  <c r="G133" i="88"/>
  <c r="D134" i="88"/>
  <c r="E134" i="88"/>
  <c r="G136" i="65"/>
  <c r="D137" i="65"/>
  <c r="E137" i="65"/>
  <c r="D139" i="55"/>
  <c r="G138" i="55"/>
  <c r="E139" i="55"/>
  <c r="J137" i="57"/>
  <c r="D138" i="62"/>
  <c r="G137" i="62"/>
  <c r="E138" i="62"/>
  <c r="J139" i="43"/>
  <c r="I135" i="68"/>
  <c r="H135" i="68"/>
  <c r="J137" i="55"/>
  <c r="D137" i="67"/>
  <c r="G136" i="67"/>
  <c r="E137" i="67"/>
  <c r="J141" i="23"/>
  <c r="G133" i="87"/>
  <c r="D134" i="87"/>
  <c r="E134" i="87"/>
  <c r="I142" i="29"/>
  <c r="H142" i="29"/>
  <c r="G138" i="46"/>
  <c r="D139" i="46"/>
  <c r="E139" i="46"/>
  <c r="G143" i="70"/>
  <c r="D144" i="70"/>
  <c r="E144" i="70"/>
  <c r="I141" i="17"/>
  <c r="H141" i="17"/>
  <c r="E143" i="27"/>
  <c r="F143" i="27" s="1"/>
  <c r="D142" i="22"/>
  <c r="G141" i="22"/>
  <c r="D139" i="58"/>
  <c r="G138" i="58"/>
  <c r="E139" i="58"/>
  <c r="H136" i="64"/>
  <c r="I136" i="64"/>
  <c r="G138" i="57"/>
  <c r="D139" i="57"/>
  <c r="E139" i="57"/>
  <c r="D134" i="89"/>
  <c r="G133" i="89"/>
  <c r="E134" i="89"/>
  <c r="G137" i="63"/>
  <c r="D138" i="63"/>
  <c r="E138" i="63"/>
  <c r="G144" i="28"/>
  <c r="D145" i="28"/>
  <c r="E140" i="39"/>
  <c r="F140" i="39" s="1"/>
  <c r="B140" i="39"/>
  <c r="D132" i="97"/>
  <c r="G131" i="97"/>
  <c r="E132" i="97"/>
  <c r="E141" i="19"/>
  <c r="F141" i="19" s="1"/>
  <c r="B141" i="19"/>
  <c r="D139" i="72"/>
  <c r="G138" i="72"/>
  <c r="E139" i="72"/>
  <c r="E141" i="20"/>
  <c r="F141" i="20" s="1"/>
  <c r="B141" i="20"/>
  <c r="B136" i="68"/>
  <c r="F136" i="68"/>
  <c r="D136" i="77"/>
  <c r="G135" i="77"/>
  <c r="E136" i="77"/>
  <c r="J134" i="79"/>
  <c r="D139" i="53"/>
  <c r="G138" i="53"/>
  <c r="E139" i="53"/>
  <c r="E143" i="29"/>
  <c r="F143" i="29" s="1"/>
  <c r="B143" i="29"/>
  <c r="J136" i="61"/>
  <c r="F133" i="95"/>
  <c r="E142" i="17"/>
  <c r="F142" i="17" s="1"/>
  <c r="B142" i="17"/>
  <c r="I142" i="27"/>
  <c r="H142" i="27"/>
  <c r="J143" i="28"/>
  <c r="J134" i="76"/>
  <c r="D138" i="61"/>
  <c r="G137" i="61"/>
  <c r="E138" i="61"/>
  <c r="E135" i="93"/>
  <c r="F135" i="93" s="1"/>
  <c r="B135" i="93"/>
  <c r="D132" i="99"/>
  <c r="G131" i="99"/>
  <c r="E132" i="99"/>
  <c r="D135" i="86"/>
  <c r="G134" i="86"/>
  <c r="E135" i="86"/>
  <c r="J137" i="53"/>
  <c r="G134" i="83"/>
  <c r="D135" i="83"/>
  <c r="E135" i="83"/>
  <c r="H139" i="39"/>
  <c r="I139" i="39"/>
  <c r="D141" i="43"/>
  <c r="G140" i="43"/>
  <c r="I140" i="19"/>
  <c r="H140" i="19"/>
  <c r="J140" i="21"/>
  <c r="D135" i="82"/>
  <c r="G134" i="82"/>
  <c r="E135" i="82"/>
  <c r="D136" i="79"/>
  <c r="G135" i="79"/>
  <c r="E136" i="79"/>
  <c r="J139" i="74"/>
  <c r="J136" i="60"/>
  <c r="G140" i="42"/>
  <c r="D141" i="42"/>
  <c r="D143" i="23"/>
  <c r="G142" i="23"/>
  <c r="J140" i="18"/>
  <c r="I140" i="20"/>
  <c r="H140" i="20"/>
  <c r="G133" i="84"/>
  <c r="D134" i="84"/>
  <c r="E134" i="84"/>
  <c r="D141" i="41"/>
  <c r="G140" i="41"/>
  <c r="J141" i="32"/>
  <c r="G141" i="18"/>
  <c r="D142" i="18"/>
  <c r="D137" i="66"/>
  <c r="G136" i="66"/>
  <c r="E137" i="66"/>
  <c r="G135" i="76"/>
  <c r="D136" i="76"/>
  <c r="E136" i="76"/>
  <c r="G137" i="59"/>
  <c r="D138" i="59"/>
  <c r="E138" i="59"/>
  <c r="I136" i="94"/>
  <c r="H136" i="94"/>
  <c r="E144" i="30" l="1"/>
  <c r="F144" i="30" s="1"/>
  <c r="G144" i="30" s="1"/>
  <c r="D145" i="30"/>
  <c r="B145" i="30" s="1"/>
  <c r="J141" i="17"/>
  <c r="J142" i="29"/>
  <c r="J139" i="39"/>
  <c r="J143" i="30"/>
  <c r="D138" i="94"/>
  <c r="G137" i="94"/>
  <c r="G141" i="19"/>
  <c r="D142" i="19"/>
  <c r="D143" i="17"/>
  <c r="B143" i="17" s="1"/>
  <c r="G142" i="17"/>
  <c r="D142" i="44"/>
  <c r="G141" i="44"/>
  <c r="F138" i="59"/>
  <c r="B138" i="59"/>
  <c r="I135" i="76"/>
  <c r="H135" i="76"/>
  <c r="E142" i="18"/>
  <c r="F142" i="18" s="1"/>
  <c r="B142" i="18"/>
  <c r="J140" i="20"/>
  <c r="E141" i="42"/>
  <c r="F141" i="42" s="1"/>
  <c r="B141" i="42"/>
  <c r="H134" i="82"/>
  <c r="I134" i="82"/>
  <c r="J140" i="19"/>
  <c r="F138" i="61"/>
  <c r="B138" i="61"/>
  <c r="J142" i="27"/>
  <c r="G133" i="95"/>
  <c r="D134" i="95"/>
  <c r="B134" i="95" s="1"/>
  <c r="E134" i="95"/>
  <c r="G136" i="68"/>
  <c r="D137" i="68"/>
  <c r="E137" i="68"/>
  <c r="I131" i="97"/>
  <c r="H131" i="97"/>
  <c r="B138" i="63"/>
  <c r="F138" i="63"/>
  <c r="F134" i="89"/>
  <c r="B134" i="89"/>
  <c r="J136" i="64"/>
  <c r="F139" i="58"/>
  <c r="B139" i="58"/>
  <c r="H143" i="70"/>
  <c r="I143" i="70"/>
  <c r="H133" i="87"/>
  <c r="I133" i="87"/>
  <c r="H136" i="67"/>
  <c r="I136" i="67"/>
  <c r="J135" i="68"/>
  <c r="F138" i="62"/>
  <c r="B138" i="62"/>
  <c r="B139" i="55"/>
  <c r="F139" i="55"/>
  <c r="F136" i="75"/>
  <c r="B136" i="75"/>
  <c r="I134" i="85"/>
  <c r="H134" i="85"/>
  <c r="B132" i="98"/>
  <c r="F132" i="98"/>
  <c r="H137" i="60"/>
  <c r="I137" i="60"/>
  <c r="H135" i="78"/>
  <c r="I135" i="78"/>
  <c r="B139" i="54"/>
  <c r="F139" i="54"/>
  <c r="H143" i="69"/>
  <c r="I143" i="69"/>
  <c r="E140" i="45"/>
  <c r="F140" i="45" s="1"/>
  <c r="B140" i="45"/>
  <c r="I133" i="91"/>
  <c r="H133" i="91"/>
  <c r="I142" i="24"/>
  <c r="H142" i="24"/>
  <c r="H135" i="96"/>
  <c r="I135" i="96"/>
  <c r="H137" i="59"/>
  <c r="I137" i="59"/>
  <c r="H141" i="18"/>
  <c r="I141" i="18"/>
  <c r="H144" i="30"/>
  <c r="I144" i="30"/>
  <c r="B134" i="84"/>
  <c r="F134" i="84"/>
  <c r="H140" i="42"/>
  <c r="I140" i="42"/>
  <c r="H135" i="79"/>
  <c r="I135" i="79"/>
  <c r="B135" i="82"/>
  <c r="F135" i="82"/>
  <c r="I140" i="43"/>
  <c r="H140" i="43"/>
  <c r="H131" i="99"/>
  <c r="I131" i="99"/>
  <c r="B132" i="97"/>
  <c r="F132" i="97"/>
  <c r="E145" i="28"/>
  <c r="F145" i="28" s="1"/>
  <c r="B145" i="28"/>
  <c r="I137" i="63"/>
  <c r="H137" i="63"/>
  <c r="I141" i="22"/>
  <c r="H141" i="22"/>
  <c r="B137" i="67"/>
  <c r="F137" i="67"/>
  <c r="F134" i="88"/>
  <c r="B134" i="88"/>
  <c r="I135" i="75"/>
  <c r="H135" i="75"/>
  <c r="F141" i="73"/>
  <c r="B141" i="73"/>
  <c r="F143" i="71"/>
  <c r="B143" i="71"/>
  <c r="F136" i="78"/>
  <c r="B136" i="78"/>
  <c r="E142" i="34"/>
  <c r="F142" i="34" s="1"/>
  <c r="B142" i="34"/>
  <c r="F144" i="69"/>
  <c r="B144" i="69"/>
  <c r="I139" i="45"/>
  <c r="H139" i="45"/>
  <c r="E143" i="31"/>
  <c r="F143" i="31" s="1"/>
  <c r="B143" i="31"/>
  <c r="E136" i="96"/>
  <c r="F136" i="96" s="1"/>
  <c r="B136" i="96"/>
  <c r="I136" i="66"/>
  <c r="H136" i="66"/>
  <c r="I140" i="41"/>
  <c r="H140" i="41"/>
  <c r="H133" i="84"/>
  <c r="I133" i="84"/>
  <c r="I142" i="23"/>
  <c r="H142" i="23"/>
  <c r="F136" i="79"/>
  <c r="B136" i="79"/>
  <c r="E141" i="43"/>
  <c r="F141" i="43" s="1"/>
  <c r="B141" i="43"/>
  <c r="F135" i="83"/>
  <c r="B135" i="83"/>
  <c r="I134" i="86"/>
  <c r="H134" i="86"/>
  <c r="B132" i="99"/>
  <c r="F132" i="99"/>
  <c r="D144" i="29"/>
  <c r="G143" i="29"/>
  <c r="H138" i="53"/>
  <c r="I138" i="53"/>
  <c r="H135" i="77"/>
  <c r="I135" i="77"/>
  <c r="I138" i="72"/>
  <c r="H138" i="72"/>
  <c r="D141" i="39"/>
  <c r="G140" i="39"/>
  <c r="H144" i="28"/>
  <c r="I144" i="28"/>
  <c r="F139" i="57"/>
  <c r="B139" i="57"/>
  <c r="E142" i="22"/>
  <c r="F142" i="22" s="1"/>
  <c r="B142" i="22"/>
  <c r="B139" i="46"/>
  <c r="F139" i="46"/>
  <c r="B137" i="65"/>
  <c r="F137" i="65"/>
  <c r="I133" i="88"/>
  <c r="H133" i="88"/>
  <c r="D138" i="64"/>
  <c r="G137" i="64"/>
  <c r="E138" i="64"/>
  <c r="H134" i="80"/>
  <c r="I134" i="80"/>
  <c r="H140" i="74"/>
  <c r="I140" i="74"/>
  <c r="H134" i="81"/>
  <c r="I134" i="81"/>
  <c r="F139" i="56"/>
  <c r="B139" i="56"/>
  <c r="F134" i="90"/>
  <c r="B134" i="90"/>
  <c r="H133" i="92"/>
  <c r="I133" i="92"/>
  <c r="I140" i="73"/>
  <c r="H140" i="73"/>
  <c r="H142" i="71"/>
  <c r="I142" i="71"/>
  <c r="H141" i="34"/>
  <c r="I141" i="34"/>
  <c r="J140" i="44"/>
  <c r="H141" i="21"/>
  <c r="I141" i="21"/>
  <c r="I142" i="31"/>
  <c r="H142" i="31"/>
  <c r="I142" i="32"/>
  <c r="H142" i="32"/>
  <c r="E142" i="3"/>
  <c r="F142" i="3" s="1"/>
  <c r="B142" i="3"/>
  <c r="B136" i="76"/>
  <c r="F136" i="76"/>
  <c r="F137" i="66"/>
  <c r="B137" i="66"/>
  <c r="E141" i="41"/>
  <c r="F141" i="41" s="1"/>
  <c r="B141" i="41"/>
  <c r="E143" i="23"/>
  <c r="F143" i="23" s="1"/>
  <c r="B143" i="23"/>
  <c r="I134" i="83"/>
  <c r="H134" i="83"/>
  <c r="F135" i="86"/>
  <c r="B135" i="86"/>
  <c r="G135" i="93"/>
  <c r="D136" i="93"/>
  <c r="H137" i="61"/>
  <c r="I137" i="61"/>
  <c r="F139" i="53"/>
  <c r="B139" i="53"/>
  <c r="F136" i="77"/>
  <c r="B136" i="77"/>
  <c r="D142" i="20"/>
  <c r="G141" i="20"/>
  <c r="B139" i="72"/>
  <c r="F139" i="72"/>
  <c r="I133" i="89"/>
  <c r="H133" i="89"/>
  <c r="H138" i="57"/>
  <c r="I138" i="57"/>
  <c r="H138" i="58"/>
  <c r="I138" i="58"/>
  <c r="D144" i="27"/>
  <c r="B144" i="27" s="1"/>
  <c r="G143" i="27"/>
  <c r="B144" i="70"/>
  <c r="F144" i="70"/>
  <c r="I138" i="46"/>
  <c r="H138" i="46"/>
  <c r="F134" i="87"/>
  <c r="B134" i="87"/>
  <c r="H137" i="62"/>
  <c r="I137" i="62"/>
  <c r="I138" i="55"/>
  <c r="H138" i="55"/>
  <c r="H136" i="65"/>
  <c r="I136" i="65"/>
  <c r="B135" i="85"/>
  <c r="F135" i="85"/>
  <c r="H131" i="98"/>
  <c r="I131" i="98"/>
  <c r="F135" i="80"/>
  <c r="B135" i="80"/>
  <c r="F138" i="60"/>
  <c r="B138" i="60"/>
  <c r="F141" i="74"/>
  <c r="B141" i="74"/>
  <c r="F135" i="81"/>
  <c r="B135" i="81"/>
  <c r="I138" i="56"/>
  <c r="H138" i="56"/>
  <c r="I133" i="90"/>
  <c r="H133" i="90"/>
  <c r="B134" i="92"/>
  <c r="F134" i="92"/>
  <c r="I138" i="54"/>
  <c r="H138" i="54"/>
  <c r="E142" i="21"/>
  <c r="F142" i="21" s="1"/>
  <c r="B142" i="21"/>
  <c r="F134" i="91"/>
  <c r="B134" i="91"/>
  <c r="E143" i="24"/>
  <c r="F143" i="24" s="1"/>
  <c r="E143" i="32"/>
  <c r="F143" i="32" s="1"/>
  <c r="B143" i="32"/>
  <c r="I141" i="3"/>
  <c r="H141" i="3"/>
  <c r="E145" i="30" l="1"/>
  <c r="F145" i="30" s="1"/>
  <c r="J137" i="60"/>
  <c r="J140" i="42"/>
  <c r="J144" i="30"/>
  <c r="J137" i="59"/>
  <c r="J135" i="75"/>
  <c r="J142" i="24"/>
  <c r="J143" i="69"/>
  <c r="J135" i="78"/>
  <c r="J135" i="76"/>
  <c r="J137" i="63"/>
  <c r="J136" i="65"/>
  <c r="J137" i="62"/>
  <c r="J135" i="79"/>
  <c r="J141" i="18"/>
  <c r="E144" i="27"/>
  <c r="F144" i="27" s="1"/>
  <c r="D145" i="27" s="1"/>
  <c r="B145" i="27" s="1"/>
  <c r="J138" i="57"/>
  <c r="J137" i="61"/>
  <c r="J141" i="21"/>
  <c r="J142" i="23"/>
  <c r="J140" i="41"/>
  <c r="J142" i="71"/>
  <c r="J140" i="74"/>
  <c r="J135" i="77"/>
  <c r="J136" i="67"/>
  <c r="J143" i="70"/>
  <c r="E143" i="17"/>
  <c r="F143" i="17" s="1"/>
  <c r="D144" i="17" s="1"/>
  <c r="B144" i="17" s="1"/>
  <c r="J142" i="31"/>
  <c r="J141" i="34"/>
  <c r="J144" i="28"/>
  <c r="J138" i="53"/>
  <c r="G142" i="34"/>
  <c r="D143" i="34"/>
  <c r="G143" i="32"/>
  <c r="D144" i="32"/>
  <c r="B144" i="32" s="1"/>
  <c r="G141" i="43"/>
  <c r="D142" i="43"/>
  <c r="G143" i="31"/>
  <c r="D144" i="31"/>
  <c r="G142" i="3"/>
  <c r="D143" i="3"/>
  <c r="E142" i="20"/>
  <c r="F142" i="20" s="1"/>
  <c r="B142" i="20"/>
  <c r="D137" i="96"/>
  <c r="G136" i="96"/>
  <c r="D140" i="55"/>
  <c r="G139" i="55"/>
  <c r="G139" i="58"/>
  <c r="D140" i="58"/>
  <c r="E140" i="58"/>
  <c r="D139" i="61"/>
  <c r="G138" i="61"/>
  <c r="E139" i="61"/>
  <c r="E142" i="44"/>
  <c r="F142" i="44" s="1"/>
  <c r="B142" i="44"/>
  <c r="D136" i="81"/>
  <c r="G135" i="81"/>
  <c r="E136" i="81"/>
  <c r="H143" i="27"/>
  <c r="I143" i="27"/>
  <c r="G134" i="90"/>
  <c r="D135" i="90"/>
  <c r="E135" i="90"/>
  <c r="D140" i="46"/>
  <c r="G139" i="46"/>
  <c r="G134" i="91"/>
  <c r="D135" i="91"/>
  <c r="E135" i="91"/>
  <c r="H135" i="93"/>
  <c r="I135" i="93"/>
  <c r="D137" i="76"/>
  <c r="G136" i="76"/>
  <c r="E137" i="76"/>
  <c r="F138" i="64"/>
  <c r="B138" i="64"/>
  <c r="G142" i="22"/>
  <c r="D143" i="22"/>
  <c r="B143" i="22" s="1"/>
  <c r="D144" i="71"/>
  <c r="G143" i="71"/>
  <c r="E144" i="71"/>
  <c r="D133" i="97"/>
  <c r="G132" i="97"/>
  <c r="D135" i="84"/>
  <c r="G134" i="84"/>
  <c r="E135" i="84"/>
  <c r="G139" i="54"/>
  <c r="D140" i="54"/>
  <c r="E140" i="54"/>
  <c r="D139" i="63"/>
  <c r="G138" i="63"/>
  <c r="E139" i="63"/>
  <c r="E142" i="19"/>
  <c r="F142" i="19" s="1"/>
  <c r="B142" i="19"/>
  <c r="J138" i="54"/>
  <c r="J138" i="46"/>
  <c r="D140" i="72"/>
  <c r="G139" i="72"/>
  <c r="E140" i="72"/>
  <c r="G143" i="23"/>
  <c r="D144" i="23"/>
  <c r="J140" i="73"/>
  <c r="J138" i="72"/>
  <c r="G135" i="83"/>
  <c r="D136" i="83"/>
  <c r="E136" i="83"/>
  <c r="G144" i="69"/>
  <c r="D145" i="69"/>
  <c r="E145" i="69"/>
  <c r="J140" i="43"/>
  <c r="I133" i="95"/>
  <c r="H133" i="95"/>
  <c r="G141" i="42"/>
  <c r="D142" i="42"/>
  <c r="G142" i="18"/>
  <c r="D143" i="18"/>
  <c r="B143" i="18" s="1"/>
  <c r="J141" i="3"/>
  <c r="D143" i="21"/>
  <c r="G142" i="21"/>
  <c r="D136" i="86"/>
  <c r="G135" i="86"/>
  <c r="E136" i="86"/>
  <c r="H143" i="29"/>
  <c r="I143" i="29"/>
  <c r="G136" i="79"/>
  <c r="D137" i="79"/>
  <c r="E137" i="79"/>
  <c r="J136" i="66"/>
  <c r="G136" i="78"/>
  <c r="D137" i="78"/>
  <c r="E137" i="78"/>
  <c r="G141" i="73"/>
  <c r="D142" i="73"/>
  <c r="E142" i="73"/>
  <c r="D135" i="88"/>
  <c r="G134" i="88"/>
  <c r="E135" i="88"/>
  <c r="J141" i="22"/>
  <c r="D146" i="28"/>
  <c r="B146" i="28" s="1"/>
  <c r="G145" i="28"/>
  <c r="D136" i="82"/>
  <c r="G135" i="82"/>
  <c r="E136" i="82"/>
  <c r="D133" i="98"/>
  <c r="G132" i="98"/>
  <c r="E133" i="98"/>
  <c r="I136" i="68"/>
  <c r="H136" i="68"/>
  <c r="D139" i="59"/>
  <c r="G138" i="59"/>
  <c r="E139" i="59"/>
  <c r="I142" i="17"/>
  <c r="H142" i="17"/>
  <c r="I137" i="94"/>
  <c r="H137" i="94"/>
  <c r="G139" i="53"/>
  <c r="D140" i="53"/>
  <c r="D142" i="41"/>
  <c r="G141" i="41"/>
  <c r="G132" i="99"/>
  <c r="D133" i="99"/>
  <c r="E133" i="99"/>
  <c r="D141" i="45"/>
  <c r="G140" i="45"/>
  <c r="D139" i="60"/>
  <c r="G138" i="60"/>
  <c r="E139" i="60"/>
  <c r="F137" i="68"/>
  <c r="B137" i="68"/>
  <c r="H141" i="19"/>
  <c r="I141" i="19"/>
  <c r="D144" i="24"/>
  <c r="B144" i="24" s="1"/>
  <c r="G143" i="24"/>
  <c r="D135" i="92"/>
  <c r="G134" i="92"/>
  <c r="E135" i="92"/>
  <c r="D136" i="85"/>
  <c r="G135" i="85"/>
  <c r="E136" i="85"/>
  <c r="D145" i="70"/>
  <c r="G144" i="70"/>
  <c r="E145" i="70"/>
  <c r="D137" i="77"/>
  <c r="G136" i="77"/>
  <c r="E137" i="77"/>
  <c r="J142" i="32"/>
  <c r="H140" i="39"/>
  <c r="I140" i="39"/>
  <c r="J138" i="56"/>
  <c r="D142" i="74"/>
  <c r="G141" i="74"/>
  <c r="E142" i="74"/>
  <c r="D136" i="80"/>
  <c r="G135" i="80"/>
  <c r="E136" i="80"/>
  <c r="J138" i="55"/>
  <c r="G134" i="87"/>
  <c r="D135" i="87"/>
  <c r="E135" i="87"/>
  <c r="J138" i="58"/>
  <c r="H141" i="20"/>
  <c r="I141" i="20"/>
  <c r="E136" i="93"/>
  <c r="F136" i="93" s="1"/>
  <c r="B136" i="93"/>
  <c r="G137" i="66"/>
  <c r="D138" i="66"/>
  <c r="E138" i="66"/>
  <c r="D140" i="56"/>
  <c r="G139" i="56"/>
  <c r="I137" i="64"/>
  <c r="H137" i="64"/>
  <c r="G137" i="65"/>
  <c r="D138" i="65"/>
  <c r="E138" i="65"/>
  <c r="G139" i="57"/>
  <c r="D140" i="57"/>
  <c r="E141" i="39"/>
  <c r="F141" i="39" s="1"/>
  <c r="B141" i="39"/>
  <c r="E144" i="29"/>
  <c r="F144" i="29" s="1"/>
  <c r="B144" i="29"/>
  <c r="J139" i="45"/>
  <c r="G137" i="67"/>
  <c r="D138" i="67"/>
  <c r="E138" i="67"/>
  <c r="G136" i="75"/>
  <c r="D137" i="75"/>
  <c r="E137" i="75"/>
  <c r="G138" i="62"/>
  <c r="D139" i="62"/>
  <c r="E139" i="62"/>
  <c r="D135" i="89"/>
  <c r="G134" i="89"/>
  <c r="E135" i="89"/>
  <c r="F134" i="95"/>
  <c r="I141" i="44"/>
  <c r="H141" i="44"/>
  <c r="E138" i="94"/>
  <c r="F138" i="94" s="1"/>
  <c r="B138" i="94"/>
  <c r="D146" i="30" l="1"/>
  <c r="G145" i="30"/>
  <c r="G143" i="17"/>
  <c r="J137" i="64"/>
  <c r="J143" i="27"/>
  <c r="G144" i="27"/>
  <c r="I144" i="27" s="1"/>
  <c r="E143" i="22"/>
  <c r="F143" i="22" s="1"/>
  <c r="D144" i="22" s="1"/>
  <c r="B144" i="22" s="1"/>
  <c r="J141" i="19"/>
  <c r="E146" i="28"/>
  <c r="F146" i="28" s="1"/>
  <c r="G146" i="28" s="1"/>
  <c r="E144" i="17"/>
  <c r="F144" i="17" s="1"/>
  <c r="D145" i="17" s="1"/>
  <c r="J141" i="20"/>
  <c r="J141" i="44"/>
  <c r="E143" i="18"/>
  <c r="F143" i="18" s="1"/>
  <c r="D144" i="18" s="1"/>
  <c r="B144" i="18" s="1"/>
  <c r="E144" i="24"/>
  <c r="F144" i="24" s="1"/>
  <c r="G144" i="24" s="1"/>
  <c r="G141" i="39"/>
  <c r="D142" i="39"/>
  <c r="G142" i="20"/>
  <c r="D143" i="20"/>
  <c r="B143" i="20" s="1"/>
  <c r="G136" i="93"/>
  <c r="D137" i="93"/>
  <c r="G142" i="19"/>
  <c r="D143" i="19"/>
  <c r="F135" i="89"/>
  <c r="B135" i="89"/>
  <c r="F138" i="65"/>
  <c r="B138" i="65"/>
  <c r="H137" i="66"/>
  <c r="I137" i="66"/>
  <c r="I135" i="85"/>
  <c r="H135" i="85"/>
  <c r="E142" i="41"/>
  <c r="F142" i="41" s="1"/>
  <c r="B142" i="41"/>
  <c r="B136" i="82"/>
  <c r="F136" i="82"/>
  <c r="F137" i="78"/>
  <c r="B137" i="78"/>
  <c r="B136" i="86"/>
  <c r="F136" i="86"/>
  <c r="I141" i="42"/>
  <c r="H141" i="42"/>
  <c r="B136" i="83"/>
  <c r="F136" i="83"/>
  <c r="B140" i="72"/>
  <c r="F140" i="72"/>
  <c r="F139" i="63"/>
  <c r="B139" i="63"/>
  <c r="D139" i="64"/>
  <c r="G138" i="64"/>
  <c r="E139" i="64"/>
  <c r="H134" i="91"/>
  <c r="I134" i="91"/>
  <c r="B139" i="61"/>
  <c r="F139" i="61"/>
  <c r="H139" i="55"/>
  <c r="I139" i="55"/>
  <c r="F137" i="75"/>
  <c r="B137" i="75"/>
  <c r="H137" i="67"/>
  <c r="I137" i="67"/>
  <c r="E140" i="56"/>
  <c r="F140" i="56" s="1"/>
  <c r="B140" i="56"/>
  <c r="B142" i="74"/>
  <c r="F142" i="74"/>
  <c r="F136" i="85"/>
  <c r="B136" i="85"/>
  <c r="F139" i="60"/>
  <c r="B139" i="60"/>
  <c r="J142" i="17"/>
  <c r="F142" i="73"/>
  <c r="B142" i="73"/>
  <c r="I136" i="78"/>
  <c r="H136" i="78"/>
  <c r="H142" i="21"/>
  <c r="I142" i="21"/>
  <c r="B145" i="69"/>
  <c r="F145" i="69"/>
  <c r="I143" i="23"/>
  <c r="H143" i="23"/>
  <c r="I139" i="46"/>
  <c r="H139" i="46"/>
  <c r="I134" i="90"/>
  <c r="H134" i="90"/>
  <c r="E140" i="55"/>
  <c r="F140" i="55" s="1"/>
  <c r="B140" i="55"/>
  <c r="E143" i="3"/>
  <c r="F143" i="3" s="1"/>
  <c r="B143" i="3"/>
  <c r="E142" i="43"/>
  <c r="F142" i="43" s="1"/>
  <c r="B142" i="43"/>
  <c r="H143" i="32"/>
  <c r="I143" i="32"/>
  <c r="B139" i="62"/>
  <c r="F139" i="62"/>
  <c r="H136" i="75"/>
  <c r="I136" i="75"/>
  <c r="H139" i="57"/>
  <c r="I139" i="57"/>
  <c r="I134" i="87"/>
  <c r="H134" i="87"/>
  <c r="F136" i="80"/>
  <c r="B136" i="80"/>
  <c r="J140" i="39"/>
  <c r="H136" i="77"/>
  <c r="I136" i="77"/>
  <c r="F145" i="70"/>
  <c r="B145" i="70"/>
  <c r="I143" i="24"/>
  <c r="H143" i="24"/>
  <c r="I140" i="45"/>
  <c r="H140" i="45"/>
  <c r="H132" i="99"/>
  <c r="I132" i="99"/>
  <c r="H139" i="53"/>
  <c r="I139" i="53"/>
  <c r="J136" i="68"/>
  <c r="I145" i="28"/>
  <c r="H145" i="28"/>
  <c r="I134" i="88"/>
  <c r="H134" i="88"/>
  <c r="H141" i="73"/>
  <c r="I141" i="73"/>
  <c r="J143" i="29"/>
  <c r="E143" i="21"/>
  <c r="F143" i="21" s="1"/>
  <c r="B143" i="21"/>
  <c r="H143" i="17"/>
  <c r="I143" i="17"/>
  <c r="I142" i="18"/>
  <c r="H142" i="18"/>
  <c r="I144" i="69"/>
  <c r="H144" i="69"/>
  <c r="F140" i="54"/>
  <c r="B140" i="54"/>
  <c r="B135" i="84"/>
  <c r="F135" i="84"/>
  <c r="H143" i="71"/>
  <c r="I143" i="71"/>
  <c r="I142" i="22"/>
  <c r="H142" i="22"/>
  <c r="H136" i="76"/>
  <c r="I136" i="76"/>
  <c r="E140" i="46"/>
  <c r="F140" i="46" s="1"/>
  <c r="B140" i="46"/>
  <c r="F136" i="81"/>
  <c r="B136" i="81"/>
  <c r="F140" i="58"/>
  <c r="B140" i="58"/>
  <c r="I136" i="96"/>
  <c r="H136" i="96"/>
  <c r="H142" i="3"/>
  <c r="I142" i="3"/>
  <c r="H141" i="43"/>
  <c r="I141" i="43"/>
  <c r="E143" i="34"/>
  <c r="F143" i="34" s="1"/>
  <c r="B143" i="34"/>
  <c r="G138" i="94"/>
  <c r="D139" i="94"/>
  <c r="B138" i="67"/>
  <c r="F138" i="67"/>
  <c r="G144" i="29"/>
  <c r="D145" i="29"/>
  <c r="B145" i="29" s="1"/>
  <c r="H139" i="56"/>
  <c r="I139" i="56"/>
  <c r="H141" i="74"/>
  <c r="I141" i="74"/>
  <c r="B135" i="92"/>
  <c r="F135" i="92"/>
  <c r="I138" i="60"/>
  <c r="H138" i="60"/>
  <c r="B139" i="59"/>
  <c r="F139" i="59"/>
  <c r="H132" i="98"/>
  <c r="I132" i="98"/>
  <c r="B137" i="79"/>
  <c r="F137" i="79"/>
  <c r="G143" i="18"/>
  <c r="E144" i="23"/>
  <c r="F144" i="23" s="1"/>
  <c r="B144" i="23"/>
  <c r="E133" i="97"/>
  <c r="F133" i="97" s="1"/>
  <c r="B133" i="97"/>
  <c r="B135" i="90"/>
  <c r="F135" i="90"/>
  <c r="D143" i="44"/>
  <c r="G142" i="44"/>
  <c r="I143" i="31"/>
  <c r="H143" i="31"/>
  <c r="D135" i="95"/>
  <c r="G134" i="95"/>
  <c r="E140" i="57"/>
  <c r="F140" i="57" s="1"/>
  <c r="B140" i="57"/>
  <c r="I137" i="65"/>
  <c r="H137" i="65"/>
  <c r="B135" i="87"/>
  <c r="F135" i="87"/>
  <c r="H135" i="80"/>
  <c r="I135" i="80"/>
  <c r="I144" i="70"/>
  <c r="H144" i="70"/>
  <c r="F133" i="99"/>
  <c r="B133" i="99"/>
  <c r="E140" i="53"/>
  <c r="F140" i="53" s="1"/>
  <c r="B140" i="53"/>
  <c r="F133" i="98"/>
  <c r="B133" i="98"/>
  <c r="I136" i="79"/>
  <c r="H136" i="79"/>
  <c r="I135" i="83"/>
  <c r="H135" i="83"/>
  <c r="H134" i="84"/>
  <c r="I134" i="84"/>
  <c r="I135" i="81"/>
  <c r="H135" i="81"/>
  <c r="H134" i="89"/>
  <c r="I134" i="89"/>
  <c r="H138" i="62"/>
  <c r="I138" i="62"/>
  <c r="B138" i="66"/>
  <c r="F138" i="66"/>
  <c r="B137" i="77"/>
  <c r="F137" i="77"/>
  <c r="I134" i="92"/>
  <c r="H134" i="92"/>
  <c r="G137" i="68"/>
  <c r="D138" i="68"/>
  <c r="E138" i="68"/>
  <c r="E141" i="45"/>
  <c r="F141" i="45" s="1"/>
  <c r="B141" i="45"/>
  <c r="H141" i="41"/>
  <c r="I141" i="41"/>
  <c r="E145" i="27"/>
  <c r="F145" i="27" s="1"/>
  <c r="H138" i="59"/>
  <c r="I138" i="59"/>
  <c r="H135" i="82"/>
  <c r="I135" i="82"/>
  <c r="F135" i="88"/>
  <c r="B135" i="88"/>
  <c r="H135" i="86"/>
  <c r="I135" i="86"/>
  <c r="E142" i="42"/>
  <c r="F142" i="42" s="1"/>
  <c r="B142" i="42"/>
  <c r="I139" i="72"/>
  <c r="H139" i="72"/>
  <c r="I138" i="63"/>
  <c r="H138" i="63"/>
  <c r="H139" i="54"/>
  <c r="I139" i="54"/>
  <c r="I132" i="97"/>
  <c r="H132" i="97"/>
  <c r="F144" i="71"/>
  <c r="B144" i="71"/>
  <c r="B137" i="76"/>
  <c r="F137" i="76"/>
  <c r="F135" i="91"/>
  <c r="B135" i="91"/>
  <c r="H138" i="61"/>
  <c r="I138" i="61"/>
  <c r="I139" i="58"/>
  <c r="H139" i="58"/>
  <c r="E137" i="96"/>
  <c r="F137" i="96" s="1"/>
  <c r="B137" i="96"/>
  <c r="E144" i="31"/>
  <c r="F144" i="31" s="1"/>
  <c r="B144" i="31"/>
  <c r="E144" i="32"/>
  <c r="F144" i="32" s="1"/>
  <c r="H142" i="34"/>
  <c r="I142" i="34"/>
  <c r="G144" i="17" l="1"/>
  <c r="D147" i="28"/>
  <c r="B147" i="28" s="1"/>
  <c r="I145" i="30"/>
  <c r="H145" i="30"/>
  <c r="B146" i="30"/>
  <c r="E146" i="30"/>
  <c r="F146" i="30" s="1"/>
  <c r="G143" i="22"/>
  <c r="H143" i="22" s="1"/>
  <c r="H144" i="27"/>
  <c r="J144" i="27" s="1"/>
  <c r="D145" i="24"/>
  <c r="E145" i="24" s="1"/>
  <c r="F145" i="24" s="1"/>
  <c r="J137" i="66"/>
  <c r="J143" i="17"/>
  <c r="J138" i="59"/>
  <c r="J138" i="62"/>
  <c r="J136" i="76"/>
  <c r="J143" i="71"/>
  <c r="J141" i="73"/>
  <c r="J140" i="45"/>
  <c r="J142" i="34"/>
  <c r="J136" i="77"/>
  <c r="E144" i="22"/>
  <c r="F144" i="22" s="1"/>
  <c r="D145" i="22" s="1"/>
  <c r="B145" i="22" s="1"/>
  <c r="J138" i="61"/>
  <c r="J141" i="41"/>
  <c r="E144" i="18"/>
  <c r="F144" i="18" s="1"/>
  <c r="D145" i="18" s="1"/>
  <c r="B145" i="18" s="1"/>
  <c r="J141" i="74"/>
  <c r="E145" i="29"/>
  <c r="F145" i="29" s="1"/>
  <c r="D146" i="29" s="1"/>
  <c r="B146" i="29" s="1"/>
  <c r="J142" i="3"/>
  <c r="J139" i="57"/>
  <c r="J143" i="32"/>
  <c r="J142" i="21"/>
  <c r="J139" i="54"/>
  <c r="J137" i="67"/>
  <c r="J139" i="55"/>
  <c r="D134" i="97"/>
  <c r="G133" i="97"/>
  <c r="D142" i="45"/>
  <c r="G141" i="45"/>
  <c r="D145" i="23"/>
  <c r="B145" i="23" s="1"/>
  <c r="G144" i="23"/>
  <c r="G140" i="57"/>
  <c r="D141" i="57"/>
  <c r="G143" i="3"/>
  <c r="D144" i="3"/>
  <c r="G137" i="96"/>
  <c r="D138" i="96"/>
  <c r="D138" i="76"/>
  <c r="G137" i="76"/>
  <c r="E138" i="76"/>
  <c r="G138" i="66"/>
  <c r="D139" i="66"/>
  <c r="E139" i="66"/>
  <c r="D144" i="21"/>
  <c r="G143" i="21"/>
  <c r="G142" i="43"/>
  <c r="D143" i="43"/>
  <c r="B143" i="43" s="1"/>
  <c r="E145" i="17"/>
  <c r="F145" i="17" s="1"/>
  <c r="B145" i="17"/>
  <c r="G136" i="86"/>
  <c r="D137" i="86"/>
  <c r="E137" i="86"/>
  <c r="G136" i="82"/>
  <c r="D137" i="82"/>
  <c r="E137" i="82"/>
  <c r="G138" i="65"/>
  <c r="D139" i="65"/>
  <c r="E139" i="65"/>
  <c r="I142" i="19"/>
  <c r="H142" i="19"/>
  <c r="D145" i="31"/>
  <c r="B145" i="31" s="1"/>
  <c r="G144" i="31"/>
  <c r="D143" i="42"/>
  <c r="G142" i="42"/>
  <c r="J144" i="70"/>
  <c r="J142" i="18"/>
  <c r="J145" i="28"/>
  <c r="G145" i="70"/>
  <c r="D146" i="70"/>
  <c r="E146" i="70"/>
  <c r="D141" i="55"/>
  <c r="G140" i="55"/>
  <c r="J136" i="78"/>
  <c r="D140" i="63"/>
  <c r="G139" i="63"/>
  <c r="E140" i="63"/>
  <c r="E137" i="93"/>
  <c r="F137" i="93" s="1"/>
  <c r="B137" i="93"/>
  <c r="D136" i="88"/>
  <c r="G135" i="88"/>
  <c r="E136" i="88"/>
  <c r="F138" i="68"/>
  <c r="B138" i="68"/>
  <c r="D138" i="77"/>
  <c r="G137" i="77"/>
  <c r="E138" i="77"/>
  <c r="I146" i="28"/>
  <c r="H146" i="28"/>
  <c r="J137" i="65"/>
  <c r="I134" i="95"/>
  <c r="H134" i="95"/>
  <c r="J143" i="31"/>
  <c r="E139" i="94"/>
  <c r="F139" i="94" s="1"/>
  <c r="B139" i="94"/>
  <c r="G140" i="58"/>
  <c r="D141" i="58"/>
  <c r="E141" i="58"/>
  <c r="G140" i="46"/>
  <c r="D141" i="46"/>
  <c r="D136" i="84"/>
  <c r="G135" i="84"/>
  <c r="E136" i="84"/>
  <c r="D137" i="80"/>
  <c r="G136" i="80"/>
  <c r="E137" i="80"/>
  <c r="G145" i="69"/>
  <c r="D146" i="69"/>
  <c r="E146" i="69"/>
  <c r="G139" i="60"/>
  <c r="D140" i="60"/>
  <c r="D137" i="85"/>
  <c r="G136" i="85"/>
  <c r="E137" i="85"/>
  <c r="G140" i="56"/>
  <c r="D141" i="56"/>
  <c r="D140" i="61"/>
  <c r="G139" i="61"/>
  <c r="I143" i="22"/>
  <c r="D141" i="72"/>
  <c r="G140" i="72"/>
  <c r="E141" i="72"/>
  <c r="G135" i="89"/>
  <c r="D136" i="89"/>
  <c r="E136" i="89"/>
  <c r="I136" i="93"/>
  <c r="H136" i="93"/>
  <c r="E142" i="39"/>
  <c r="F142" i="39" s="1"/>
  <c r="B142" i="39"/>
  <c r="G133" i="98"/>
  <c r="D134" i="98"/>
  <c r="E134" i="98"/>
  <c r="D136" i="87"/>
  <c r="G135" i="87"/>
  <c r="E136" i="87"/>
  <c r="E143" i="44"/>
  <c r="F143" i="44" s="1"/>
  <c r="B143" i="44"/>
  <c r="D138" i="79"/>
  <c r="G137" i="79"/>
  <c r="E138" i="79"/>
  <c r="G139" i="59"/>
  <c r="D140" i="59"/>
  <c r="G138" i="67"/>
  <c r="D139" i="67"/>
  <c r="E139" i="67"/>
  <c r="G143" i="34"/>
  <c r="D144" i="34"/>
  <c r="B144" i="34" s="1"/>
  <c r="G136" i="81"/>
  <c r="D137" i="81"/>
  <c r="E137" i="81"/>
  <c r="F139" i="64"/>
  <c r="B139" i="64"/>
  <c r="D137" i="83"/>
  <c r="G136" i="83"/>
  <c r="E137" i="83"/>
  <c r="J138" i="63"/>
  <c r="D141" i="53"/>
  <c r="G140" i="53"/>
  <c r="D134" i="99"/>
  <c r="G133" i="99"/>
  <c r="E134" i="99"/>
  <c r="D136" i="90"/>
  <c r="G135" i="90"/>
  <c r="E136" i="90"/>
  <c r="G145" i="29"/>
  <c r="G140" i="54"/>
  <c r="D141" i="54"/>
  <c r="D140" i="62"/>
  <c r="G139" i="62"/>
  <c r="J143" i="23"/>
  <c r="I144" i="17"/>
  <c r="H144" i="17"/>
  <c r="G142" i="41"/>
  <c r="D143" i="41"/>
  <c r="B143" i="41" s="1"/>
  <c r="H142" i="20"/>
  <c r="I142" i="20"/>
  <c r="D145" i="32"/>
  <c r="B145" i="32" s="1"/>
  <c r="G144" i="32"/>
  <c r="J139" i="58"/>
  <c r="G135" i="91"/>
  <c r="D136" i="91"/>
  <c r="E136" i="91"/>
  <c r="D145" i="71"/>
  <c r="G144" i="71"/>
  <c r="E145" i="71"/>
  <c r="J139" i="72"/>
  <c r="D146" i="27"/>
  <c r="B146" i="27" s="1"/>
  <c r="G145" i="27"/>
  <c r="I137" i="68"/>
  <c r="H137" i="68"/>
  <c r="J136" i="79"/>
  <c r="H144" i="24"/>
  <c r="I144" i="24"/>
  <c r="E135" i="95"/>
  <c r="F135" i="95" s="1"/>
  <c r="B135" i="95"/>
  <c r="I142" i="44"/>
  <c r="H142" i="44"/>
  <c r="I143" i="18"/>
  <c r="H143" i="18"/>
  <c r="J138" i="60"/>
  <c r="G135" i="92"/>
  <c r="D136" i="92"/>
  <c r="E136" i="92"/>
  <c r="J139" i="56"/>
  <c r="H144" i="29"/>
  <c r="I144" i="29"/>
  <c r="I138" i="94"/>
  <c r="H138" i="94"/>
  <c r="J141" i="43"/>
  <c r="J142" i="22"/>
  <c r="J144" i="69"/>
  <c r="J139" i="53"/>
  <c r="J143" i="24"/>
  <c r="J136" i="75"/>
  <c r="J139" i="46"/>
  <c r="G142" i="73"/>
  <c r="D143" i="73"/>
  <c r="E143" i="73"/>
  <c r="G142" i="74"/>
  <c r="D143" i="74"/>
  <c r="E143" i="74"/>
  <c r="G137" i="75"/>
  <c r="D138" i="75"/>
  <c r="E138" i="75"/>
  <c r="I138" i="64"/>
  <c r="H138" i="64"/>
  <c r="J141" i="42"/>
  <c r="G137" i="78"/>
  <c r="D138" i="78"/>
  <c r="E138" i="78"/>
  <c r="E143" i="19"/>
  <c r="F143" i="19" s="1"/>
  <c r="B143" i="19"/>
  <c r="E143" i="20"/>
  <c r="F143" i="20" s="1"/>
  <c r="I141" i="39"/>
  <c r="H141" i="39"/>
  <c r="B145" i="24" l="1"/>
  <c r="E147" i="28"/>
  <c r="F147" i="28" s="1"/>
  <c r="D148" i="28" s="1"/>
  <c r="B148" i="28" s="1"/>
  <c r="G146" i="30"/>
  <c r="D147" i="30"/>
  <c r="J145" i="30"/>
  <c r="G144" i="18"/>
  <c r="I144" i="18" s="1"/>
  <c r="G144" i="22"/>
  <c r="H144" i="22" s="1"/>
  <c r="J137" i="68"/>
  <c r="E146" i="27"/>
  <c r="F146" i="27" s="1"/>
  <c r="G146" i="27" s="1"/>
  <c r="J144" i="17"/>
  <c r="E143" i="41"/>
  <c r="F143" i="41" s="1"/>
  <c r="D144" i="41" s="1"/>
  <c r="G147" i="28"/>
  <c r="I147" i="28" s="1"/>
  <c r="E146" i="29"/>
  <c r="F146" i="29" s="1"/>
  <c r="G146" i="29" s="1"/>
  <c r="J142" i="19"/>
  <c r="E143" i="43"/>
  <c r="F143" i="43" s="1"/>
  <c r="D144" i="43" s="1"/>
  <c r="B144" i="43" s="1"/>
  <c r="J143" i="18"/>
  <c r="J138" i="64"/>
  <c r="E145" i="23"/>
  <c r="F145" i="23" s="1"/>
  <c r="G145" i="23" s="1"/>
  <c r="D136" i="95"/>
  <c r="B136" i="95" s="1"/>
  <c r="G135" i="95"/>
  <c r="E136" i="95"/>
  <c r="D138" i="93"/>
  <c r="G137" i="93"/>
  <c r="G145" i="17"/>
  <c r="D146" i="17"/>
  <c r="G143" i="44"/>
  <c r="D144" i="44"/>
  <c r="D140" i="94"/>
  <c r="G139" i="94"/>
  <c r="D144" i="19"/>
  <c r="B144" i="19" s="1"/>
  <c r="G143" i="19"/>
  <c r="F138" i="78"/>
  <c r="B138" i="78"/>
  <c r="B143" i="73"/>
  <c r="F143" i="73"/>
  <c r="I135" i="92"/>
  <c r="H135" i="92"/>
  <c r="B136" i="91"/>
  <c r="F136" i="91"/>
  <c r="I144" i="32"/>
  <c r="H144" i="32"/>
  <c r="H140" i="54"/>
  <c r="I140" i="54"/>
  <c r="H137" i="79"/>
  <c r="I137" i="79"/>
  <c r="D143" i="39"/>
  <c r="G142" i="39"/>
  <c r="H140" i="72"/>
  <c r="I140" i="72"/>
  <c r="I135" i="84"/>
  <c r="H135" i="84"/>
  <c r="I137" i="96"/>
  <c r="H137" i="96"/>
  <c r="I141" i="45"/>
  <c r="H141" i="45"/>
  <c r="H137" i="78"/>
  <c r="I137" i="78"/>
  <c r="H142" i="73"/>
  <c r="I142" i="73"/>
  <c r="I139" i="62"/>
  <c r="H139" i="62"/>
  <c r="E141" i="53"/>
  <c r="F141" i="53" s="1"/>
  <c r="B141" i="53"/>
  <c r="F137" i="81"/>
  <c r="B137" i="81"/>
  <c r="E140" i="59"/>
  <c r="F140" i="59" s="1"/>
  <c r="B140" i="59"/>
  <c r="B136" i="89"/>
  <c r="F136" i="89"/>
  <c r="E140" i="61"/>
  <c r="F140" i="61" s="1"/>
  <c r="B140" i="61"/>
  <c r="H136" i="85"/>
  <c r="I136" i="85"/>
  <c r="I136" i="80"/>
  <c r="H136" i="80"/>
  <c r="B136" i="84"/>
  <c r="F136" i="84"/>
  <c r="D146" i="24"/>
  <c r="G145" i="24"/>
  <c r="I140" i="55"/>
  <c r="H140" i="55"/>
  <c r="I136" i="86"/>
  <c r="H136" i="86"/>
  <c r="E144" i="21"/>
  <c r="F144" i="21" s="1"/>
  <c r="B144" i="21"/>
  <c r="E144" i="3"/>
  <c r="F144" i="3" s="1"/>
  <c r="B144" i="3"/>
  <c r="E142" i="45"/>
  <c r="F142" i="45" s="1"/>
  <c r="B142" i="45"/>
  <c r="J141" i="39"/>
  <c r="F138" i="75"/>
  <c r="B138" i="75"/>
  <c r="H142" i="74"/>
  <c r="I142" i="74"/>
  <c r="F145" i="71"/>
  <c r="B145" i="71"/>
  <c r="J142" i="20"/>
  <c r="I142" i="41"/>
  <c r="H142" i="41"/>
  <c r="E140" i="62"/>
  <c r="F140" i="62" s="1"/>
  <c r="B140" i="62"/>
  <c r="H145" i="29"/>
  <c r="I145" i="29"/>
  <c r="H133" i="99"/>
  <c r="I133" i="99"/>
  <c r="H136" i="81"/>
  <c r="I136" i="81"/>
  <c r="H139" i="59"/>
  <c r="I139" i="59"/>
  <c r="I135" i="87"/>
  <c r="H135" i="87"/>
  <c r="H133" i="98"/>
  <c r="I133" i="98"/>
  <c r="I135" i="89"/>
  <c r="H135" i="89"/>
  <c r="E141" i="56"/>
  <c r="F141" i="56" s="1"/>
  <c r="B141" i="56"/>
  <c r="B137" i="85"/>
  <c r="F137" i="85"/>
  <c r="B146" i="69"/>
  <c r="F146" i="69"/>
  <c r="F137" i="80"/>
  <c r="B137" i="80"/>
  <c r="E141" i="46"/>
  <c r="F141" i="46" s="1"/>
  <c r="B141" i="46"/>
  <c r="I140" i="58"/>
  <c r="H140" i="58"/>
  <c r="D139" i="68"/>
  <c r="G138" i="68"/>
  <c r="E139" i="68"/>
  <c r="I139" i="63"/>
  <c r="H139" i="63"/>
  <c r="E141" i="55"/>
  <c r="F141" i="55" s="1"/>
  <c r="B141" i="55"/>
  <c r="E143" i="42"/>
  <c r="F143" i="42" s="1"/>
  <c r="B143" i="42"/>
  <c r="B139" i="65"/>
  <c r="F139" i="65"/>
  <c r="H136" i="82"/>
  <c r="I136" i="82"/>
  <c r="E148" i="28"/>
  <c r="F148" i="28" s="1"/>
  <c r="F139" i="66"/>
  <c r="B139" i="66"/>
  <c r="F138" i="76"/>
  <c r="B138" i="76"/>
  <c r="H143" i="3"/>
  <c r="I143" i="3"/>
  <c r="H144" i="23"/>
  <c r="I144" i="23"/>
  <c r="I133" i="97"/>
  <c r="H133" i="97"/>
  <c r="B136" i="90"/>
  <c r="F136" i="90"/>
  <c r="H140" i="53"/>
  <c r="I140" i="53"/>
  <c r="I136" i="83"/>
  <c r="H136" i="83"/>
  <c r="H138" i="67"/>
  <c r="I138" i="67"/>
  <c r="H139" i="61"/>
  <c r="I139" i="61"/>
  <c r="I139" i="60"/>
  <c r="H139" i="60"/>
  <c r="F138" i="77"/>
  <c r="B138" i="77"/>
  <c r="H135" i="88"/>
  <c r="I135" i="88"/>
  <c r="F146" i="70"/>
  <c r="B146" i="70"/>
  <c r="H144" i="31"/>
  <c r="I144" i="31"/>
  <c r="F137" i="86"/>
  <c r="B137" i="86"/>
  <c r="H143" i="21"/>
  <c r="I143" i="21"/>
  <c r="H140" i="57"/>
  <c r="I140" i="57"/>
  <c r="F143" i="74"/>
  <c r="B143" i="74"/>
  <c r="J142" i="44"/>
  <c r="H145" i="27"/>
  <c r="I145" i="27"/>
  <c r="H144" i="71"/>
  <c r="I144" i="71"/>
  <c r="I135" i="91"/>
  <c r="H135" i="91"/>
  <c r="B137" i="83"/>
  <c r="F137" i="83"/>
  <c r="H143" i="34"/>
  <c r="I143" i="34"/>
  <c r="B138" i="79"/>
  <c r="F138" i="79"/>
  <c r="B134" i="98"/>
  <c r="F134" i="98"/>
  <c r="F141" i="72"/>
  <c r="B141" i="72"/>
  <c r="F141" i="58"/>
  <c r="B141" i="58"/>
  <c r="J146" i="28"/>
  <c r="B136" i="88"/>
  <c r="F136" i="88"/>
  <c r="I145" i="70"/>
  <c r="H145" i="70"/>
  <c r="H142" i="42"/>
  <c r="I142" i="42"/>
  <c r="F137" i="82"/>
  <c r="B137" i="82"/>
  <c r="H137" i="76"/>
  <c r="I137" i="76"/>
  <c r="D144" i="20"/>
  <c r="G143" i="20"/>
  <c r="I137" i="75"/>
  <c r="H137" i="75"/>
  <c r="J144" i="29"/>
  <c r="B136" i="92"/>
  <c r="F136" i="92"/>
  <c r="J144" i="24"/>
  <c r="E145" i="32"/>
  <c r="F145" i="32" s="1"/>
  <c r="E145" i="22"/>
  <c r="F145" i="22" s="1"/>
  <c r="E141" i="54"/>
  <c r="F141" i="54" s="1"/>
  <c r="B141" i="54"/>
  <c r="E145" i="18"/>
  <c r="F145" i="18" s="1"/>
  <c r="H135" i="90"/>
  <c r="I135" i="90"/>
  <c r="F134" i="99"/>
  <c r="B134" i="99"/>
  <c r="D140" i="64"/>
  <c r="G139" i="64"/>
  <c r="E144" i="34"/>
  <c r="F144" i="34" s="1"/>
  <c r="F139" i="67"/>
  <c r="B139" i="67"/>
  <c r="F136" i="87"/>
  <c r="B136" i="87"/>
  <c r="J143" i="22"/>
  <c r="I140" i="56"/>
  <c r="H140" i="56"/>
  <c r="E140" i="60"/>
  <c r="F140" i="60" s="1"/>
  <c r="B140" i="60"/>
  <c r="I145" i="69"/>
  <c r="H145" i="69"/>
  <c r="I140" i="46"/>
  <c r="H140" i="46"/>
  <c r="I137" i="77"/>
  <c r="H137" i="77"/>
  <c r="F140" i="63"/>
  <c r="B140" i="63"/>
  <c r="E145" i="31"/>
  <c r="F145" i="31" s="1"/>
  <c r="H138" i="65"/>
  <c r="I138" i="65"/>
  <c r="H142" i="43"/>
  <c r="I142" i="43"/>
  <c r="H138" i="66"/>
  <c r="I138" i="66"/>
  <c r="E138" i="96"/>
  <c r="F138" i="96" s="1"/>
  <c r="B138" i="96"/>
  <c r="E141" i="57"/>
  <c r="F141" i="57" s="1"/>
  <c r="B141" i="57"/>
  <c r="E134" i="97"/>
  <c r="F134" i="97" s="1"/>
  <c r="B134" i="97"/>
  <c r="I144" i="22" l="1"/>
  <c r="G143" i="41"/>
  <c r="I143" i="41" s="1"/>
  <c r="H144" i="18"/>
  <c r="D146" i="23"/>
  <c r="B146" i="23" s="1"/>
  <c r="B147" i="30"/>
  <c r="E147" i="30"/>
  <c r="F147" i="30" s="1"/>
  <c r="H146" i="30"/>
  <c r="I146" i="30"/>
  <c r="D147" i="27"/>
  <c r="B147" i="27" s="1"/>
  <c r="H147" i="28"/>
  <c r="J147" i="28" s="1"/>
  <c r="G143" i="43"/>
  <c r="H143" i="43" s="1"/>
  <c r="D147" i="29"/>
  <c r="B147" i="29" s="1"/>
  <c r="J143" i="21"/>
  <c r="J144" i="31"/>
  <c r="J138" i="67"/>
  <c r="J140" i="53"/>
  <c r="J138" i="66"/>
  <c r="J142" i="43"/>
  <c r="E144" i="43"/>
  <c r="F144" i="43" s="1"/>
  <c r="G144" i="43" s="1"/>
  <c r="J143" i="34"/>
  <c r="J145" i="27"/>
  <c r="J145" i="29"/>
  <c r="J144" i="23"/>
  <c r="J139" i="59"/>
  <c r="J142" i="73"/>
  <c r="J140" i="72"/>
  <c r="J137" i="79"/>
  <c r="J140" i="54"/>
  <c r="J137" i="78"/>
  <c r="J141" i="45"/>
  <c r="J144" i="18"/>
  <c r="J144" i="22"/>
  <c r="E147" i="27"/>
  <c r="F147" i="27" s="1"/>
  <c r="G147" i="27" s="1"/>
  <c r="J144" i="71"/>
  <c r="J142" i="74"/>
  <c r="E144" i="19"/>
  <c r="F144" i="19" s="1"/>
  <c r="F136" i="95"/>
  <c r="G136" i="95" s="1"/>
  <c r="G141" i="55"/>
  <c r="D142" i="55"/>
  <c r="G141" i="53"/>
  <c r="D142" i="53"/>
  <c r="G140" i="60"/>
  <c r="D141" i="60"/>
  <c r="G144" i="21"/>
  <c r="D145" i="21"/>
  <c r="G138" i="96"/>
  <c r="D139" i="96"/>
  <c r="B139" i="96" s="1"/>
  <c r="E139" i="96"/>
  <c r="D141" i="62"/>
  <c r="G140" i="62"/>
  <c r="D145" i="3"/>
  <c r="G144" i="3"/>
  <c r="D135" i="97"/>
  <c r="G134" i="97"/>
  <c r="D142" i="57"/>
  <c r="G141" i="57"/>
  <c r="G144" i="34"/>
  <c r="D145" i="34"/>
  <c r="B145" i="34" s="1"/>
  <c r="D135" i="99"/>
  <c r="G134" i="99"/>
  <c r="E135" i="99"/>
  <c r="D142" i="54"/>
  <c r="G141" i="54"/>
  <c r="G145" i="32"/>
  <c r="D146" i="32"/>
  <c r="E144" i="20"/>
  <c r="F144" i="20" s="1"/>
  <c r="B144" i="20"/>
  <c r="D139" i="79"/>
  <c r="G138" i="79"/>
  <c r="E139" i="79"/>
  <c r="D138" i="83"/>
  <c r="G137" i="83"/>
  <c r="E138" i="83"/>
  <c r="G137" i="86"/>
  <c r="D138" i="86"/>
  <c r="E138" i="86"/>
  <c r="D147" i="70"/>
  <c r="G146" i="70"/>
  <c r="E147" i="70"/>
  <c r="G138" i="77"/>
  <c r="D139" i="77"/>
  <c r="E139" i="77"/>
  <c r="D140" i="66"/>
  <c r="G139" i="66"/>
  <c r="E140" i="66"/>
  <c r="G139" i="65"/>
  <c r="D140" i="65"/>
  <c r="G143" i="42"/>
  <c r="D144" i="42"/>
  <c r="B144" i="42" s="1"/>
  <c r="I138" i="68"/>
  <c r="H138" i="68"/>
  <c r="D142" i="46"/>
  <c r="G141" i="46"/>
  <c r="D138" i="80"/>
  <c r="G137" i="80"/>
  <c r="E138" i="80"/>
  <c r="H145" i="24"/>
  <c r="I145" i="24"/>
  <c r="G140" i="61"/>
  <c r="D141" i="61"/>
  <c r="H142" i="39"/>
  <c r="I142" i="39"/>
  <c r="G138" i="78"/>
  <c r="D139" i="78"/>
  <c r="E139" i="78"/>
  <c r="I143" i="44"/>
  <c r="H143" i="44"/>
  <c r="E138" i="93"/>
  <c r="F138" i="93" s="1"/>
  <c r="B138" i="93"/>
  <c r="D146" i="31"/>
  <c r="B146" i="31" s="1"/>
  <c r="G145" i="31"/>
  <c r="J137" i="77"/>
  <c r="J145" i="69"/>
  <c r="D137" i="87"/>
  <c r="G136" i="87"/>
  <c r="E137" i="87"/>
  <c r="H139" i="64"/>
  <c r="I139" i="64"/>
  <c r="D142" i="72"/>
  <c r="G141" i="72"/>
  <c r="E142" i="72"/>
  <c r="G148" i="28"/>
  <c r="D149" i="28"/>
  <c r="F139" i="68"/>
  <c r="B139" i="68"/>
  <c r="D147" i="69"/>
  <c r="G146" i="69"/>
  <c r="E147" i="69"/>
  <c r="G145" i="71"/>
  <c r="D146" i="71"/>
  <c r="E146" i="71"/>
  <c r="D139" i="75"/>
  <c r="G138" i="75"/>
  <c r="E139" i="75"/>
  <c r="E146" i="24"/>
  <c r="F146" i="24" s="1"/>
  <c r="B146" i="24"/>
  <c r="G140" i="59"/>
  <c r="D141" i="59"/>
  <c r="D138" i="81"/>
  <c r="G137" i="81"/>
  <c r="E138" i="81"/>
  <c r="J139" i="62"/>
  <c r="E143" i="39"/>
  <c r="F143" i="39" s="1"/>
  <c r="B143" i="39"/>
  <c r="J144" i="32"/>
  <c r="G143" i="73"/>
  <c r="D144" i="73"/>
  <c r="E144" i="73"/>
  <c r="G144" i="19"/>
  <c r="D145" i="19"/>
  <c r="B145" i="19" s="1"/>
  <c r="I139" i="94"/>
  <c r="H139" i="94"/>
  <c r="E146" i="17"/>
  <c r="F146" i="17" s="1"/>
  <c r="B146" i="17"/>
  <c r="J140" i="56"/>
  <c r="E140" i="64"/>
  <c r="F140" i="64" s="1"/>
  <c r="B140" i="64"/>
  <c r="D137" i="92"/>
  <c r="G136" i="92"/>
  <c r="E137" i="92"/>
  <c r="J137" i="75"/>
  <c r="D138" i="82"/>
  <c r="G137" i="82"/>
  <c r="E138" i="82"/>
  <c r="J145" i="70"/>
  <c r="G134" i="98"/>
  <c r="D135" i="98"/>
  <c r="E135" i="98"/>
  <c r="G143" i="74"/>
  <c r="D144" i="74"/>
  <c r="J139" i="60"/>
  <c r="D139" i="76"/>
  <c r="G138" i="76"/>
  <c r="E139" i="76"/>
  <c r="J139" i="63"/>
  <c r="D142" i="56"/>
  <c r="G141" i="56"/>
  <c r="J142" i="41"/>
  <c r="D143" i="45"/>
  <c r="G142" i="45"/>
  <c r="I145" i="23"/>
  <c r="H145" i="23"/>
  <c r="G136" i="84"/>
  <c r="D137" i="84"/>
  <c r="E137" i="84"/>
  <c r="G136" i="91"/>
  <c r="D137" i="91"/>
  <c r="E137" i="91"/>
  <c r="H146" i="27"/>
  <c r="I146" i="27"/>
  <c r="I143" i="19"/>
  <c r="H143" i="19"/>
  <c r="E140" i="94"/>
  <c r="F140" i="94" s="1"/>
  <c r="B140" i="94"/>
  <c r="H145" i="17"/>
  <c r="I145" i="17"/>
  <c r="I135" i="95"/>
  <c r="H135" i="95"/>
  <c r="J138" i="65"/>
  <c r="G140" i="63"/>
  <c r="D141" i="63"/>
  <c r="J140" i="46"/>
  <c r="D140" i="67"/>
  <c r="G139" i="67"/>
  <c r="D146" i="18"/>
  <c r="B146" i="18" s="1"/>
  <c r="G145" i="18"/>
  <c r="G145" i="22"/>
  <c r="D146" i="22"/>
  <c r="B146" i="22" s="1"/>
  <c r="H143" i="20"/>
  <c r="I143" i="20"/>
  <c r="J137" i="76"/>
  <c r="J142" i="42"/>
  <c r="D137" i="88"/>
  <c r="G136" i="88"/>
  <c r="E137" i="88"/>
  <c r="D142" i="58"/>
  <c r="G141" i="58"/>
  <c r="J140" i="57"/>
  <c r="J139" i="61"/>
  <c r="G136" i="90"/>
  <c r="D137" i="90"/>
  <c r="E137" i="90"/>
  <c r="J143" i="3"/>
  <c r="J140" i="58"/>
  <c r="D138" i="85"/>
  <c r="G137" i="85"/>
  <c r="E138" i="85"/>
  <c r="J140" i="55"/>
  <c r="G136" i="89"/>
  <c r="D137" i="89"/>
  <c r="E137" i="89"/>
  <c r="I146" i="29"/>
  <c r="H146" i="29"/>
  <c r="E144" i="41"/>
  <c r="F144" i="41" s="1"/>
  <c r="B144" i="41"/>
  <c r="E144" i="44"/>
  <c r="F144" i="44" s="1"/>
  <c r="B144" i="44"/>
  <c r="H137" i="93"/>
  <c r="I137" i="93"/>
  <c r="E146" i="23" l="1"/>
  <c r="F146" i="23" s="1"/>
  <c r="G146" i="23" s="1"/>
  <c r="H143" i="41"/>
  <c r="J146" i="30"/>
  <c r="I143" i="43"/>
  <c r="D147" i="23"/>
  <c r="B147" i="23" s="1"/>
  <c r="D148" i="27"/>
  <c r="B148" i="27" s="1"/>
  <c r="D148" i="30"/>
  <c r="G147" i="30"/>
  <c r="D145" i="43"/>
  <c r="B145" i="43" s="1"/>
  <c r="E147" i="29"/>
  <c r="F147" i="29" s="1"/>
  <c r="E145" i="34"/>
  <c r="F145" i="34" s="1"/>
  <c r="D146" i="34" s="1"/>
  <c r="J138" i="68"/>
  <c r="J142" i="39"/>
  <c r="J145" i="24"/>
  <c r="D137" i="95"/>
  <c r="B137" i="95" s="1"/>
  <c r="E146" i="22"/>
  <c r="F146" i="22" s="1"/>
  <c r="G146" i="22" s="1"/>
  <c r="J146" i="27"/>
  <c r="E145" i="19"/>
  <c r="F145" i="19" s="1"/>
  <c r="G145" i="19" s="1"/>
  <c r="J143" i="20"/>
  <c r="J139" i="64"/>
  <c r="J145" i="17"/>
  <c r="J143" i="41"/>
  <c r="E144" i="42"/>
  <c r="F144" i="42" s="1"/>
  <c r="D145" i="42" s="1"/>
  <c r="F139" i="96"/>
  <c r="D140" i="96" s="1"/>
  <c r="D147" i="24"/>
  <c r="G146" i="24"/>
  <c r="D141" i="64"/>
  <c r="G140" i="64"/>
  <c r="D139" i="93"/>
  <c r="B139" i="93" s="1"/>
  <c r="G138" i="93"/>
  <c r="E139" i="93"/>
  <c r="G144" i="44"/>
  <c r="D145" i="44"/>
  <c r="B145" i="44" s="1"/>
  <c r="F137" i="89"/>
  <c r="B137" i="89"/>
  <c r="I136" i="90"/>
  <c r="H136" i="90"/>
  <c r="I145" i="18"/>
  <c r="H145" i="18"/>
  <c r="G140" i="94"/>
  <c r="D141" i="94"/>
  <c r="B137" i="84"/>
  <c r="F137" i="84"/>
  <c r="H142" i="45"/>
  <c r="I142" i="45"/>
  <c r="F139" i="76"/>
  <c r="B139" i="76"/>
  <c r="B138" i="81"/>
  <c r="F138" i="81"/>
  <c r="H144" i="43"/>
  <c r="I144" i="43"/>
  <c r="H146" i="69"/>
  <c r="I146" i="69"/>
  <c r="B137" i="87"/>
  <c r="F137" i="87"/>
  <c r="F139" i="78"/>
  <c r="B139" i="78"/>
  <c r="I147" i="27"/>
  <c r="H147" i="27"/>
  <c r="I140" i="61"/>
  <c r="H140" i="61"/>
  <c r="B138" i="80"/>
  <c r="F138" i="80"/>
  <c r="E140" i="65"/>
  <c r="F140" i="65" s="1"/>
  <c r="B140" i="65"/>
  <c r="B138" i="83"/>
  <c r="F138" i="83"/>
  <c r="I145" i="32"/>
  <c r="H145" i="32"/>
  <c r="E135" i="97"/>
  <c r="F135" i="97" s="1"/>
  <c r="B135" i="97"/>
  <c r="E145" i="21"/>
  <c r="F145" i="21" s="1"/>
  <c r="B145" i="21"/>
  <c r="E141" i="63"/>
  <c r="F141" i="63" s="1"/>
  <c r="B141" i="63"/>
  <c r="E143" i="45"/>
  <c r="F143" i="45" s="1"/>
  <c r="B143" i="45"/>
  <c r="G146" i="17"/>
  <c r="D147" i="17"/>
  <c r="B147" i="17" s="1"/>
  <c r="F144" i="73"/>
  <c r="B144" i="73"/>
  <c r="D144" i="39"/>
  <c r="B144" i="39" s="1"/>
  <c r="G143" i="39"/>
  <c r="E141" i="59"/>
  <c r="F141" i="59" s="1"/>
  <c r="B141" i="59"/>
  <c r="B146" i="71"/>
  <c r="F146" i="71"/>
  <c r="I146" i="23"/>
  <c r="H146" i="23"/>
  <c r="I141" i="46"/>
  <c r="H141" i="46"/>
  <c r="H139" i="65"/>
  <c r="I139" i="65"/>
  <c r="H146" i="70"/>
  <c r="I146" i="70"/>
  <c r="D145" i="20"/>
  <c r="B145" i="20" s="1"/>
  <c r="G144" i="20"/>
  <c r="I141" i="54"/>
  <c r="H141" i="54"/>
  <c r="I141" i="57"/>
  <c r="H141" i="57"/>
  <c r="I144" i="3"/>
  <c r="H144" i="3"/>
  <c r="I141" i="53"/>
  <c r="H141" i="53"/>
  <c r="I137" i="85"/>
  <c r="H137" i="85"/>
  <c r="I145" i="22"/>
  <c r="H145" i="22"/>
  <c r="E144" i="74"/>
  <c r="F144" i="74" s="1"/>
  <c r="B144" i="74"/>
  <c r="B137" i="92"/>
  <c r="F137" i="92"/>
  <c r="J143" i="44"/>
  <c r="E142" i="46"/>
  <c r="F142" i="46" s="1"/>
  <c r="B142" i="46"/>
  <c r="F139" i="77"/>
  <c r="B139" i="77"/>
  <c r="F147" i="70"/>
  <c r="B147" i="70"/>
  <c r="I138" i="79"/>
  <c r="H138" i="79"/>
  <c r="E142" i="54"/>
  <c r="F142" i="54" s="1"/>
  <c r="B142" i="54"/>
  <c r="E142" i="57"/>
  <c r="F142" i="57" s="1"/>
  <c r="B142" i="57"/>
  <c r="E145" i="3"/>
  <c r="F145" i="3" s="1"/>
  <c r="B145" i="3"/>
  <c r="E141" i="60"/>
  <c r="F141" i="60" s="1"/>
  <c r="B141" i="60"/>
  <c r="E142" i="55"/>
  <c r="F142" i="55" s="1"/>
  <c r="B142" i="55"/>
  <c r="E142" i="58"/>
  <c r="F142" i="58" s="1"/>
  <c r="B142" i="58"/>
  <c r="H136" i="91"/>
  <c r="I136" i="91"/>
  <c r="E142" i="56"/>
  <c r="F142" i="56" s="1"/>
  <c r="B142" i="56"/>
  <c r="E149" i="28"/>
  <c r="F149" i="28" s="1"/>
  <c r="B149" i="28"/>
  <c r="I145" i="31"/>
  <c r="H145" i="31"/>
  <c r="B140" i="66"/>
  <c r="F140" i="66"/>
  <c r="B138" i="86"/>
  <c r="F138" i="86"/>
  <c r="I134" i="99"/>
  <c r="H134" i="99"/>
  <c r="I144" i="34"/>
  <c r="H144" i="34"/>
  <c r="E141" i="62"/>
  <c r="F141" i="62" s="1"/>
  <c r="B141" i="62"/>
  <c r="E142" i="53"/>
  <c r="F142" i="53" s="1"/>
  <c r="B142" i="53"/>
  <c r="I136" i="89"/>
  <c r="H136" i="89"/>
  <c r="H136" i="84"/>
  <c r="I136" i="84"/>
  <c r="F135" i="98"/>
  <c r="B135" i="98"/>
  <c r="I137" i="82"/>
  <c r="H137" i="82"/>
  <c r="I136" i="92"/>
  <c r="H136" i="92"/>
  <c r="F147" i="69"/>
  <c r="B147" i="69"/>
  <c r="H148" i="28"/>
  <c r="I148" i="28"/>
  <c r="H138" i="78"/>
  <c r="I138" i="78"/>
  <c r="H137" i="86"/>
  <c r="I137" i="86"/>
  <c r="F135" i="99"/>
  <c r="B135" i="99"/>
  <c r="I144" i="21"/>
  <c r="H144" i="21"/>
  <c r="G144" i="41"/>
  <c r="D145" i="41"/>
  <c r="B145" i="41" s="1"/>
  <c r="J146" i="29"/>
  <c r="I136" i="88"/>
  <c r="H136" i="88"/>
  <c r="H139" i="67"/>
  <c r="I139" i="67"/>
  <c r="H140" i="63"/>
  <c r="I140" i="63"/>
  <c r="I134" i="98"/>
  <c r="H134" i="98"/>
  <c r="F138" i="82"/>
  <c r="B138" i="82"/>
  <c r="E137" i="95"/>
  <c r="H143" i="73"/>
  <c r="I143" i="73"/>
  <c r="H140" i="59"/>
  <c r="I140" i="59"/>
  <c r="H138" i="75"/>
  <c r="I138" i="75"/>
  <c r="I145" i="71"/>
  <c r="H145" i="71"/>
  <c r="H141" i="72"/>
  <c r="I141" i="72"/>
  <c r="J143" i="43"/>
  <c r="F138" i="85"/>
  <c r="B138" i="85"/>
  <c r="B137" i="90"/>
  <c r="F137" i="90"/>
  <c r="H141" i="58"/>
  <c r="I141" i="58"/>
  <c r="B137" i="88"/>
  <c r="F137" i="88"/>
  <c r="E146" i="18"/>
  <c r="F146" i="18" s="1"/>
  <c r="E140" i="67"/>
  <c r="F140" i="67" s="1"/>
  <c r="B140" i="67"/>
  <c r="J143" i="19"/>
  <c r="F137" i="91"/>
  <c r="B137" i="91"/>
  <c r="J145" i="23"/>
  <c r="H141" i="56"/>
  <c r="I141" i="56"/>
  <c r="H138" i="76"/>
  <c r="I138" i="76"/>
  <c r="I143" i="74"/>
  <c r="H143" i="74"/>
  <c r="H136" i="95"/>
  <c r="I136" i="95"/>
  <c r="H144" i="19"/>
  <c r="I144" i="19"/>
  <c r="H137" i="81"/>
  <c r="I137" i="81"/>
  <c r="F139" i="75"/>
  <c r="B139" i="75"/>
  <c r="D140" i="68"/>
  <c r="G139" i="68"/>
  <c r="E140" i="68"/>
  <c r="F142" i="72"/>
  <c r="B142" i="72"/>
  <c r="H136" i="87"/>
  <c r="I136" i="87"/>
  <c r="E146" i="31"/>
  <c r="F146" i="31" s="1"/>
  <c r="E141" i="61"/>
  <c r="F141" i="61" s="1"/>
  <c r="B141" i="61"/>
  <c r="E147" i="23"/>
  <c r="F147" i="23" s="1"/>
  <c r="H137" i="80"/>
  <c r="I137" i="80"/>
  <c r="H143" i="42"/>
  <c r="I143" i="42"/>
  <c r="H139" i="66"/>
  <c r="I139" i="66"/>
  <c r="I138" i="77"/>
  <c r="H138" i="77"/>
  <c r="H137" i="83"/>
  <c r="I137" i="83"/>
  <c r="F139" i="79"/>
  <c r="B139" i="79"/>
  <c r="E146" i="32"/>
  <c r="F146" i="32" s="1"/>
  <c r="B146" i="32"/>
  <c r="H134" i="97"/>
  <c r="I134" i="97"/>
  <c r="H140" i="62"/>
  <c r="I140" i="62"/>
  <c r="I138" i="96"/>
  <c r="H138" i="96"/>
  <c r="H140" i="60"/>
  <c r="I140" i="60"/>
  <c r="I141" i="55"/>
  <c r="H141" i="55"/>
  <c r="E148" i="27" l="1"/>
  <c r="F148" i="27" s="1"/>
  <c r="D149" i="27" s="1"/>
  <c r="B149" i="27" s="1"/>
  <c r="D147" i="22"/>
  <c r="B147" i="22" s="1"/>
  <c r="F137" i="95"/>
  <c r="D138" i="95" s="1"/>
  <c r="D146" i="19"/>
  <c r="B146" i="19" s="1"/>
  <c r="E145" i="43"/>
  <c r="F145" i="43" s="1"/>
  <c r="D146" i="43" s="1"/>
  <c r="B146" i="43" s="1"/>
  <c r="H147" i="30"/>
  <c r="I147" i="30"/>
  <c r="B148" i="30"/>
  <c r="E148" i="30"/>
  <c r="F148" i="30" s="1"/>
  <c r="G145" i="34"/>
  <c r="I145" i="34" s="1"/>
  <c r="D148" i="29"/>
  <c r="G147" i="29"/>
  <c r="G144" i="42"/>
  <c r="I144" i="42" s="1"/>
  <c r="G139" i="96"/>
  <c r="I139" i="96" s="1"/>
  <c r="J140" i="60"/>
  <c r="J140" i="62"/>
  <c r="J139" i="66"/>
  <c r="J144" i="19"/>
  <c r="J141" i="56"/>
  <c r="G145" i="43"/>
  <c r="H145" i="43" s="1"/>
  <c r="J141" i="53"/>
  <c r="J141" i="57"/>
  <c r="E147" i="17"/>
  <c r="F147" i="17" s="1"/>
  <c r="G147" i="17" s="1"/>
  <c r="J146" i="69"/>
  <c r="J141" i="46"/>
  <c r="J145" i="32"/>
  <c r="J140" i="63"/>
  <c r="J138" i="78"/>
  <c r="J144" i="34"/>
  <c r="J145" i="31"/>
  <c r="G148" i="27"/>
  <c r="I148" i="27" s="1"/>
  <c r="J141" i="55"/>
  <c r="J138" i="77"/>
  <c r="J141" i="58"/>
  <c r="J140" i="59"/>
  <c r="J139" i="65"/>
  <c r="J147" i="27"/>
  <c r="F139" i="93"/>
  <c r="G139" i="93" s="1"/>
  <c r="J144" i="21"/>
  <c r="E146" i="43"/>
  <c r="F146" i="43" s="1"/>
  <c r="D142" i="61"/>
  <c r="G141" i="61"/>
  <c r="G142" i="57"/>
  <c r="D143" i="57"/>
  <c r="G142" i="54"/>
  <c r="D143" i="54"/>
  <c r="G144" i="74"/>
  <c r="D145" i="74"/>
  <c r="G141" i="63"/>
  <c r="D142" i="63"/>
  <c r="D141" i="67"/>
  <c r="G140" i="67"/>
  <c r="G142" i="58"/>
  <c r="D143" i="58"/>
  <c r="D146" i="3"/>
  <c r="G145" i="3"/>
  <c r="D144" i="45"/>
  <c r="B144" i="45" s="1"/>
  <c r="G143" i="45"/>
  <c r="E145" i="42"/>
  <c r="F145" i="42" s="1"/>
  <c r="B145" i="42"/>
  <c r="D142" i="62"/>
  <c r="G141" i="62"/>
  <c r="D141" i="66"/>
  <c r="G140" i="66"/>
  <c r="G141" i="59"/>
  <c r="D142" i="59"/>
  <c r="D148" i="17"/>
  <c r="I144" i="44"/>
  <c r="H144" i="44"/>
  <c r="G146" i="32"/>
  <c r="D147" i="32"/>
  <c r="B147" i="32" s="1"/>
  <c r="I139" i="68"/>
  <c r="H139" i="68"/>
  <c r="D138" i="91"/>
  <c r="G137" i="91"/>
  <c r="E138" i="91"/>
  <c r="E140" i="96"/>
  <c r="F140" i="96" s="1"/>
  <c r="B140" i="96"/>
  <c r="D150" i="28"/>
  <c r="B150" i="28" s="1"/>
  <c r="G149" i="28"/>
  <c r="J146" i="23"/>
  <c r="G145" i="21"/>
  <c r="D146" i="21"/>
  <c r="D136" i="97"/>
  <c r="G135" i="97"/>
  <c r="D139" i="83"/>
  <c r="G138" i="83"/>
  <c r="E139" i="83"/>
  <c r="J140" i="61"/>
  <c r="G139" i="78"/>
  <c r="D140" i="78"/>
  <c r="E140" i="78"/>
  <c r="D140" i="76"/>
  <c r="G139" i="76"/>
  <c r="E140" i="76"/>
  <c r="J145" i="18"/>
  <c r="D138" i="89"/>
  <c r="G137" i="89"/>
  <c r="E138" i="89"/>
  <c r="E141" i="64"/>
  <c r="F141" i="64" s="1"/>
  <c r="B141" i="64"/>
  <c r="J143" i="42"/>
  <c r="G147" i="23"/>
  <c r="D148" i="23"/>
  <c r="B148" i="23" s="1"/>
  <c r="G146" i="31"/>
  <c r="D147" i="31"/>
  <c r="B147" i="31" s="1"/>
  <c r="D143" i="72"/>
  <c r="G142" i="72"/>
  <c r="B140" i="68"/>
  <c r="F140" i="68"/>
  <c r="J143" i="74"/>
  <c r="G146" i="18"/>
  <c r="D147" i="18"/>
  <c r="B147" i="18" s="1"/>
  <c r="G138" i="85"/>
  <c r="D139" i="85"/>
  <c r="E139" i="85"/>
  <c r="J145" i="71"/>
  <c r="J139" i="67"/>
  <c r="G147" i="69"/>
  <c r="D148" i="69"/>
  <c r="H145" i="19"/>
  <c r="I145" i="19"/>
  <c r="D139" i="86"/>
  <c r="G138" i="86"/>
  <c r="E139" i="86"/>
  <c r="E147" i="22"/>
  <c r="F147" i="22" s="1"/>
  <c r="J138" i="79"/>
  <c r="G139" i="77"/>
  <c r="D140" i="77"/>
  <c r="E149" i="27"/>
  <c r="F149" i="27" s="1"/>
  <c r="J144" i="3"/>
  <c r="J141" i="54"/>
  <c r="J146" i="70"/>
  <c r="G146" i="71"/>
  <c r="D147" i="71"/>
  <c r="H146" i="17"/>
  <c r="I146" i="17"/>
  <c r="D139" i="80"/>
  <c r="G138" i="80"/>
  <c r="E139" i="80"/>
  <c r="G137" i="87"/>
  <c r="D138" i="87"/>
  <c r="E138" i="87"/>
  <c r="J144" i="43"/>
  <c r="J142" i="45"/>
  <c r="E141" i="94"/>
  <c r="F141" i="94" s="1"/>
  <c r="B141" i="94"/>
  <c r="E145" i="44"/>
  <c r="F145" i="44" s="1"/>
  <c r="I138" i="93"/>
  <c r="H138" i="93"/>
  <c r="H146" i="24"/>
  <c r="I146" i="24"/>
  <c r="D140" i="75"/>
  <c r="G139" i="75"/>
  <c r="G135" i="99"/>
  <c r="D136" i="99"/>
  <c r="E136" i="99"/>
  <c r="D143" i="55"/>
  <c r="G142" i="55"/>
  <c r="G141" i="60"/>
  <c r="D142" i="60"/>
  <c r="G147" i="70"/>
  <c r="D148" i="70"/>
  <c r="D143" i="46"/>
  <c r="B143" i="46" s="1"/>
  <c r="G142" i="46"/>
  <c r="D147" i="43"/>
  <c r="B147" i="43" s="1"/>
  <c r="G146" i="43"/>
  <c r="H144" i="20"/>
  <c r="I144" i="20"/>
  <c r="H143" i="39"/>
  <c r="I143" i="39"/>
  <c r="G140" i="65"/>
  <c r="D141" i="65"/>
  <c r="G138" i="81"/>
  <c r="D139" i="81"/>
  <c r="E139" i="81"/>
  <c r="D138" i="84"/>
  <c r="G137" i="84"/>
  <c r="E138" i="84"/>
  <c r="H140" i="64"/>
  <c r="I140" i="64"/>
  <c r="G137" i="95"/>
  <c r="G138" i="82"/>
  <c r="D139" i="82"/>
  <c r="E139" i="82"/>
  <c r="I144" i="41"/>
  <c r="H144" i="41"/>
  <c r="D136" i="98"/>
  <c r="G135" i="98"/>
  <c r="E136" i="98"/>
  <c r="D143" i="53"/>
  <c r="B143" i="53" s="1"/>
  <c r="G142" i="53"/>
  <c r="D143" i="56"/>
  <c r="G142" i="56"/>
  <c r="E146" i="34"/>
  <c r="F146" i="34" s="1"/>
  <c r="B146" i="34"/>
  <c r="J145" i="22"/>
  <c r="D140" i="79"/>
  <c r="G139" i="79"/>
  <c r="E140" i="79"/>
  <c r="J138" i="76"/>
  <c r="G137" i="88"/>
  <c r="D138" i="88"/>
  <c r="E138" i="88"/>
  <c r="G137" i="90"/>
  <c r="D138" i="90"/>
  <c r="E138" i="90"/>
  <c r="J141" i="72"/>
  <c r="J138" i="75"/>
  <c r="J143" i="73"/>
  <c r="E145" i="41"/>
  <c r="F145" i="41" s="1"/>
  <c r="H144" i="42"/>
  <c r="J148" i="28"/>
  <c r="I146" i="22"/>
  <c r="H146" i="22"/>
  <c r="D138" i="92"/>
  <c r="G137" i="92"/>
  <c r="E138" i="92"/>
  <c r="E145" i="20"/>
  <c r="F145" i="20" s="1"/>
  <c r="E144" i="39"/>
  <c r="F144" i="39" s="1"/>
  <c r="D145" i="73"/>
  <c r="G144" i="73"/>
  <c r="I140" i="94"/>
  <c r="H140" i="94"/>
  <c r="E147" i="24"/>
  <c r="F147" i="24" s="1"/>
  <c r="B147" i="24"/>
  <c r="H145" i="34" l="1"/>
  <c r="E146" i="19"/>
  <c r="F146" i="19" s="1"/>
  <c r="H148" i="27"/>
  <c r="J148" i="27" s="1"/>
  <c r="J147" i="30"/>
  <c r="D149" i="30"/>
  <c r="B149" i="30" s="1"/>
  <c r="G148" i="30"/>
  <c r="I145" i="43"/>
  <c r="J145" i="43" s="1"/>
  <c r="H139" i="96"/>
  <c r="B148" i="29"/>
  <c r="E148" i="29"/>
  <c r="F148" i="29" s="1"/>
  <c r="H147" i="29"/>
  <c r="I147" i="29"/>
  <c r="E140" i="93"/>
  <c r="D140" i="93"/>
  <c r="B140" i="93" s="1"/>
  <c r="E147" i="18"/>
  <c r="F147" i="18" s="1"/>
  <c r="D148" i="18" s="1"/>
  <c r="B148" i="18" s="1"/>
  <c r="E147" i="31"/>
  <c r="F147" i="31" s="1"/>
  <c r="D148" i="31" s="1"/>
  <c r="B148" i="31" s="1"/>
  <c r="J146" i="24"/>
  <c r="J144" i="42"/>
  <c r="J140" i="64"/>
  <c r="J144" i="20"/>
  <c r="J145" i="19"/>
  <c r="E144" i="45"/>
  <c r="F144" i="45" s="1"/>
  <c r="D145" i="45" s="1"/>
  <c r="B145" i="45" s="1"/>
  <c r="E143" i="46"/>
  <c r="F143" i="46" s="1"/>
  <c r="G143" i="46" s="1"/>
  <c r="J146" i="17"/>
  <c r="J146" i="22"/>
  <c r="E143" i="53"/>
  <c r="F143" i="53" s="1"/>
  <c r="D144" i="53" s="1"/>
  <c r="B144" i="53" s="1"/>
  <c r="J145" i="34"/>
  <c r="G146" i="34"/>
  <c r="D147" i="34"/>
  <c r="G141" i="94"/>
  <c r="D142" i="94"/>
  <c r="G140" i="96"/>
  <c r="D141" i="96"/>
  <c r="G145" i="42"/>
  <c r="D146" i="42"/>
  <c r="G147" i="24"/>
  <c r="D148" i="24"/>
  <c r="D142" i="64"/>
  <c r="G141" i="64"/>
  <c r="B139" i="82"/>
  <c r="F139" i="82"/>
  <c r="E141" i="65"/>
  <c r="F141" i="65" s="1"/>
  <c r="B141" i="65"/>
  <c r="E148" i="70"/>
  <c r="F148" i="70" s="1"/>
  <c r="B148" i="70"/>
  <c r="E147" i="71"/>
  <c r="F147" i="71" s="1"/>
  <c r="B147" i="71"/>
  <c r="I147" i="69"/>
  <c r="H147" i="69"/>
  <c r="D141" i="68"/>
  <c r="G140" i="68"/>
  <c r="E148" i="17"/>
  <c r="F148" i="17" s="1"/>
  <c r="B148" i="17"/>
  <c r="E145" i="74"/>
  <c r="F145" i="74" s="1"/>
  <c r="B145" i="74"/>
  <c r="E145" i="73"/>
  <c r="F145" i="73" s="1"/>
  <c r="B145" i="73"/>
  <c r="H137" i="92"/>
  <c r="I137" i="92"/>
  <c r="G145" i="41"/>
  <c r="D146" i="41"/>
  <c r="B146" i="41" s="1"/>
  <c r="B138" i="88"/>
  <c r="F138" i="88"/>
  <c r="H142" i="53"/>
  <c r="I142" i="53"/>
  <c r="B136" i="98"/>
  <c r="F136" i="98"/>
  <c r="I138" i="82"/>
  <c r="H138" i="82"/>
  <c r="H140" i="65"/>
  <c r="I140" i="65"/>
  <c r="I147" i="70"/>
  <c r="H147" i="70"/>
  <c r="I141" i="60"/>
  <c r="H141" i="60"/>
  <c r="F136" i="99"/>
  <c r="B136" i="99"/>
  <c r="D146" i="44"/>
  <c r="G145" i="44"/>
  <c r="F138" i="87"/>
  <c r="B138" i="87"/>
  <c r="B139" i="80"/>
  <c r="F139" i="80"/>
  <c r="I146" i="71"/>
  <c r="H146" i="71"/>
  <c r="G149" i="27"/>
  <c r="D150" i="27"/>
  <c r="B150" i="27" s="1"/>
  <c r="D148" i="22"/>
  <c r="B148" i="22" s="1"/>
  <c r="G147" i="22"/>
  <c r="H147" i="23"/>
  <c r="I147" i="23"/>
  <c r="H137" i="89"/>
  <c r="I137" i="89"/>
  <c r="H139" i="76"/>
  <c r="I139" i="76"/>
  <c r="H139" i="78"/>
  <c r="I139" i="78"/>
  <c r="F139" i="83"/>
  <c r="B139" i="83"/>
  <c r="H145" i="21"/>
  <c r="I145" i="21"/>
  <c r="J139" i="68"/>
  <c r="E142" i="59"/>
  <c r="F142" i="59" s="1"/>
  <c r="B142" i="59"/>
  <c r="E141" i="66"/>
  <c r="F141" i="66" s="1"/>
  <c r="B141" i="66"/>
  <c r="E146" i="3"/>
  <c r="F146" i="3" s="1"/>
  <c r="B146" i="3"/>
  <c r="E141" i="67"/>
  <c r="F141" i="67" s="1"/>
  <c r="B141" i="67"/>
  <c r="H144" i="74"/>
  <c r="I144" i="74"/>
  <c r="I142" i="57"/>
  <c r="H142" i="57"/>
  <c r="I144" i="73"/>
  <c r="H144" i="73"/>
  <c r="F140" i="79"/>
  <c r="B140" i="79"/>
  <c r="G143" i="53"/>
  <c r="H135" i="98"/>
  <c r="I135" i="98"/>
  <c r="F138" i="84"/>
  <c r="B138" i="84"/>
  <c r="E142" i="60"/>
  <c r="F142" i="60" s="1"/>
  <c r="B142" i="60"/>
  <c r="B139" i="86"/>
  <c r="F139" i="86"/>
  <c r="B140" i="78"/>
  <c r="F140" i="78"/>
  <c r="I138" i="83"/>
  <c r="H138" i="83"/>
  <c r="I149" i="28"/>
  <c r="H149" i="28"/>
  <c r="H140" i="66"/>
  <c r="I140" i="66"/>
  <c r="E143" i="57"/>
  <c r="F143" i="57" s="1"/>
  <c r="B143" i="57"/>
  <c r="G144" i="39"/>
  <c r="D145" i="39"/>
  <c r="B145" i="39" s="1"/>
  <c r="F138" i="92"/>
  <c r="B138" i="92"/>
  <c r="B138" i="90"/>
  <c r="F138" i="90"/>
  <c r="I137" i="88"/>
  <c r="H137" i="88"/>
  <c r="H142" i="56"/>
  <c r="I142" i="56"/>
  <c r="J144" i="41"/>
  <c r="H137" i="95"/>
  <c r="I137" i="95"/>
  <c r="B139" i="81"/>
  <c r="F139" i="81"/>
  <c r="J143" i="39"/>
  <c r="E147" i="43"/>
  <c r="F147" i="43" s="1"/>
  <c r="I142" i="46"/>
  <c r="H142" i="46"/>
  <c r="I142" i="55"/>
  <c r="H142" i="55"/>
  <c r="H135" i="99"/>
  <c r="I135" i="99"/>
  <c r="I137" i="87"/>
  <c r="H137" i="87"/>
  <c r="E140" i="77"/>
  <c r="F140" i="77" s="1"/>
  <c r="B140" i="77"/>
  <c r="F139" i="85"/>
  <c r="B139" i="85"/>
  <c r="H146" i="18"/>
  <c r="I146" i="18"/>
  <c r="H142" i="72"/>
  <c r="I142" i="72"/>
  <c r="I146" i="31"/>
  <c r="H146" i="31"/>
  <c r="F138" i="89"/>
  <c r="B138" i="89"/>
  <c r="F140" i="76"/>
  <c r="B140" i="76"/>
  <c r="I135" i="97"/>
  <c r="H135" i="97"/>
  <c r="H137" i="91"/>
  <c r="I137" i="91"/>
  <c r="E147" i="32"/>
  <c r="F147" i="32" s="1"/>
  <c r="J144" i="44"/>
  <c r="H141" i="59"/>
  <c r="I141" i="59"/>
  <c r="H141" i="62"/>
  <c r="I141" i="62"/>
  <c r="I143" i="45"/>
  <c r="H143" i="45"/>
  <c r="E143" i="58"/>
  <c r="F143" i="58" s="1"/>
  <c r="B143" i="58"/>
  <c r="E142" i="63"/>
  <c r="F142" i="63" s="1"/>
  <c r="B142" i="63"/>
  <c r="E143" i="54"/>
  <c r="F143" i="54" s="1"/>
  <c r="B143" i="54"/>
  <c r="H141" i="61"/>
  <c r="I141" i="61"/>
  <c r="E140" i="75"/>
  <c r="F140" i="75" s="1"/>
  <c r="B140" i="75"/>
  <c r="H138" i="80"/>
  <c r="I138" i="80"/>
  <c r="E146" i="21"/>
  <c r="F146" i="21" s="1"/>
  <c r="B146" i="21"/>
  <c r="I146" i="32"/>
  <c r="H146" i="32"/>
  <c r="H145" i="3"/>
  <c r="I145" i="3"/>
  <c r="I140" i="67"/>
  <c r="H140" i="67"/>
  <c r="G145" i="20"/>
  <c r="D146" i="20"/>
  <c r="H137" i="90"/>
  <c r="I137" i="90"/>
  <c r="I139" i="79"/>
  <c r="H139" i="79"/>
  <c r="E143" i="56"/>
  <c r="F143" i="56" s="1"/>
  <c r="B143" i="56"/>
  <c r="E138" i="95"/>
  <c r="F138" i="95" s="1"/>
  <c r="B138" i="95"/>
  <c r="I137" i="84"/>
  <c r="H137" i="84"/>
  <c r="H138" i="81"/>
  <c r="I138" i="81"/>
  <c r="H146" i="43"/>
  <c r="I146" i="43"/>
  <c r="E143" i="55"/>
  <c r="F143" i="55" s="1"/>
  <c r="B143" i="55"/>
  <c r="I139" i="75"/>
  <c r="H139" i="75"/>
  <c r="I139" i="77"/>
  <c r="H139" i="77"/>
  <c r="I138" i="86"/>
  <c r="H138" i="86"/>
  <c r="E148" i="69"/>
  <c r="F148" i="69" s="1"/>
  <c r="B148" i="69"/>
  <c r="I138" i="85"/>
  <c r="H138" i="85"/>
  <c r="E143" i="72"/>
  <c r="F143" i="72" s="1"/>
  <c r="B143" i="72"/>
  <c r="E148" i="23"/>
  <c r="F148" i="23" s="1"/>
  <c r="I139" i="93"/>
  <c r="H139" i="93"/>
  <c r="E136" i="97"/>
  <c r="F136" i="97" s="1"/>
  <c r="B136" i="97"/>
  <c r="E150" i="28"/>
  <c r="F150" i="28" s="1"/>
  <c r="F138" i="91"/>
  <c r="B138" i="91"/>
  <c r="I147" i="17"/>
  <c r="H147" i="17"/>
  <c r="E142" i="62"/>
  <c r="F142" i="62" s="1"/>
  <c r="B142" i="62"/>
  <c r="I142" i="58"/>
  <c r="H142" i="58"/>
  <c r="H141" i="63"/>
  <c r="I141" i="63"/>
  <c r="I142" i="54"/>
  <c r="H142" i="54"/>
  <c r="E142" i="61"/>
  <c r="F142" i="61" s="1"/>
  <c r="B142" i="61"/>
  <c r="D144" i="46" l="1"/>
  <c r="B144" i="46" s="1"/>
  <c r="G146" i="19"/>
  <c r="D147" i="19"/>
  <c r="H148" i="30"/>
  <c r="I148" i="30"/>
  <c r="E149" i="30"/>
  <c r="F149" i="30" s="1"/>
  <c r="G147" i="31"/>
  <c r="H147" i="31" s="1"/>
  <c r="G144" i="45"/>
  <c r="I144" i="45" s="1"/>
  <c r="F140" i="93"/>
  <c r="G140" i="93" s="1"/>
  <c r="G147" i="18"/>
  <c r="H147" i="18" s="1"/>
  <c r="J147" i="29"/>
  <c r="D149" i="29"/>
  <c r="B149" i="29" s="1"/>
  <c r="G148" i="29"/>
  <c r="D141" i="93"/>
  <c r="E141" i="93" s="1"/>
  <c r="F141" i="93" s="1"/>
  <c r="J139" i="75"/>
  <c r="J141" i="63"/>
  <c r="J141" i="59"/>
  <c r="J139" i="77"/>
  <c r="J140" i="67"/>
  <c r="J146" i="32"/>
  <c r="J145" i="21"/>
  <c r="J139" i="78"/>
  <c r="J147" i="23"/>
  <c r="J142" i="53"/>
  <c r="J142" i="54"/>
  <c r="J142" i="58"/>
  <c r="J147" i="17"/>
  <c r="J141" i="61"/>
  <c r="J147" i="69"/>
  <c r="J142" i="46"/>
  <c r="J149" i="28"/>
  <c r="J144" i="73"/>
  <c r="E148" i="22"/>
  <c r="F148" i="22" s="1"/>
  <c r="D149" i="22" s="1"/>
  <c r="B149" i="22" s="1"/>
  <c r="J141" i="60"/>
  <c r="J140" i="66"/>
  <c r="J142" i="55"/>
  <c r="J146" i="71"/>
  <c r="J147" i="70"/>
  <c r="J143" i="45"/>
  <c r="J146" i="18"/>
  <c r="G140" i="75"/>
  <c r="D141" i="75"/>
  <c r="D144" i="57"/>
  <c r="G143" i="57"/>
  <c r="G138" i="95"/>
  <c r="D139" i="95"/>
  <c r="D144" i="54"/>
  <c r="B144" i="54" s="1"/>
  <c r="G143" i="54"/>
  <c r="G143" i="58"/>
  <c r="D144" i="58"/>
  <c r="D142" i="65"/>
  <c r="G141" i="65"/>
  <c r="G146" i="21"/>
  <c r="D147" i="21"/>
  <c r="B147" i="21" s="1"/>
  <c r="G142" i="63"/>
  <c r="D143" i="63"/>
  <c r="B143" i="63" s="1"/>
  <c r="G143" i="72"/>
  <c r="D144" i="72"/>
  <c r="G148" i="69"/>
  <c r="D149" i="69"/>
  <c r="D141" i="77"/>
  <c r="G140" i="77"/>
  <c r="D143" i="59"/>
  <c r="G142" i="59"/>
  <c r="G143" i="56"/>
  <c r="D144" i="56"/>
  <c r="B144" i="56" s="1"/>
  <c r="D143" i="60"/>
  <c r="B143" i="60" s="1"/>
  <c r="G142" i="60"/>
  <c r="G141" i="67"/>
  <c r="D142" i="67"/>
  <c r="G141" i="66"/>
  <c r="D142" i="66"/>
  <c r="G145" i="74"/>
  <c r="D146" i="74"/>
  <c r="B146" i="74" s="1"/>
  <c r="D149" i="17"/>
  <c r="G148" i="17"/>
  <c r="D149" i="23"/>
  <c r="B149" i="23" s="1"/>
  <c r="G148" i="23"/>
  <c r="H147" i="22"/>
  <c r="I147" i="22"/>
  <c r="I149" i="27"/>
  <c r="H149" i="27"/>
  <c r="H145" i="41"/>
  <c r="I145" i="41"/>
  <c r="H147" i="24"/>
  <c r="I147" i="24"/>
  <c r="H146" i="34"/>
  <c r="I146" i="34"/>
  <c r="D139" i="91"/>
  <c r="G138" i="91"/>
  <c r="E139" i="91"/>
  <c r="J139" i="79"/>
  <c r="E146" i="20"/>
  <c r="F146" i="20" s="1"/>
  <c r="B146" i="20"/>
  <c r="J145" i="3"/>
  <c r="D141" i="76"/>
  <c r="G140" i="76"/>
  <c r="J146" i="31"/>
  <c r="G139" i="81"/>
  <c r="D140" i="81"/>
  <c r="I144" i="39"/>
  <c r="H144" i="39"/>
  <c r="E148" i="31"/>
  <c r="F148" i="31" s="1"/>
  <c r="E144" i="53"/>
  <c r="F144" i="53" s="1"/>
  <c r="D141" i="79"/>
  <c r="G140" i="79"/>
  <c r="J142" i="57"/>
  <c r="I143" i="46"/>
  <c r="H143" i="46"/>
  <c r="I140" i="68"/>
  <c r="H140" i="68"/>
  <c r="I147" i="18"/>
  <c r="G139" i="82"/>
  <c r="D140" i="82"/>
  <c r="H141" i="64"/>
  <c r="I141" i="64"/>
  <c r="E146" i="42"/>
  <c r="F146" i="42" s="1"/>
  <c r="B146" i="42"/>
  <c r="E142" i="94"/>
  <c r="F142" i="94" s="1"/>
  <c r="B142" i="94"/>
  <c r="D143" i="62"/>
  <c r="G142" i="62"/>
  <c r="G136" i="97"/>
  <c r="D137" i="97"/>
  <c r="E137" i="97"/>
  <c r="G143" i="55"/>
  <c r="D144" i="55"/>
  <c r="B144" i="55" s="1"/>
  <c r="D140" i="86"/>
  <c r="G139" i="86"/>
  <c r="G146" i="3"/>
  <c r="D147" i="3"/>
  <c r="D140" i="83"/>
  <c r="G139" i="83"/>
  <c r="E146" i="44"/>
  <c r="F146" i="44" s="1"/>
  <c r="B146" i="44"/>
  <c r="D148" i="71"/>
  <c r="G147" i="71"/>
  <c r="H140" i="96"/>
  <c r="I140" i="96"/>
  <c r="G150" i="28"/>
  <c r="D151" i="28"/>
  <c r="J146" i="43"/>
  <c r="I145" i="20"/>
  <c r="H145" i="20"/>
  <c r="J141" i="62"/>
  <c r="J142" i="72"/>
  <c r="G138" i="92"/>
  <c r="D139" i="92"/>
  <c r="E139" i="92"/>
  <c r="G138" i="84"/>
  <c r="D139" i="84"/>
  <c r="E139" i="84"/>
  <c r="I143" i="53"/>
  <c r="H143" i="53"/>
  <c r="J144" i="74"/>
  <c r="E145" i="45"/>
  <c r="F145" i="45" s="1"/>
  <c r="E150" i="27"/>
  <c r="F150" i="27" s="1"/>
  <c r="G138" i="87"/>
  <c r="D139" i="87"/>
  <c r="E139" i="87"/>
  <c r="D137" i="99"/>
  <c r="G136" i="99"/>
  <c r="E137" i="99"/>
  <c r="J140" i="65"/>
  <c r="G136" i="98"/>
  <c r="D137" i="98"/>
  <c r="E137" i="98"/>
  <c r="E146" i="41"/>
  <c r="F146" i="41" s="1"/>
  <c r="E141" i="68"/>
  <c r="F141" i="68" s="1"/>
  <c r="B141" i="68"/>
  <c r="E142" i="64"/>
  <c r="F142" i="64" s="1"/>
  <c r="B142" i="64"/>
  <c r="I145" i="42"/>
  <c r="H145" i="42"/>
  <c r="H141" i="94"/>
  <c r="I141" i="94"/>
  <c r="G138" i="88"/>
  <c r="D139" i="88"/>
  <c r="E139" i="88"/>
  <c r="D143" i="61"/>
  <c r="G142" i="61"/>
  <c r="G147" i="32"/>
  <c r="D148" i="32"/>
  <c r="D139" i="89"/>
  <c r="G138" i="89"/>
  <c r="E139" i="89"/>
  <c r="D140" i="85"/>
  <c r="G139" i="85"/>
  <c r="E140" i="85"/>
  <c r="D148" i="43"/>
  <c r="B148" i="43" s="1"/>
  <c r="G147" i="43"/>
  <c r="J142" i="56"/>
  <c r="G138" i="90"/>
  <c r="D139" i="90"/>
  <c r="E139" i="90"/>
  <c r="E145" i="39"/>
  <c r="F145" i="39" s="1"/>
  <c r="G140" i="78"/>
  <c r="D141" i="78"/>
  <c r="J139" i="76"/>
  <c r="I140" i="93"/>
  <c r="H140" i="93"/>
  <c r="G148" i="22"/>
  <c r="G139" i="80"/>
  <c r="D140" i="80"/>
  <c r="H145" i="44"/>
  <c r="I145" i="44"/>
  <c r="D146" i="73"/>
  <c r="G145" i="73"/>
  <c r="E148" i="18"/>
  <c r="F148" i="18" s="1"/>
  <c r="G148" i="70"/>
  <c r="D149" i="70"/>
  <c r="E148" i="24"/>
  <c r="F148" i="24" s="1"/>
  <c r="B148" i="24"/>
  <c r="E141" i="96"/>
  <c r="F141" i="96" s="1"/>
  <c r="B141" i="96"/>
  <c r="E147" i="34"/>
  <c r="F147" i="34" s="1"/>
  <c r="B147" i="34"/>
  <c r="B141" i="93" l="1"/>
  <c r="E144" i="46"/>
  <c r="F144" i="46" s="1"/>
  <c r="G144" i="46" s="1"/>
  <c r="B147" i="19"/>
  <c r="E147" i="19"/>
  <c r="F147" i="19" s="1"/>
  <c r="H146" i="19"/>
  <c r="I146" i="19"/>
  <c r="J148" i="30"/>
  <c r="D150" i="30"/>
  <c r="B150" i="30" s="1"/>
  <c r="G149" i="30"/>
  <c r="I147" i="31"/>
  <c r="H144" i="45"/>
  <c r="J144" i="45" s="1"/>
  <c r="J147" i="24"/>
  <c r="E149" i="29"/>
  <c r="F149" i="29" s="1"/>
  <c r="D150" i="29" s="1"/>
  <c r="G149" i="29"/>
  <c r="I148" i="29"/>
  <c r="H148" i="29"/>
  <c r="J145" i="42"/>
  <c r="J147" i="31"/>
  <c r="E144" i="55"/>
  <c r="F144" i="55" s="1"/>
  <c r="D145" i="55" s="1"/>
  <c r="B145" i="55" s="1"/>
  <c r="J145" i="20"/>
  <c r="E148" i="43"/>
  <c r="F148" i="43" s="1"/>
  <c r="D149" i="43" s="1"/>
  <c r="B149" i="43" s="1"/>
  <c r="J143" i="46"/>
  <c r="J145" i="44"/>
  <c r="E144" i="56"/>
  <c r="F144" i="56" s="1"/>
  <c r="D145" i="56" s="1"/>
  <c r="B145" i="56" s="1"/>
  <c r="D149" i="24"/>
  <c r="G148" i="24"/>
  <c r="D142" i="93"/>
  <c r="G141" i="93"/>
  <c r="E143" i="61"/>
  <c r="F143" i="61" s="1"/>
  <c r="B143" i="61"/>
  <c r="I138" i="88"/>
  <c r="H138" i="88"/>
  <c r="B137" i="98"/>
  <c r="F137" i="98"/>
  <c r="I136" i="99"/>
  <c r="H136" i="99"/>
  <c r="H138" i="87"/>
  <c r="I138" i="87"/>
  <c r="I138" i="84"/>
  <c r="H138" i="84"/>
  <c r="E147" i="3"/>
  <c r="F147" i="3" s="1"/>
  <c r="B147" i="3"/>
  <c r="F137" i="97"/>
  <c r="B137" i="97"/>
  <c r="D147" i="42"/>
  <c r="G146" i="42"/>
  <c r="D149" i="31"/>
  <c r="B149" i="31" s="1"/>
  <c r="G148" i="31"/>
  <c r="I139" i="81"/>
  <c r="H139" i="81"/>
  <c r="I138" i="91"/>
  <c r="H138" i="91"/>
  <c r="H148" i="17"/>
  <c r="I148" i="17"/>
  <c r="I145" i="74"/>
  <c r="H145" i="74"/>
  <c r="H141" i="67"/>
  <c r="I141" i="67"/>
  <c r="E143" i="59"/>
  <c r="F143" i="59" s="1"/>
  <c r="B143" i="59"/>
  <c r="I148" i="69"/>
  <c r="H148" i="69"/>
  <c r="I146" i="21"/>
  <c r="H146" i="21"/>
  <c r="H143" i="58"/>
  <c r="I143" i="58"/>
  <c r="E139" i="95"/>
  <c r="F139" i="95" s="1"/>
  <c r="B139" i="95"/>
  <c r="I140" i="75"/>
  <c r="H140" i="75"/>
  <c r="E149" i="22"/>
  <c r="F149" i="22" s="1"/>
  <c r="E141" i="78"/>
  <c r="F141" i="78" s="1"/>
  <c r="B141" i="78"/>
  <c r="B139" i="90"/>
  <c r="F139" i="90"/>
  <c r="I147" i="43"/>
  <c r="H147" i="43"/>
  <c r="F140" i="85"/>
  <c r="B140" i="85"/>
  <c r="E148" i="32"/>
  <c r="F148" i="32" s="1"/>
  <c r="B148" i="32"/>
  <c r="I136" i="98"/>
  <c r="H136" i="98"/>
  <c r="F137" i="99"/>
  <c r="B137" i="99"/>
  <c r="D151" i="27"/>
  <c r="B151" i="27" s="1"/>
  <c r="G150" i="27"/>
  <c r="J143" i="53"/>
  <c r="H138" i="92"/>
  <c r="I138" i="92"/>
  <c r="E151" i="28"/>
  <c r="F151" i="28" s="1"/>
  <c r="B151" i="28"/>
  <c r="I147" i="71"/>
  <c r="H147" i="71"/>
  <c r="I146" i="3"/>
  <c r="H146" i="3"/>
  <c r="I136" i="97"/>
  <c r="H136" i="97"/>
  <c r="G142" i="94"/>
  <c r="D143" i="94"/>
  <c r="B143" i="94" s="1"/>
  <c r="H139" i="82"/>
  <c r="I139" i="82"/>
  <c r="J140" i="68"/>
  <c r="H140" i="79"/>
  <c r="I140" i="79"/>
  <c r="D147" i="20"/>
  <c r="B147" i="20" s="1"/>
  <c r="G146" i="20"/>
  <c r="F139" i="91"/>
  <c r="B139" i="91"/>
  <c r="E149" i="23"/>
  <c r="F149" i="23" s="1"/>
  <c r="E149" i="17"/>
  <c r="F149" i="17" s="1"/>
  <c r="B149" i="17"/>
  <c r="E142" i="66"/>
  <c r="F142" i="66" s="1"/>
  <c r="B142" i="66"/>
  <c r="E143" i="60"/>
  <c r="F143" i="60" s="1"/>
  <c r="H140" i="77"/>
  <c r="I140" i="77"/>
  <c r="E144" i="72"/>
  <c r="F144" i="72" s="1"/>
  <c r="B144" i="72"/>
  <c r="I142" i="63"/>
  <c r="H142" i="63"/>
  <c r="H141" i="65"/>
  <c r="I141" i="65"/>
  <c r="E144" i="54"/>
  <c r="F144" i="54" s="1"/>
  <c r="H138" i="95"/>
  <c r="I138" i="95"/>
  <c r="G147" i="34"/>
  <c r="D148" i="34"/>
  <c r="B148" i="34" s="1"/>
  <c r="H139" i="80"/>
  <c r="I139" i="80"/>
  <c r="I139" i="85"/>
  <c r="H139" i="85"/>
  <c r="D143" i="64"/>
  <c r="G142" i="64"/>
  <c r="F139" i="92"/>
  <c r="B139" i="92"/>
  <c r="D147" i="44"/>
  <c r="G146" i="44"/>
  <c r="E140" i="82"/>
  <c r="F140" i="82" s="1"/>
  <c r="B140" i="82"/>
  <c r="E149" i="70"/>
  <c r="F149" i="70" s="1"/>
  <c r="B149" i="70"/>
  <c r="I145" i="73"/>
  <c r="H145" i="73"/>
  <c r="H148" i="22"/>
  <c r="I148" i="22"/>
  <c r="I140" i="78"/>
  <c r="H140" i="78"/>
  <c r="H138" i="90"/>
  <c r="I138" i="90"/>
  <c r="H147" i="32"/>
  <c r="I147" i="32"/>
  <c r="D147" i="41"/>
  <c r="B147" i="41" s="1"/>
  <c r="G146" i="41"/>
  <c r="G145" i="45"/>
  <c r="D146" i="45"/>
  <c r="B146" i="45" s="1"/>
  <c r="I150" i="28"/>
  <c r="H150" i="28"/>
  <c r="E148" i="71"/>
  <c r="F148" i="71" s="1"/>
  <c r="B148" i="71"/>
  <c r="I139" i="83"/>
  <c r="H139" i="83"/>
  <c r="I139" i="86"/>
  <c r="H139" i="86"/>
  <c r="I143" i="55"/>
  <c r="H143" i="55"/>
  <c r="H142" i="62"/>
  <c r="I142" i="62"/>
  <c r="J141" i="64"/>
  <c r="J147" i="18"/>
  <c r="E141" i="79"/>
  <c r="F141" i="79" s="1"/>
  <c r="B141" i="79"/>
  <c r="J144" i="39"/>
  <c r="H140" i="76"/>
  <c r="I140" i="76"/>
  <c r="J149" i="27"/>
  <c r="H148" i="23"/>
  <c r="I148" i="23"/>
  <c r="E146" i="74"/>
  <c r="F146" i="74" s="1"/>
  <c r="I141" i="66"/>
  <c r="H141" i="66"/>
  <c r="I142" i="60"/>
  <c r="H142" i="60"/>
  <c r="H143" i="56"/>
  <c r="I143" i="56"/>
  <c r="E141" i="77"/>
  <c r="F141" i="77" s="1"/>
  <c r="B141" i="77"/>
  <c r="H143" i="72"/>
  <c r="I143" i="72"/>
  <c r="E147" i="21"/>
  <c r="F147" i="21" s="1"/>
  <c r="E142" i="65"/>
  <c r="F142" i="65" s="1"/>
  <c r="B142" i="65"/>
  <c r="I143" i="54"/>
  <c r="H143" i="54"/>
  <c r="I143" i="57"/>
  <c r="H143" i="57"/>
  <c r="D149" i="18"/>
  <c r="B149" i="18" s="1"/>
  <c r="G148" i="18"/>
  <c r="B139" i="89"/>
  <c r="F139" i="89"/>
  <c r="D142" i="96"/>
  <c r="G141" i="96"/>
  <c r="I148" i="70"/>
  <c r="H148" i="70"/>
  <c r="E146" i="73"/>
  <c r="F146" i="73" s="1"/>
  <c r="B146" i="73"/>
  <c r="E140" i="80"/>
  <c r="F140" i="80" s="1"/>
  <c r="B140" i="80"/>
  <c r="D146" i="39"/>
  <c r="B146" i="39" s="1"/>
  <c r="G145" i="39"/>
  <c r="I138" i="89"/>
  <c r="H138" i="89"/>
  <c r="I142" i="61"/>
  <c r="H142" i="61"/>
  <c r="B139" i="88"/>
  <c r="F139" i="88"/>
  <c r="D142" i="68"/>
  <c r="G141" i="68"/>
  <c r="F139" i="87"/>
  <c r="B139" i="87"/>
  <c r="F139" i="84"/>
  <c r="B139" i="84"/>
  <c r="E140" i="83"/>
  <c r="F140" i="83" s="1"/>
  <c r="B140" i="83"/>
  <c r="E140" i="86"/>
  <c r="F140" i="86" s="1"/>
  <c r="B140" i="86"/>
  <c r="E143" i="62"/>
  <c r="F143" i="62" s="1"/>
  <c r="B143" i="62"/>
  <c r="D145" i="53"/>
  <c r="G144" i="53"/>
  <c r="E140" i="81"/>
  <c r="F140" i="81" s="1"/>
  <c r="B140" i="81"/>
  <c r="E141" i="76"/>
  <c r="F141" i="76" s="1"/>
  <c r="B141" i="76"/>
  <c r="J146" i="34"/>
  <c r="J145" i="41"/>
  <c r="J147" i="22"/>
  <c r="E142" i="67"/>
  <c r="F142" i="67" s="1"/>
  <c r="B142" i="67"/>
  <c r="H142" i="59"/>
  <c r="I142" i="59"/>
  <c r="E149" i="69"/>
  <c r="F149" i="69" s="1"/>
  <c r="B149" i="69"/>
  <c r="E143" i="63"/>
  <c r="F143" i="63" s="1"/>
  <c r="E144" i="58"/>
  <c r="F144" i="58" s="1"/>
  <c r="B144" i="58"/>
  <c r="E144" i="57"/>
  <c r="F144" i="57" s="1"/>
  <c r="B144" i="57"/>
  <c r="E141" i="75"/>
  <c r="F141" i="75" s="1"/>
  <c r="B141" i="75"/>
  <c r="D145" i="46" l="1"/>
  <c r="B145" i="46" s="1"/>
  <c r="G147" i="19"/>
  <c r="D148" i="19"/>
  <c r="J146" i="19"/>
  <c r="E150" i="30"/>
  <c r="F150" i="30" s="1"/>
  <c r="D151" i="30" s="1"/>
  <c r="I149" i="30"/>
  <c r="H149" i="30"/>
  <c r="G144" i="56"/>
  <c r="I144" i="56" s="1"/>
  <c r="J148" i="29"/>
  <c r="B150" i="29"/>
  <c r="E150" i="29"/>
  <c r="F150" i="29" s="1"/>
  <c r="I149" i="29"/>
  <c r="H149" i="29"/>
  <c r="G144" i="55"/>
  <c r="G148" i="43"/>
  <c r="J143" i="54"/>
  <c r="J143" i="56"/>
  <c r="J141" i="67"/>
  <c r="J140" i="78"/>
  <c r="J145" i="73"/>
  <c r="E145" i="55"/>
  <c r="F145" i="55" s="1"/>
  <c r="G145" i="55" s="1"/>
  <c r="J141" i="65"/>
  <c r="J148" i="22"/>
  <c r="J148" i="70"/>
  <c r="J146" i="21"/>
  <c r="J148" i="17"/>
  <c r="E149" i="31"/>
  <c r="F149" i="31" s="1"/>
  <c r="D150" i="31" s="1"/>
  <c r="B150" i="31" s="1"/>
  <c r="E146" i="39"/>
  <c r="F146" i="39" s="1"/>
  <c r="D147" i="39" s="1"/>
  <c r="B147" i="39" s="1"/>
  <c r="E147" i="41"/>
  <c r="F147" i="41" s="1"/>
  <c r="D148" i="41" s="1"/>
  <c r="B148" i="41" s="1"/>
  <c r="J143" i="57"/>
  <c r="E148" i="34"/>
  <c r="F148" i="34" s="1"/>
  <c r="G148" i="34" s="1"/>
  <c r="J140" i="77"/>
  <c r="E147" i="20"/>
  <c r="F147" i="20" s="1"/>
  <c r="G147" i="20" s="1"/>
  <c r="J143" i="58"/>
  <c r="E149" i="43"/>
  <c r="F149" i="43" s="1"/>
  <c r="G149" i="43" s="1"/>
  <c r="J140" i="79"/>
  <c r="J143" i="55"/>
  <c r="J147" i="43"/>
  <c r="J142" i="61"/>
  <c r="G140" i="86"/>
  <c r="D141" i="86"/>
  <c r="D141" i="82"/>
  <c r="G140" i="82"/>
  <c r="D152" i="28"/>
  <c r="G151" i="28"/>
  <c r="D150" i="69"/>
  <c r="G149" i="69"/>
  <c r="G140" i="81"/>
  <c r="D141" i="81"/>
  <c r="D144" i="62"/>
  <c r="B144" i="62" s="1"/>
  <c r="G143" i="62"/>
  <c r="D149" i="32"/>
  <c r="B149" i="32" s="1"/>
  <c r="G148" i="32"/>
  <c r="G141" i="78"/>
  <c r="D142" i="78"/>
  <c r="G141" i="76"/>
  <c r="D142" i="76"/>
  <c r="G142" i="65"/>
  <c r="D143" i="65"/>
  <c r="G141" i="79"/>
  <c r="D142" i="79"/>
  <c r="D142" i="75"/>
  <c r="G141" i="75"/>
  <c r="G144" i="58"/>
  <c r="D145" i="58"/>
  <c r="B145" i="58" s="1"/>
  <c r="D145" i="72"/>
  <c r="G144" i="72"/>
  <c r="G139" i="95"/>
  <c r="D140" i="95"/>
  <c r="B140" i="95" s="1"/>
  <c r="E140" i="95"/>
  <c r="D148" i="3"/>
  <c r="G147" i="3"/>
  <c r="G143" i="61"/>
  <c r="D144" i="61"/>
  <c r="B144" i="61" s="1"/>
  <c r="D144" i="63"/>
  <c r="G143" i="63"/>
  <c r="J142" i="59"/>
  <c r="I141" i="68"/>
  <c r="H141" i="68"/>
  <c r="D141" i="80"/>
  <c r="G140" i="80"/>
  <c r="H141" i="96"/>
  <c r="I141" i="96"/>
  <c r="J141" i="66"/>
  <c r="J140" i="76"/>
  <c r="J142" i="62"/>
  <c r="J150" i="28"/>
  <c r="E146" i="45"/>
  <c r="F146" i="45" s="1"/>
  <c r="H146" i="41"/>
  <c r="I146" i="41"/>
  <c r="D150" i="70"/>
  <c r="G149" i="70"/>
  <c r="E147" i="44"/>
  <c r="F147" i="44" s="1"/>
  <c r="B147" i="44"/>
  <c r="D140" i="92"/>
  <c r="G139" i="92"/>
  <c r="G144" i="54"/>
  <c r="D145" i="54"/>
  <c r="J142" i="63"/>
  <c r="D143" i="66"/>
  <c r="B143" i="66" s="1"/>
  <c r="G142" i="66"/>
  <c r="H142" i="94"/>
  <c r="I142" i="94"/>
  <c r="J146" i="3"/>
  <c r="G139" i="90"/>
  <c r="D140" i="90"/>
  <c r="E140" i="90"/>
  <c r="J140" i="75"/>
  <c r="E147" i="42"/>
  <c r="F147" i="42" s="1"/>
  <c r="B147" i="42"/>
  <c r="G137" i="98"/>
  <c r="D138" i="98"/>
  <c r="E138" i="98"/>
  <c r="I148" i="43"/>
  <c r="H148" i="43"/>
  <c r="I144" i="46"/>
  <c r="H144" i="46"/>
  <c r="I141" i="93"/>
  <c r="H141" i="93"/>
  <c r="G139" i="84"/>
  <c r="D140" i="84"/>
  <c r="E142" i="68"/>
  <c r="F142" i="68" s="1"/>
  <c r="B142" i="68"/>
  <c r="I145" i="39"/>
  <c r="H145" i="39"/>
  <c r="E142" i="96"/>
  <c r="F142" i="96" s="1"/>
  <c r="B142" i="96"/>
  <c r="E149" i="18"/>
  <c r="F149" i="18" s="1"/>
  <c r="D148" i="21"/>
  <c r="G147" i="21"/>
  <c r="G141" i="77"/>
  <c r="D142" i="77"/>
  <c r="G146" i="74"/>
  <c r="D147" i="74"/>
  <c r="B147" i="74" s="1"/>
  <c r="D149" i="71"/>
  <c r="G148" i="71"/>
  <c r="H142" i="64"/>
  <c r="I142" i="64"/>
  <c r="H147" i="34"/>
  <c r="I147" i="34"/>
  <c r="D150" i="23"/>
  <c r="B150" i="23" s="1"/>
  <c r="G149" i="23"/>
  <c r="I146" i="20"/>
  <c r="H146" i="20"/>
  <c r="D141" i="85"/>
  <c r="G140" i="85"/>
  <c r="D150" i="22"/>
  <c r="B150" i="22" s="1"/>
  <c r="G149" i="22"/>
  <c r="J148" i="69"/>
  <c r="E145" i="56"/>
  <c r="F145" i="56" s="1"/>
  <c r="I148" i="31"/>
  <c r="H148" i="31"/>
  <c r="E142" i="93"/>
  <c r="F142" i="93" s="1"/>
  <c r="B142" i="93"/>
  <c r="D143" i="67"/>
  <c r="B143" i="67" s="1"/>
  <c r="G142" i="67"/>
  <c r="I144" i="53"/>
  <c r="H144" i="53"/>
  <c r="D140" i="88"/>
  <c r="G139" i="88"/>
  <c r="E140" i="88"/>
  <c r="I148" i="18"/>
  <c r="H148" i="18"/>
  <c r="J143" i="72"/>
  <c r="J142" i="60"/>
  <c r="J148" i="23"/>
  <c r="I145" i="45"/>
  <c r="H145" i="45"/>
  <c r="J147" i="32"/>
  <c r="H144" i="55"/>
  <c r="I144" i="55"/>
  <c r="E143" i="64"/>
  <c r="F143" i="64" s="1"/>
  <c r="B143" i="64"/>
  <c r="D144" i="60"/>
  <c r="B144" i="60" s="1"/>
  <c r="G143" i="60"/>
  <c r="E143" i="94"/>
  <c r="F143" i="94" s="1"/>
  <c r="J147" i="71"/>
  <c r="E151" i="27"/>
  <c r="F151" i="27" s="1"/>
  <c r="D138" i="99"/>
  <c r="G137" i="99"/>
  <c r="E138" i="99"/>
  <c r="G137" i="97"/>
  <c r="D138" i="97"/>
  <c r="E138" i="97"/>
  <c r="E145" i="46"/>
  <c r="F145" i="46" s="1"/>
  <c r="H148" i="24"/>
  <c r="I148" i="24"/>
  <c r="D145" i="57"/>
  <c r="B145" i="57" s="1"/>
  <c r="G144" i="57"/>
  <c r="E145" i="53"/>
  <c r="F145" i="53" s="1"/>
  <c r="B145" i="53"/>
  <c r="D141" i="83"/>
  <c r="G140" i="83"/>
  <c r="D140" i="87"/>
  <c r="G139" i="87"/>
  <c r="D147" i="73"/>
  <c r="B147" i="73" s="1"/>
  <c r="G146" i="73"/>
  <c r="G139" i="89"/>
  <c r="D140" i="89"/>
  <c r="H146" i="44"/>
  <c r="I146" i="44"/>
  <c r="G149" i="17"/>
  <c r="D150" i="17"/>
  <c r="G139" i="91"/>
  <c r="D140" i="91"/>
  <c r="H150" i="27"/>
  <c r="I150" i="27"/>
  <c r="D144" i="59"/>
  <c r="G143" i="59"/>
  <c r="J145" i="74"/>
  <c r="H146" i="42"/>
  <c r="I146" i="42"/>
  <c r="E149" i="24"/>
  <c r="F149" i="24" s="1"/>
  <c r="B149" i="24"/>
  <c r="G147" i="41" l="1"/>
  <c r="G149" i="31"/>
  <c r="H149" i="31" s="1"/>
  <c r="D148" i="20"/>
  <c r="B148" i="20" s="1"/>
  <c r="G150" i="30"/>
  <c r="H150" i="30" s="1"/>
  <c r="H147" i="19"/>
  <c r="I147" i="19"/>
  <c r="J147" i="19" s="1"/>
  <c r="D146" i="55"/>
  <c r="B146" i="55" s="1"/>
  <c r="B148" i="19"/>
  <c r="E148" i="19"/>
  <c r="F148" i="19" s="1"/>
  <c r="J149" i="30"/>
  <c r="I150" i="30"/>
  <c r="B151" i="30"/>
  <c r="E151" i="30"/>
  <c r="F151" i="30" s="1"/>
  <c r="H144" i="56"/>
  <c r="J144" i="56" s="1"/>
  <c r="D149" i="34"/>
  <c r="E149" i="34" s="1"/>
  <c r="F149" i="34" s="1"/>
  <c r="G146" i="39"/>
  <c r="H146" i="39" s="1"/>
  <c r="D150" i="43"/>
  <c r="B150" i="43" s="1"/>
  <c r="G150" i="29"/>
  <c r="D151" i="29"/>
  <c r="J149" i="29"/>
  <c r="J145" i="45"/>
  <c r="E143" i="66"/>
  <c r="F143" i="66" s="1"/>
  <c r="D144" i="66" s="1"/>
  <c r="B144" i="66" s="1"/>
  <c r="J144" i="53"/>
  <c r="J146" i="41"/>
  <c r="J146" i="42"/>
  <c r="F140" i="95"/>
  <c r="G140" i="95" s="1"/>
  <c r="J150" i="27"/>
  <c r="J146" i="44"/>
  <c r="J142" i="64"/>
  <c r="J148" i="18"/>
  <c r="J145" i="39"/>
  <c r="J148" i="43"/>
  <c r="E144" i="62"/>
  <c r="F144" i="62" s="1"/>
  <c r="G144" i="62" s="1"/>
  <c r="E147" i="73"/>
  <c r="F147" i="73" s="1"/>
  <c r="G147" i="73" s="1"/>
  <c r="E144" i="60"/>
  <c r="F144" i="60" s="1"/>
  <c r="G144" i="60" s="1"/>
  <c r="E145" i="58"/>
  <c r="F145" i="58" s="1"/>
  <c r="G145" i="58" s="1"/>
  <c r="D143" i="96"/>
  <c r="G142" i="96"/>
  <c r="D143" i="93"/>
  <c r="G142" i="93"/>
  <c r="G149" i="24"/>
  <c r="D150" i="24"/>
  <c r="B150" i="24" s="1"/>
  <c r="I149" i="43"/>
  <c r="H149" i="43"/>
  <c r="I143" i="59"/>
  <c r="H143" i="59"/>
  <c r="E150" i="17"/>
  <c r="F150" i="17" s="1"/>
  <c r="B150" i="17"/>
  <c r="I147" i="41"/>
  <c r="H147" i="41"/>
  <c r="E140" i="87"/>
  <c r="F140" i="87" s="1"/>
  <c r="B140" i="87"/>
  <c r="E141" i="83"/>
  <c r="F141" i="83" s="1"/>
  <c r="B141" i="83"/>
  <c r="H144" i="57"/>
  <c r="I144" i="57"/>
  <c r="G145" i="46"/>
  <c r="D146" i="46"/>
  <c r="B146" i="46" s="1"/>
  <c r="F138" i="99"/>
  <c r="B138" i="99"/>
  <c r="D144" i="94"/>
  <c r="G143" i="94"/>
  <c r="I149" i="22"/>
  <c r="H149" i="22"/>
  <c r="H149" i="23"/>
  <c r="I149" i="23"/>
  <c r="H147" i="21"/>
  <c r="I147" i="21"/>
  <c r="H139" i="84"/>
  <c r="I139" i="84"/>
  <c r="G147" i="42"/>
  <c r="D148" i="42"/>
  <c r="I139" i="90"/>
  <c r="H139" i="90"/>
  <c r="I147" i="20"/>
  <c r="H147" i="20"/>
  <c r="E140" i="92"/>
  <c r="F140" i="92" s="1"/>
  <c r="B140" i="92"/>
  <c r="H145" i="55"/>
  <c r="I145" i="55"/>
  <c r="E145" i="72"/>
  <c r="F145" i="72" s="1"/>
  <c r="B145" i="72"/>
  <c r="I141" i="75"/>
  <c r="H141" i="75"/>
  <c r="E143" i="65"/>
  <c r="F143" i="65" s="1"/>
  <c r="B143" i="65"/>
  <c r="E142" i="78"/>
  <c r="F142" i="78" s="1"/>
  <c r="B142" i="78"/>
  <c r="E141" i="81"/>
  <c r="F141" i="81" s="1"/>
  <c r="B141" i="81"/>
  <c r="E152" i="28"/>
  <c r="F152" i="28" s="1"/>
  <c r="B152" i="28"/>
  <c r="H140" i="82"/>
  <c r="I140" i="82"/>
  <c r="E144" i="59"/>
  <c r="F144" i="59" s="1"/>
  <c r="B144" i="59"/>
  <c r="H149" i="17"/>
  <c r="I149" i="17"/>
  <c r="H146" i="73"/>
  <c r="I146" i="73"/>
  <c r="D152" i="27"/>
  <c r="B152" i="27" s="1"/>
  <c r="G151" i="27"/>
  <c r="D145" i="60"/>
  <c r="B145" i="60" s="1"/>
  <c r="G143" i="64"/>
  <c r="D144" i="64"/>
  <c r="B144" i="64" s="1"/>
  <c r="J148" i="31"/>
  <c r="D146" i="56"/>
  <c r="B146" i="56" s="1"/>
  <c r="G145" i="56"/>
  <c r="I146" i="74"/>
  <c r="H146" i="74"/>
  <c r="E148" i="21"/>
  <c r="F148" i="21" s="1"/>
  <c r="B148" i="21"/>
  <c r="G142" i="68"/>
  <c r="D143" i="68"/>
  <c r="J144" i="46"/>
  <c r="B138" i="98"/>
  <c r="F138" i="98"/>
  <c r="E145" i="54"/>
  <c r="F145" i="54" s="1"/>
  <c r="B145" i="54"/>
  <c r="D148" i="44"/>
  <c r="G147" i="44"/>
  <c r="E146" i="55"/>
  <c r="F146" i="55" s="1"/>
  <c r="H140" i="80"/>
  <c r="I140" i="80"/>
  <c r="H143" i="63"/>
  <c r="I143" i="63"/>
  <c r="I143" i="61"/>
  <c r="H143" i="61"/>
  <c r="E142" i="75"/>
  <c r="F142" i="75" s="1"/>
  <c r="B142" i="75"/>
  <c r="I142" i="65"/>
  <c r="H142" i="65"/>
  <c r="I141" i="78"/>
  <c r="H141" i="78"/>
  <c r="I140" i="81"/>
  <c r="H140" i="81"/>
  <c r="E141" i="82"/>
  <c r="F141" i="82" s="1"/>
  <c r="B141" i="82"/>
  <c r="E140" i="91"/>
  <c r="F140" i="91" s="1"/>
  <c r="B140" i="91"/>
  <c r="H148" i="34"/>
  <c r="I148" i="34"/>
  <c r="E148" i="41"/>
  <c r="F148" i="41" s="1"/>
  <c r="E140" i="89"/>
  <c r="F140" i="89" s="1"/>
  <c r="B140" i="89"/>
  <c r="D146" i="53"/>
  <c r="B146" i="53" s="1"/>
  <c r="G145" i="53"/>
  <c r="J148" i="24"/>
  <c r="B138" i="97"/>
  <c r="F138" i="97"/>
  <c r="I143" i="60"/>
  <c r="H143" i="60"/>
  <c r="I139" i="88"/>
  <c r="H139" i="88"/>
  <c r="E143" i="67"/>
  <c r="F143" i="67" s="1"/>
  <c r="I140" i="85"/>
  <c r="H140" i="85"/>
  <c r="J146" i="20"/>
  <c r="J147" i="34"/>
  <c r="H148" i="71"/>
  <c r="I148" i="71"/>
  <c r="E142" i="77"/>
  <c r="F142" i="77" s="1"/>
  <c r="B142" i="77"/>
  <c r="D150" i="18"/>
  <c r="B150" i="18" s="1"/>
  <c r="G149" i="18"/>
  <c r="H137" i="98"/>
  <c r="I137" i="98"/>
  <c r="E150" i="31"/>
  <c r="F150" i="31" s="1"/>
  <c r="H142" i="66"/>
  <c r="I142" i="66"/>
  <c r="H144" i="54"/>
  <c r="I144" i="54"/>
  <c r="H149" i="70"/>
  <c r="I149" i="70"/>
  <c r="D147" i="45"/>
  <c r="G146" i="45"/>
  <c r="E141" i="80"/>
  <c r="F141" i="80" s="1"/>
  <c r="B141" i="80"/>
  <c r="E144" i="63"/>
  <c r="F144" i="63" s="1"/>
  <c r="B144" i="63"/>
  <c r="I147" i="3"/>
  <c r="H147" i="3"/>
  <c r="H139" i="95"/>
  <c r="I139" i="95"/>
  <c r="E142" i="79"/>
  <c r="F142" i="79" s="1"/>
  <c r="B142" i="79"/>
  <c r="E142" i="76"/>
  <c r="F142" i="76" s="1"/>
  <c r="B142" i="76"/>
  <c r="E149" i="32"/>
  <c r="F149" i="32" s="1"/>
  <c r="I143" i="62"/>
  <c r="H143" i="62"/>
  <c r="I149" i="69"/>
  <c r="H149" i="69"/>
  <c r="E141" i="86"/>
  <c r="F141" i="86" s="1"/>
  <c r="B141" i="86"/>
  <c r="H139" i="91"/>
  <c r="I139" i="91"/>
  <c r="H139" i="89"/>
  <c r="I139" i="89"/>
  <c r="I139" i="87"/>
  <c r="H139" i="87"/>
  <c r="I140" i="83"/>
  <c r="H140" i="83"/>
  <c r="E145" i="57"/>
  <c r="F145" i="57" s="1"/>
  <c r="I137" i="97"/>
  <c r="H137" i="97"/>
  <c r="I137" i="99"/>
  <c r="H137" i="99"/>
  <c r="J144" i="55"/>
  <c r="F140" i="88"/>
  <c r="B140" i="88"/>
  <c r="I142" i="67"/>
  <c r="H142" i="67"/>
  <c r="E150" i="22"/>
  <c r="F150" i="22" s="1"/>
  <c r="E141" i="85"/>
  <c r="F141" i="85" s="1"/>
  <c r="B141" i="85"/>
  <c r="E150" i="23"/>
  <c r="F150" i="23" s="1"/>
  <c r="E149" i="71"/>
  <c r="F149" i="71" s="1"/>
  <c r="B149" i="71"/>
  <c r="E147" i="74"/>
  <c r="F147" i="74" s="1"/>
  <c r="H141" i="77"/>
  <c r="I141" i="77"/>
  <c r="E140" i="84"/>
  <c r="F140" i="84" s="1"/>
  <c r="B140" i="84"/>
  <c r="I149" i="31"/>
  <c r="F140" i="90"/>
  <c r="B140" i="90"/>
  <c r="H139" i="92"/>
  <c r="I139" i="92"/>
  <c r="E150" i="70"/>
  <c r="F150" i="70" s="1"/>
  <c r="B150" i="70"/>
  <c r="E147" i="39"/>
  <c r="F147" i="39" s="1"/>
  <c r="J141" i="68"/>
  <c r="E144" i="61"/>
  <c r="F144" i="61" s="1"/>
  <c r="E148" i="3"/>
  <c r="F148" i="3" s="1"/>
  <c r="B148" i="3"/>
  <c r="I144" i="72"/>
  <c r="H144" i="72"/>
  <c r="H144" i="58"/>
  <c r="I144" i="58"/>
  <c r="H141" i="79"/>
  <c r="I141" i="79"/>
  <c r="H141" i="76"/>
  <c r="I141" i="76"/>
  <c r="I148" i="32"/>
  <c r="H148" i="32"/>
  <c r="E150" i="69"/>
  <c r="F150" i="69" s="1"/>
  <c r="B150" i="69"/>
  <c r="H151" i="28"/>
  <c r="I151" i="28"/>
  <c r="H140" i="86"/>
  <c r="I140" i="86"/>
  <c r="J150" i="30" l="1"/>
  <c r="E148" i="20"/>
  <c r="F148" i="20" s="1"/>
  <c r="G148" i="19"/>
  <c r="D149" i="19"/>
  <c r="E150" i="43"/>
  <c r="F150" i="43" s="1"/>
  <c r="D151" i="43" s="1"/>
  <c r="B151" i="43" s="1"/>
  <c r="I146" i="39"/>
  <c r="J146" i="39" s="1"/>
  <c r="G151" i="30"/>
  <c r="D152" i="30"/>
  <c r="D146" i="58"/>
  <c r="B146" i="58" s="1"/>
  <c r="D141" i="95"/>
  <c r="E141" i="95" s="1"/>
  <c r="F141" i="95" s="1"/>
  <c r="B149" i="34"/>
  <c r="D148" i="73"/>
  <c r="B148" i="73" s="1"/>
  <c r="G143" i="66"/>
  <c r="H143" i="66" s="1"/>
  <c r="B151" i="29"/>
  <c r="E151" i="29"/>
  <c r="F151" i="29" s="1"/>
  <c r="I150" i="29"/>
  <c r="H150" i="29"/>
  <c r="J147" i="21"/>
  <c r="D145" i="62"/>
  <c r="B145" i="62" s="1"/>
  <c r="J149" i="31"/>
  <c r="J149" i="23"/>
  <c r="J143" i="60"/>
  <c r="E146" i="53"/>
  <c r="F146" i="53" s="1"/>
  <c r="G146" i="53" s="1"/>
  <c r="J141" i="78"/>
  <c r="J143" i="62"/>
  <c r="J148" i="32"/>
  <c r="J144" i="72"/>
  <c r="J149" i="17"/>
  <c r="J141" i="76"/>
  <c r="J144" i="58"/>
  <c r="J147" i="3"/>
  <c r="J149" i="70"/>
  <c r="J142" i="66"/>
  <c r="E144" i="66"/>
  <c r="F144" i="66" s="1"/>
  <c r="G144" i="66" s="1"/>
  <c r="E152" i="27"/>
  <c r="F152" i="27" s="1"/>
  <c r="D153" i="27" s="1"/>
  <c r="B153" i="27" s="1"/>
  <c r="J143" i="59"/>
  <c r="J149" i="22"/>
  <c r="J144" i="57"/>
  <c r="E146" i="46"/>
  <c r="F146" i="46" s="1"/>
  <c r="D147" i="46" s="1"/>
  <c r="B147" i="46" s="1"/>
  <c r="D151" i="70"/>
  <c r="B151" i="70" s="1"/>
  <c r="G150" i="70"/>
  <c r="G149" i="34"/>
  <c r="D150" i="34"/>
  <c r="B150" i="34" s="1"/>
  <c r="G142" i="75"/>
  <c r="D143" i="75"/>
  <c r="D147" i="55"/>
  <c r="G146" i="55"/>
  <c r="D146" i="54"/>
  <c r="G145" i="54"/>
  <c r="G141" i="85"/>
  <c r="D142" i="85"/>
  <c r="D143" i="79"/>
  <c r="G142" i="79"/>
  <c r="G143" i="65"/>
  <c r="D144" i="65"/>
  <c r="D146" i="72"/>
  <c r="B146" i="72" s="1"/>
  <c r="G145" i="72"/>
  <c r="D142" i="83"/>
  <c r="G141" i="83"/>
  <c r="G141" i="82"/>
  <c r="D142" i="82"/>
  <c r="G149" i="71"/>
  <c r="D150" i="71"/>
  <c r="B150" i="71" s="1"/>
  <c r="D142" i="80"/>
  <c r="G141" i="80"/>
  <c r="D143" i="77"/>
  <c r="G142" i="77"/>
  <c r="D141" i="91"/>
  <c r="G140" i="91"/>
  <c r="D143" i="76"/>
  <c r="G142" i="76"/>
  <c r="G148" i="21"/>
  <c r="D149" i="21"/>
  <c r="D143" i="78"/>
  <c r="B143" i="78" s="1"/>
  <c r="G142" i="78"/>
  <c r="D141" i="92"/>
  <c r="G140" i="92"/>
  <c r="D149" i="3"/>
  <c r="G148" i="3"/>
  <c r="G140" i="90"/>
  <c r="D141" i="90"/>
  <c r="G147" i="74"/>
  <c r="D148" i="74"/>
  <c r="B148" i="74" s="1"/>
  <c r="D151" i="23"/>
  <c r="B151" i="23" s="1"/>
  <c r="G150" i="23"/>
  <c r="G150" i="22"/>
  <c r="D151" i="22"/>
  <c r="B151" i="22" s="1"/>
  <c r="J142" i="67"/>
  <c r="G145" i="57"/>
  <c r="D146" i="57"/>
  <c r="B146" i="57" s="1"/>
  <c r="D142" i="86"/>
  <c r="G141" i="86"/>
  <c r="G149" i="32"/>
  <c r="D150" i="32"/>
  <c r="B150" i="32" s="1"/>
  <c r="G144" i="63"/>
  <c r="D145" i="63"/>
  <c r="B145" i="63" s="1"/>
  <c r="D144" i="67"/>
  <c r="G143" i="67"/>
  <c r="D141" i="89"/>
  <c r="G140" i="89"/>
  <c r="G150" i="43"/>
  <c r="E148" i="44"/>
  <c r="F148" i="44" s="1"/>
  <c r="B148" i="44"/>
  <c r="D139" i="98"/>
  <c r="G138" i="98"/>
  <c r="E139" i="98"/>
  <c r="H142" i="68"/>
  <c r="I142" i="68"/>
  <c r="I143" i="64"/>
  <c r="H143" i="64"/>
  <c r="G144" i="59"/>
  <c r="D145" i="59"/>
  <c r="B145" i="59" s="1"/>
  <c r="G152" i="28"/>
  <c r="D153" i="28"/>
  <c r="B153" i="28" s="1"/>
  <c r="G141" i="81"/>
  <c r="D142" i="81"/>
  <c r="E148" i="42"/>
  <c r="F148" i="42" s="1"/>
  <c r="B148" i="42"/>
  <c r="I143" i="94"/>
  <c r="H143" i="94"/>
  <c r="I147" i="73"/>
  <c r="H147" i="73"/>
  <c r="H149" i="24"/>
  <c r="I149" i="24"/>
  <c r="J151" i="28"/>
  <c r="D148" i="39"/>
  <c r="B148" i="39" s="1"/>
  <c r="G147" i="39"/>
  <c r="J149" i="69"/>
  <c r="H146" i="45"/>
  <c r="I146" i="45"/>
  <c r="J144" i="54"/>
  <c r="G148" i="20"/>
  <c r="D149" i="20"/>
  <c r="B149" i="20" s="1"/>
  <c r="E150" i="18"/>
  <c r="F150" i="18" s="1"/>
  <c r="J148" i="71"/>
  <c r="D139" i="97"/>
  <c r="G138" i="97"/>
  <c r="H145" i="53"/>
  <c r="I145" i="53"/>
  <c r="I144" i="62"/>
  <c r="H144" i="62"/>
  <c r="J142" i="65"/>
  <c r="J143" i="61"/>
  <c r="J146" i="74"/>
  <c r="E145" i="60"/>
  <c r="F145" i="60" s="1"/>
  <c r="H151" i="27"/>
  <c r="I151" i="27"/>
  <c r="J141" i="75"/>
  <c r="H140" i="95"/>
  <c r="I140" i="95"/>
  <c r="J147" i="20"/>
  <c r="I147" i="42"/>
  <c r="H147" i="42"/>
  <c r="E144" i="94"/>
  <c r="F144" i="94" s="1"/>
  <c r="B144" i="94"/>
  <c r="D141" i="87"/>
  <c r="G140" i="87"/>
  <c r="J149" i="43"/>
  <c r="H142" i="93"/>
  <c r="I142" i="93"/>
  <c r="J141" i="79"/>
  <c r="J141" i="77"/>
  <c r="G140" i="88"/>
  <c r="D141" i="88"/>
  <c r="E147" i="45"/>
  <c r="F147" i="45" s="1"/>
  <c r="B147" i="45"/>
  <c r="D151" i="31"/>
  <c r="B151" i="31" s="1"/>
  <c r="G150" i="31"/>
  <c r="H149" i="18"/>
  <c r="I149" i="18"/>
  <c r="G148" i="41"/>
  <c r="D149" i="41"/>
  <c r="B149" i="41" s="1"/>
  <c r="H145" i="58"/>
  <c r="I145" i="58"/>
  <c r="J143" i="63"/>
  <c r="E146" i="56"/>
  <c r="F146" i="56" s="1"/>
  <c r="E144" i="64"/>
  <c r="F144" i="64" s="1"/>
  <c r="H144" i="60"/>
  <c r="I144" i="60"/>
  <c r="I145" i="46"/>
  <c r="H145" i="46"/>
  <c r="J147" i="41"/>
  <c r="E150" i="24"/>
  <c r="F150" i="24" s="1"/>
  <c r="E143" i="93"/>
  <c r="F143" i="93" s="1"/>
  <c r="B143" i="93"/>
  <c r="H142" i="96"/>
  <c r="I142" i="96"/>
  <c r="D151" i="69"/>
  <c r="B151" i="69" s="1"/>
  <c r="G150" i="69"/>
  <c r="D145" i="61"/>
  <c r="B145" i="61" s="1"/>
  <c r="G144" i="61"/>
  <c r="D141" i="84"/>
  <c r="G140" i="84"/>
  <c r="J148" i="34"/>
  <c r="H147" i="44"/>
  <c r="I147" i="44"/>
  <c r="E143" i="68"/>
  <c r="F143" i="68" s="1"/>
  <c r="B143" i="68"/>
  <c r="I145" i="56"/>
  <c r="H145" i="56"/>
  <c r="J146" i="73"/>
  <c r="J145" i="55"/>
  <c r="D139" i="99"/>
  <c r="G138" i="99"/>
  <c r="E139" i="99"/>
  <c r="D151" i="17"/>
  <c r="G150" i="17"/>
  <c r="E143" i="96"/>
  <c r="F143" i="96" s="1"/>
  <c r="B143" i="96"/>
  <c r="E148" i="73" l="1"/>
  <c r="F148" i="73" s="1"/>
  <c r="G148" i="73" s="1"/>
  <c r="B141" i="95"/>
  <c r="H148" i="19"/>
  <c r="I148" i="19"/>
  <c r="D145" i="66"/>
  <c r="B145" i="66" s="1"/>
  <c r="B149" i="19"/>
  <c r="E149" i="19"/>
  <c r="F149" i="19" s="1"/>
  <c r="E146" i="58"/>
  <c r="F146" i="58" s="1"/>
  <c r="G146" i="58" s="1"/>
  <c r="B152" i="30"/>
  <c r="E152" i="30"/>
  <c r="F152" i="30" s="1"/>
  <c r="I151" i="30"/>
  <c r="H151" i="30"/>
  <c r="I143" i="66"/>
  <c r="J143" i="66" s="1"/>
  <c r="D147" i="53"/>
  <c r="B147" i="53" s="1"/>
  <c r="G146" i="46"/>
  <c r="I146" i="46" s="1"/>
  <c r="G152" i="27"/>
  <c r="H152" i="27" s="1"/>
  <c r="J150" i="29"/>
  <c r="D152" i="29"/>
  <c r="B152" i="29" s="1"/>
  <c r="G151" i="29"/>
  <c r="E145" i="62"/>
  <c r="F145" i="62" s="1"/>
  <c r="D146" i="62" s="1"/>
  <c r="E145" i="61"/>
  <c r="F145" i="61" s="1"/>
  <c r="G145" i="61" s="1"/>
  <c r="J151" i="27"/>
  <c r="E153" i="28"/>
  <c r="F153" i="28" s="1"/>
  <c r="D154" i="28" s="1"/>
  <c r="J145" i="56"/>
  <c r="J147" i="42"/>
  <c r="J144" i="62"/>
  <c r="J145" i="53"/>
  <c r="J149" i="24"/>
  <c r="E147" i="46"/>
  <c r="F147" i="46" s="1"/>
  <c r="D148" i="46" s="1"/>
  <c r="B148" i="46" s="1"/>
  <c r="E151" i="70"/>
  <c r="F151" i="70" s="1"/>
  <c r="D152" i="70" s="1"/>
  <c r="B152" i="70" s="1"/>
  <c r="J145" i="58"/>
  <c r="E149" i="41"/>
  <c r="F149" i="41" s="1"/>
  <c r="G149" i="41" s="1"/>
  <c r="E151" i="22"/>
  <c r="F151" i="22" s="1"/>
  <c r="G151" i="22" s="1"/>
  <c r="E145" i="66"/>
  <c r="F145" i="66" s="1"/>
  <c r="G145" i="66" s="1"/>
  <c r="E146" i="57"/>
  <c r="F146" i="57" s="1"/>
  <c r="D147" i="57" s="1"/>
  <c r="B147" i="57" s="1"/>
  <c r="E145" i="63"/>
  <c r="F145" i="63" s="1"/>
  <c r="D146" i="63" s="1"/>
  <c r="B146" i="63" s="1"/>
  <c r="E150" i="71"/>
  <c r="F150" i="71" s="1"/>
  <c r="G150" i="71" s="1"/>
  <c r="J144" i="60"/>
  <c r="J149" i="18"/>
  <c r="J147" i="73"/>
  <c r="G148" i="42"/>
  <c r="D149" i="42"/>
  <c r="G147" i="45"/>
  <c r="D148" i="45"/>
  <c r="B148" i="45" s="1"/>
  <c r="G148" i="44"/>
  <c r="D149" i="44"/>
  <c r="B149" i="44" s="1"/>
  <c r="B139" i="99"/>
  <c r="F139" i="99"/>
  <c r="G141" i="95"/>
  <c r="D142" i="95"/>
  <c r="E141" i="87"/>
  <c r="F141" i="87" s="1"/>
  <c r="B141" i="87"/>
  <c r="E139" i="97"/>
  <c r="F139" i="97" s="1"/>
  <c r="B139" i="97"/>
  <c r="H146" i="53"/>
  <c r="I146" i="53"/>
  <c r="E149" i="3"/>
  <c r="F149" i="3" s="1"/>
  <c r="B149" i="3"/>
  <c r="H142" i="76"/>
  <c r="I142" i="76"/>
  <c r="D151" i="71"/>
  <c r="B151" i="71" s="1"/>
  <c r="I145" i="72"/>
  <c r="H145" i="72"/>
  <c r="H142" i="79"/>
  <c r="I142" i="79"/>
  <c r="I145" i="54"/>
  <c r="H145" i="54"/>
  <c r="I150" i="17"/>
  <c r="H150" i="17"/>
  <c r="G143" i="68"/>
  <c r="D144" i="68"/>
  <c r="B144" i="68" s="1"/>
  <c r="H144" i="61"/>
  <c r="I144" i="61"/>
  <c r="D144" i="93"/>
  <c r="G143" i="93"/>
  <c r="I140" i="88"/>
  <c r="H140" i="88"/>
  <c r="D145" i="94"/>
  <c r="G144" i="94"/>
  <c r="I148" i="20"/>
  <c r="H148" i="20"/>
  <c r="H144" i="59"/>
  <c r="I144" i="59"/>
  <c r="H144" i="66"/>
  <c r="I144" i="66"/>
  <c r="I140" i="89"/>
  <c r="H140" i="89"/>
  <c r="I149" i="32"/>
  <c r="H149" i="32"/>
  <c r="E141" i="90"/>
  <c r="F141" i="90" s="1"/>
  <c r="B141" i="90"/>
  <c r="H140" i="92"/>
  <c r="I140" i="92"/>
  <c r="E143" i="76"/>
  <c r="F143" i="76" s="1"/>
  <c r="B143" i="76"/>
  <c r="E143" i="77"/>
  <c r="F143" i="77" s="1"/>
  <c r="B143" i="77"/>
  <c r="H141" i="83"/>
  <c r="I141" i="83"/>
  <c r="E143" i="79"/>
  <c r="F143" i="79" s="1"/>
  <c r="B143" i="79"/>
  <c r="E146" i="54"/>
  <c r="F146" i="54" s="1"/>
  <c r="B146" i="54"/>
  <c r="H142" i="75"/>
  <c r="I142" i="75"/>
  <c r="D149" i="73"/>
  <c r="B149" i="73" s="1"/>
  <c r="D147" i="58"/>
  <c r="B147" i="58" s="1"/>
  <c r="I150" i="43"/>
  <c r="H150" i="43"/>
  <c r="I150" i="23"/>
  <c r="H150" i="23"/>
  <c r="E143" i="75"/>
  <c r="F143" i="75" s="1"/>
  <c r="B143" i="75"/>
  <c r="G143" i="96"/>
  <c r="D144" i="96"/>
  <c r="E151" i="17"/>
  <c r="F151" i="17" s="1"/>
  <c r="B151" i="17"/>
  <c r="I140" i="84"/>
  <c r="H140" i="84"/>
  <c r="J145" i="46"/>
  <c r="G144" i="64"/>
  <c r="D145" i="64"/>
  <c r="B145" i="64" s="1"/>
  <c r="E151" i="31"/>
  <c r="F151" i="31" s="1"/>
  <c r="D146" i="60"/>
  <c r="B146" i="60" s="1"/>
  <c r="G145" i="60"/>
  <c r="G150" i="18"/>
  <c r="D151" i="18"/>
  <c r="B151" i="18" s="1"/>
  <c r="E142" i="81"/>
  <c r="F142" i="81" s="1"/>
  <c r="B142" i="81"/>
  <c r="I152" i="28"/>
  <c r="H152" i="28"/>
  <c r="E153" i="27"/>
  <c r="F153" i="27" s="1"/>
  <c r="J143" i="64"/>
  <c r="H138" i="98"/>
  <c r="I138" i="98"/>
  <c r="E151" i="43"/>
  <c r="F151" i="43" s="1"/>
  <c r="E141" i="89"/>
  <c r="F141" i="89" s="1"/>
  <c r="B141" i="89"/>
  <c r="I143" i="67"/>
  <c r="H143" i="67"/>
  <c r="H144" i="63"/>
  <c r="I144" i="63"/>
  <c r="H141" i="86"/>
  <c r="I141" i="86"/>
  <c r="I145" i="57"/>
  <c r="H145" i="57"/>
  <c r="H150" i="22"/>
  <c r="I150" i="22"/>
  <c r="E148" i="74"/>
  <c r="F148" i="74" s="1"/>
  <c r="I140" i="90"/>
  <c r="H140" i="90"/>
  <c r="E141" i="92"/>
  <c r="F141" i="92" s="1"/>
  <c r="B141" i="92"/>
  <c r="E149" i="21"/>
  <c r="F149" i="21" s="1"/>
  <c r="B149" i="21"/>
  <c r="I140" i="91"/>
  <c r="H140" i="91"/>
  <c r="H141" i="80"/>
  <c r="I141" i="80"/>
  <c r="H149" i="71"/>
  <c r="I149" i="71"/>
  <c r="E142" i="83"/>
  <c r="F142" i="83" s="1"/>
  <c r="B142" i="83"/>
  <c r="E144" i="65"/>
  <c r="F144" i="65" s="1"/>
  <c r="B144" i="65"/>
  <c r="E142" i="85"/>
  <c r="F142" i="85" s="1"/>
  <c r="B142" i="85"/>
  <c r="I146" i="55"/>
  <c r="H146" i="55"/>
  <c r="E150" i="34"/>
  <c r="F150" i="34" s="1"/>
  <c r="I150" i="70"/>
  <c r="H150" i="70"/>
  <c r="H150" i="69"/>
  <c r="I150" i="69"/>
  <c r="E141" i="88"/>
  <c r="F141" i="88" s="1"/>
  <c r="B141" i="88"/>
  <c r="H147" i="39"/>
  <c r="I147" i="39"/>
  <c r="D152" i="22"/>
  <c r="B152" i="22" s="1"/>
  <c r="H147" i="74"/>
  <c r="I147" i="74"/>
  <c r="H142" i="78"/>
  <c r="I142" i="78"/>
  <c r="I142" i="77"/>
  <c r="H142" i="77"/>
  <c r="I141" i="82"/>
  <c r="H141" i="82"/>
  <c r="H149" i="34"/>
  <c r="I149" i="34"/>
  <c r="I138" i="99"/>
  <c r="H138" i="99"/>
  <c r="J147" i="44"/>
  <c r="E141" i="84"/>
  <c r="F141" i="84" s="1"/>
  <c r="B141" i="84"/>
  <c r="E151" i="69"/>
  <c r="F151" i="69" s="1"/>
  <c r="D151" i="24"/>
  <c r="G150" i="24"/>
  <c r="G146" i="56"/>
  <c r="D147" i="56"/>
  <c r="B147" i="56" s="1"/>
  <c r="H148" i="41"/>
  <c r="I148" i="41"/>
  <c r="H150" i="31"/>
  <c r="I150" i="31"/>
  <c r="H140" i="87"/>
  <c r="I140" i="87"/>
  <c r="I138" i="97"/>
  <c r="H138" i="97"/>
  <c r="E149" i="20"/>
  <c r="F149" i="20" s="1"/>
  <c r="J146" i="45"/>
  <c r="E148" i="39"/>
  <c r="F148" i="39" s="1"/>
  <c r="I141" i="81"/>
  <c r="H141" i="81"/>
  <c r="E145" i="59"/>
  <c r="F145" i="59" s="1"/>
  <c r="J142" i="68"/>
  <c r="F139" i="98"/>
  <c r="B139" i="98"/>
  <c r="E144" i="67"/>
  <c r="F144" i="67" s="1"/>
  <c r="B144" i="67"/>
  <c r="E150" i="32"/>
  <c r="F150" i="32" s="1"/>
  <c r="E142" i="86"/>
  <c r="F142" i="86" s="1"/>
  <c r="B142" i="86"/>
  <c r="E151" i="23"/>
  <c r="F151" i="23" s="1"/>
  <c r="I148" i="3"/>
  <c r="H148" i="3"/>
  <c r="E143" i="78"/>
  <c r="F143" i="78" s="1"/>
  <c r="I148" i="21"/>
  <c r="H148" i="21"/>
  <c r="E141" i="91"/>
  <c r="F141" i="91" s="1"/>
  <c r="B141" i="91"/>
  <c r="E142" i="80"/>
  <c r="F142" i="80" s="1"/>
  <c r="B142" i="80"/>
  <c r="E142" i="82"/>
  <c r="F142" i="82" s="1"/>
  <c r="B142" i="82"/>
  <c r="E146" i="72"/>
  <c r="F146" i="72" s="1"/>
  <c r="I143" i="65"/>
  <c r="H143" i="65"/>
  <c r="I141" i="85"/>
  <c r="H141" i="85"/>
  <c r="E147" i="55"/>
  <c r="F147" i="55" s="1"/>
  <c r="B147" i="55"/>
  <c r="J148" i="19" l="1"/>
  <c r="E147" i="53"/>
  <c r="F147" i="53" s="1"/>
  <c r="D150" i="19"/>
  <c r="B150" i="19" s="1"/>
  <c r="G149" i="19"/>
  <c r="I152" i="27"/>
  <c r="J151" i="30"/>
  <c r="G152" i="30"/>
  <c r="D153" i="30"/>
  <c r="G151" i="70"/>
  <c r="H151" i="70" s="1"/>
  <c r="H146" i="46"/>
  <c r="G146" i="57"/>
  <c r="I146" i="57" s="1"/>
  <c r="G147" i="46"/>
  <c r="H147" i="46" s="1"/>
  <c r="G153" i="28"/>
  <c r="I153" i="28" s="1"/>
  <c r="E152" i="29"/>
  <c r="F152" i="29" s="1"/>
  <c r="D153" i="29" s="1"/>
  <c r="B153" i="29" s="1"/>
  <c r="H151" i="29"/>
  <c r="I151" i="29"/>
  <c r="D146" i="61"/>
  <c r="B146" i="61" s="1"/>
  <c r="G145" i="62"/>
  <c r="H145" i="62" s="1"/>
  <c r="D146" i="66"/>
  <c r="B146" i="66" s="1"/>
  <c r="B146" i="62"/>
  <c r="E146" i="62"/>
  <c r="F146" i="62" s="1"/>
  <c r="D147" i="62" s="1"/>
  <c r="B147" i="62" s="1"/>
  <c r="G145" i="63"/>
  <c r="I145" i="63" s="1"/>
  <c r="J149" i="71"/>
  <c r="D150" i="41"/>
  <c r="B150" i="41" s="1"/>
  <c r="J150" i="23"/>
  <c r="E147" i="57"/>
  <c r="F147" i="57" s="1"/>
  <c r="J143" i="67"/>
  <c r="J149" i="32"/>
  <c r="E151" i="18"/>
  <c r="F151" i="18" s="1"/>
  <c r="D152" i="18" s="1"/>
  <c r="J144" i="61"/>
  <c r="J149" i="34"/>
  <c r="J147" i="74"/>
  <c r="J144" i="63"/>
  <c r="J150" i="43"/>
  <c r="J144" i="59"/>
  <c r="E149" i="73"/>
  <c r="F149" i="73" s="1"/>
  <c r="D150" i="73" s="1"/>
  <c r="J142" i="75"/>
  <c r="E144" i="68"/>
  <c r="F144" i="68" s="1"/>
  <c r="D145" i="68" s="1"/>
  <c r="J146" i="53"/>
  <c r="J142" i="78"/>
  <c r="E152" i="22"/>
  <c r="F152" i="22" s="1"/>
  <c r="D153" i="22" s="1"/>
  <c r="B153" i="22" s="1"/>
  <c r="J150" i="69"/>
  <c r="E146" i="66"/>
  <c r="F146" i="66" s="1"/>
  <c r="G146" i="66" s="1"/>
  <c r="J142" i="79"/>
  <c r="E149" i="44"/>
  <c r="F149" i="44" s="1"/>
  <c r="G149" i="44" s="1"/>
  <c r="J148" i="41"/>
  <c r="J142" i="76"/>
  <c r="D145" i="67"/>
  <c r="B145" i="67" s="1"/>
  <c r="G144" i="67"/>
  <c r="D142" i="91"/>
  <c r="G141" i="91"/>
  <c r="D143" i="86"/>
  <c r="G142" i="86"/>
  <c r="D142" i="84"/>
  <c r="G141" i="84"/>
  <c r="D143" i="85"/>
  <c r="B143" i="85" s="1"/>
  <c r="G142" i="85"/>
  <c r="D140" i="97"/>
  <c r="G139" i="97"/>
  <c r="G149" i="21"/>
  <c r="D150" i="21"/>
  <c r="G143" i="79"/>
  <c r="D144" i="79"/>
  <c r="D152" i="17"/>
  <c r="G151" i="17"/>
  <c r="G144" i="65"/>
  <c r="D145" i="65"/>
  <c r="B145" i="65" s="1"/>
  <c r="D144" i="75"/>
  <c r="G143" i="75"/>
  <c r="G147" i="55"/>
  <c r="D148" i="55"/>
  <c r="G145" i="59"/>
  <c r="D146" i="59"/>
  <c r="B146" i="59" s="1"/>
  <c r="H146" i="56"/>
  <c r="I146" i="56"/>
  <c r="G153" i="27"/>
  <c r="D154" i="27"/>
  <c r="E154" i="27" s="1"/>
  <c r="E155" i="27" s="1"/>
  <c r="D143" i="81"/>
  <c r="B143" i="81" s="1"/>
  <c r="G142" i="81"/>
  <c r="I145" i="60"/>
  <c r="H145" i="60"/>
  <c r="D148" i="57"/>
  <c r="B148" i="57" s="1"/>
  <c r="G147" i="57"/>
  <c r="D144" i="76"/>
  <c r="G143" i="76"/>
  <c r="E144" i="93"/>
  <c r="F144" i="93" s="1"/>
  <c r="B144" i="93"/>
  <c r="D143" i="82"/>
  <c r="G142" i="82"/>
  <c r="J148" i="3"/>
  <c r="G149" i="20"/>
  <c r="D150" i="20"/>
  <c r="B150" i="20" s="1"/>
  <c r="D143" i="83"/>
  <c r="G142" i="83"/>
  <c r="H144" i="64"/>
  <c r="I144" i="64"/>
  <c r="G143" i="77"/>
  <c r="D144" i="77"/>
  <c r="B144" i="77" s="1"/>
  <c r="D142" i="90"/>
  <c r="G141" i="90"/>
  <c r="E145" i="94"/>
  <c r="F145" i="94" s="1"/>
  <c r="B145" i="94"/>
  <c r="J145" i="54"/>
  <c r="J145" i="72"/>
  <c r="E154" i="28"/>
  <c r="E155" i="28" s="1"/>
  <c r="B154" i="28"/>
  <c r="D142" i="87"/>
  <c r="G141" i="87"/>
  <c r="I141" i="95"/>
  <c r="H141" i="95"/>
  <c r="H147" i="45"/>
  <c r="I147" i="45"/>
  <c r="J143" i="65"/>
  <c r="J148" i="21"/>
  <c r="D152" i="23"/>
  <c r="B152" i="23" s="1"/>
  <c r="G151" i="23"/>
  <c r="D151" i="32"/>
  <c r="B151" i="32" s="1"/>
  <c r="G150" i="32"/>
  <c r="D148" i="53"/>
  <c r="B148" i="53" s="1"/>
  <c r="G147" i="53"/>
  <c r="J152" i="27"/>
  <c r="J150" i="31"/>
  <c r="E147" i="56"/>
  <c r="F147" i="56" s="1"/>
  <c r="I151" i="22"/>
  <c r="H151" i="22"/>
  <c r="G141" i="88"/>
  <c r="D142" i="88"/>
  <c r="J146" i="55"/>
  <c r="G148" i="74"/>
  <c r="D149" i="74"/>
  <c r="B149" i="74" s="1"/>
  <c r="J145" i="57"/>
  <c r="G141" i="89"/>
  <c r="D142" i="89"/>
  <c r="J152" i="28"/>
  <c r="I150" i="18"/>
  <c r="H150" i="18"/>
  <c r="D152" i="31"/>
  <c r="B152" i="31" s="1"/>
  <c r="G151" i="31"/>
  <c r="E144" i="96"/>
  <c r="F144" i="96" s="1"/>
  <c r="B144" i="96"/>
  <c r="I145" i="66"/>
  <c r="H145" i="66"/>
  <c r="I148" i="73"/>
  <c r="H148" i="73"/>
  <c r="H149" i="41"/>
  <c r="I149" i="41"/>
  <c r="H143" i="68"/>
  <c r="I143" i="68"/>
  <c r="E151" i="71"/>
  <c r="F151" i="71" s="1"/>
  <c r="G139" i="99"/>
  <c r="D140" i="99"/>
  <c r="I148" i="44"/>
  <c r="H148" i="44"/>
  <c r="E149" i="42"/>
  <c r="F149" i="42" s="1"/>
  <c r="B149" i="42"/>
  <c r="G142" i="80"/>
  <c r="D143" i="80"/>
  <c r="D140" i="98"/>
  <c r="G139" i="98"/>
  <c r="E140" i="98"/>
  <c r="E151" i="24"/>
  <c r="F151" i="24" s="1"/>
  <c r="B151" i="24"/>
  <c r="G152" i="22"/>
  <c r="G150" i="34"/>
  <c r="D151" i="34"/>
  <c r="D152" i="43"/>
  <c r="B152" i="43" s="1"/>
  <c r="G151" i="43"/>
  <c r="H145" i="61"/>
  <c r="I145" i="61"/>
  <c r="D147" i="54"/>
  <c r="B147" i="54" s="1"/>
  <c r="G146" i="54"/>
  <c r="I144" i="94"/>
  <c r="H144" i="94"/>
  <c r="D150" i="3"/>
  <c r="G149" i="3"/>
  <c r="E142" i="95"/>
  <c r="F142" i="95" s="1"/>
  <c r="B142" i="95"/>
  <c r="D152" i="69"/>
  <c r="B152" i="69" s="1"/>
  <c r="G151" i="69"/>
  <c r="G141" i="92"/>
  <c r="D142" i="92"/>
  <c r="H146" i="58"/>
  <c r="I146" i="58"/>
  <c r="G146" i="72"/>
  <c r="D147" i="72"/>
  <c r="B147" i="72" s="1"/>
  <c r="G143" i="78"/>
  <c r="D144" i="78"/>
  <c r="B144" i="78" s="1"/>
  <c r="D149" i="39"/>
  <c r="B149" i="39" s="1"/>
  <c r="G148" i="39"/>
  <c r="H150" i="24"/>
  <c r="I150" i="24"/>
  <c r="J142" i="77"/>
  <c r="J147" i="39"/>
  <c r="J150" i="70"/>
  <c r="J150" i="22"/>
  <c r="J146" i="46"/>
  <c r="E146" i="60"/>
  <c r="F146" i="60" s="1"/>
  <c r="E145" i="64"/>
  <c r="F145" i="64" s="1"/>
  <c r="H143" i="96"/>
  <c r="I143" i="96"/>
  <c r="E146" i="63"/>
  <c r="F146" i="63" s="1"/>
  <c r="E147" i="58"/>
  <c r="F147" i="58" s="1"/>
  <c r="E152" i="70"/>
  <c r="F152" i="70" s="1"/>
  <c r="J144" i="66"/>
  <c r="E148" i="46"/>
  <c r="F148" i="46" s="1"/>
  <c r="J148" i="20"/>
  <c r="H143" i="93"/>
  <c r="I143" i="93"/>
  <c r="J150" i="17"/>
  <c r="H150" i="71"/>
  <c r="I150" i="71"/>
  <c r="E148" i="45"/>
  <c r="F148" i="45" s="1"/>
  <c r="I148" i="42"/>
  <c r="H148" i="42"/>
  <c r="D150" i="44" l="1"/>
  <c r="I151" i="70"/>
  <c r="E150" i="19"/>
  <c r="F150" i="19" s="1"/>
  <c r="G150" i="19" s="1"/>
  <c r="D151" i="19"/>
  <c r="I149" i="19"/>
  <c r="H149" i="19"/>
  <c r="B153" i="30"/>
  <c r="E153" i="30"/>
  <c r="F153" i="30" s="1"/>
  <c r="H152" i="30"/>
  <c r="I152" i="30"/>
  <c r="H153" i="28"/>
  <c r="J153" i="28" s="1"/>
  <c r="D147" i="66"/>
  <c r="B147" i="66" s="1"/>
  <c r="I147" i="46"/>
  <c r="H146" i="57"/>
  <c r="J146" i="57" s="1"/>
  <c r="E146" i="61"/>
  <c r="F146" i="61" s="1"/>
  <c r="D147" i="61" s="1"/>
  <c r="B147" i="61" s="1"/>
  <c r="G144" i="68"/>
  <c r="H144" i="68" s="1"/>
  <c r="J151" i="29"/>
  <c r="G149" i="73"/>
  <c r="I149" i="73" s="1"/>
  <c r="I145" i="62"/>
  <c r="J145" i="62" s="1"/>
  <c r="E153" i="29"/>
  <c r="F153" i="29" s="1"/>
  <c r="G153" i="29" s="1"/>
  <c r="G152" i="29"/>
  <c r="I152" i="29" s="1"/>
  <c r="G146" i="62"/>
  <c r="H146" i="62" s="1"/>
  <c r="H145" i="63"/>
  <c r="J145" i="63" s="1"/>
  <c r="E150" i="41"/>
  <c r="F150" i="41" s="1"/>
  <c r="G151" i="18"/>
  <c r="I151" i="18" s="1"/>
  <c r="E151" i="32"/>
  <c r="F151" i="32" s="1"/>
  <c r="G151" i="32" s="1"/>
  <c r="J150" i="71"/>
  <c r="E144" i="78"/>
  <c r="F144" i="78" s="1"/>
  <c r="G144" i="78" s="1"/>
  <c r="J151" i="70"/>
  <c r="F154" i="28"/>
  <c r="G154" i="28" s="1"/>
  <c r="I154" i="28" s="1"/>
  <c r="E152" i="43"/>
  <c r="F152" i="43" s="1"/>
  <c r="D153" i="43" s="1"/>
  <c r="B153" i="43" s="1"/>
  <c r="E153" i="22"/>
  <c r="F153" i="22" s="1"/>
  <c r="D154" i="22" s="1"/>
  <c r="E154" i="22" s="1"/>
  <c r="E155" i="22" s="1"/>
  <c r="J144" i="64"/>
  <c r="E143" i="85"/>
  <c r="F143" i="85" s="1"/>
  <c r="G143" i="85" s="1"/>
  <c r="E147" i="72"/>
  <c r="F147" i="72" s="1"/>
  <c r="G147" i="72" s="1"/>
  <c r="J146" i="58"/>
  <c r="E152" i="69"/>
  <c r="F152" i="69" s="1"/>
  <c r="D153" i="69" s="1"/>
  <c r="B153" i="69" s="1"/>
  <c r="E149" i="74"/>
  <c r="F149" i="74" s="1"/>
  <c r="G149" i="74" s="1"/>
  <c r="E144" i="77"/>
  <c r="F144" i="77" s="1"/>
  <c r="G144" i="77" s="1"/>
  <c r="E150" i="20"/>
  <c r="F150" i="20" s="1"/>
  <c r="D151" i="20" s="1"/>
  <c r="E145" i="65"/>
  <c r="F145" i="65" s="1"/>
  <c r="D146" i="65" s="1"/>
  <c r="B146" i="65" s="1"/>
  <c r="E145" i="67"/>
  <c r="F145" i="67" s="1"/>
  <c r="G145" i="67" s="1"/>
  <c r="E147" i="62"/>
  <c r="F147" i="62" s="1"/>
  <c r="G147" i="62" s="1"/>
  <c r="E152" i="31"/>
  <c r="F152" i="31" s="1"/>
  <c r="G152" i="31" s="1"/>
  <c r="E148" i="53"/>
  <c r="F148" i="53" s="1"/>
  <c r="D149" i="53" s="1"/>
  <c r="B149" i="53" s="1"/>
  <c r="E143" i="81"/>
  <c r="F143" i="81" s="1"/>
  <c r="D144" i="81" s="1"/>
  <c r="B144" i="81" s="1"/>
  <c r="E146" i="59"/>
  <c r="F146" i="59" s="1"/>
  <c r="G146" i="59" s="1"/>
  <c r="D143" i="95"/>
  <c r="G142" i="95"/>
  <c r="G144" i="96"/>
  <c r="D145" i="96"/>
  <c r="G149" i="42"/>
  <c r="D150" i="42"/>
  <c r="D146" i="94"/>
  <c r="G145" i="94"/>
  <c r="G148" i="45"/>
  <c r="D149" i="45"/>
  <c r="B149" i="45" s="1"/>
  <c r="D146" i="64"/>
  <c r="B146" i="64" s="1"/>
  <c r="G145" i="64"/>
  <c r="H148" i="39"/>
  <c r="I148" i="39"/>
  <c r="E150" i="44"/>
  <c r="F150" i="44" s="1"/>
  <c r="B150" i="44"/>
  <c r="F140" i="98"/>
  <c r="B140" i="98"/>
  <c r="I148" i="74"/>
  <c r="H148" i="74"/>
  <c r="H151" i="23"/>
  <c r="I151" i="23"/>
  <c r="E142" i="87"/>
  <c r="F142" i="87" s="1"/>
  <c r="B142" i="87"/>
  <c r="E144" i="76"/>
  <c r="F144" i="76" s="1"/>
  <c r="B144" i="76"/>
  <c r="E152" i="18"/>
  <c r="F152" i="18" s="1"/>
  <c r="B152" i="18"/>
  <c r="E148" i="55"/>
  <c r="F148" i="55" s="1"/>
  <c r="B148" i="55"/>
  <c r="E150" i="21"/>
  <c r="F150" i="21" s="1"/>
  <c r="B150" i="21"/>
  <c r="E142" i="91"/>
  <c r="F142" i="91" s="1"/>
  <c r="B142" i="91"/>
  <c r="D147" i="63"/>
  <c r="B147" i="63" s="1"/>
  <c r="G146" i="63"/>
  <c r="D147" i="60"/>
  <c r="G146" i="60"/>
  <c r="I149" i="44"/>
  <c r="H149" i="44"/>
  <c r="I150" i="34"/>
  <c r="H150" i="34"/>
  <c r="E143" i="80"/>
  <c r="F143" i="80" s="1"/>
  <c r="B143" i="80"/>
  <c r="J145" i="66"/>
  <c r="J151" i="22"/>
  <c r="H150" i="32"/>
  <c r="I150" i="32"/>
  <c r="H154" i="28"/>
  <c r="B154" i="27"/>
  <c r="F154" i="27"/>
  <c r="G154" i="27" s="1"/>
  <c r="H147" i="55"/>
  <c r="I147" i="55"/>
  <c r="E152" i="17"/>
  <c r="F152" i="17" s="1"/>
  <c r="B152" i="17"/>
  <c r="H149" i="21"/>
  <c r="I149" i="21"/>
  <c r="H142" i="85"/>
  <c r="I142" i="85"/>
  <c r="I151" i="69"/>
  <c r="H151" i="69"/>
  <c r="E150" i="3"/>
  <c r="F150" i="3" s="1"/>
  <c r="B150" i="3"/>
  <c r="E147" i="54"/>
  <c r="F147" i="54" s="1"/>
  <c r="I151" i="43"/>
  <c r="H151" i="43"/>
  <c r="G151" i="24"/>
  <c r="D152" i="24"/>
  <c r="H142" i="80"/>
  <c r="I142" i="80"/>
  <c r="D152" i="71"/>
  <c r="B152" i="71" s="1"/>
  <c r="G151" i="71"/>
  <c r="J148" i="73"/>
  <c r="H151" i="31"/>
  <c r="I151" i="31"/>
  <c r="E142" i="88"/>
  <c r="F142" i="88" s="1"/>
  <c r="B142" i="88"/>
  <c r="D148" i="56"/>
  <c r="B148" i="56" s="1"/>
  <c r="G147" i="56"/>
  <c r="I147" i="53"/>
  <c r="H147" i="53"/>
  <c r="J147" i="46"/>
  <c r="I142" i="82"/>
  <c r="H142" i="82"/>
  <c r="E148" i="57"/>
  <c r="F148" i="57" s="1"/>
  <c r="J145" i="60"/>
  <c r="I142" i="81"/>
  <c r="H142" i="81"/>
  <c r="H153" i="27"/>
  <c r="I153" i="27"/>
  <c r="H143" i="75"/>
  <c r="I143" i="75"/>
  <c r="I144" i="65"/>
  <c r="H144" i="65"/>
  <c r="E144" i="79"/>
  <c r="F144" i="79" s="1"/>
  <c r="B144" i="79"/>
  <c r="I139" i="97"/>
  <c r="H139" i="97"/>
  <c r="E143" i="86"/>
  <c r="F143" i="86" s="1"/>
  <c r="B143" i="86"/>
  <c r="I144" i="67"/>
  <c r="H144" i="67"/>
  <c r="D148" i="58"/>
  <c r="B148" i="58" s="1"/>
  <c r="G147" i="58"/>
  <c r="I143" i="78"/>
  <c r="H143" i="78"/>
  <c r="E150" i="73"/>
  <c r="F150" i="73" s="1"/>
  <c r="B150" i="73"/>
  <c r="I141" i="92"/>
  <c r="H141" i="92"/>
  <c r="E151" i="34"/>
  <c r="F151" i="34" s="1"/>
  <c r="B151" i="34"/>
  <c r="I152" i="22"/>
  <c r="H152" i="22"/>
  <c r="E140" i="99"/>
  <c r="F140" i="99" s="1"/>
  <c r="B140" i="99"/>
  <c r="H141" i="89"/>
  <c r="I141" i="89"/>
  <c r="E142" i="90"/>
  <c r="F142" i="90" s="1"/>
  <c r="B142" i="90"/>
  <c r="H142" i="83"/>
  <c r="I142" i="83"/>
  <c r="H149" i="20"/>
  <c r="I149" i="20"/>
  <c r="I151" i="17"/>
  <c r="H151" i="17"/>
  <c r="E142" i="84"/>
  <c r="F142" i="84" s="1"/>
  <c r="B142" i="84"/>
  <c r="G148" i="46"/>
  <c r="D149" i="46"/>
  <c r="B149" i="46" s="1"/>
  <c r="G152" i="69"/>
  <c r="H149" i="3"/>
  <c r="I149" i="3"/>
  <c r="H139" i="99"/>
  <c r="I139" i="99"/>
  <c r="J150" i="18"/>
  <c r="E143" i="83"/>
  <c r="F143" i="83" s="1"/>
  <c r="B143" i="83"/>
  <c r="D145" i="93"/>
  <c r="G144" i="93"/>
  <c r="I142" i="86"/>
  <c r="H142" i="86"/>
  <c r="J148" i="42"/>
  <c r="D153" i="70"/>
  <c r="B153" i="70" s="1"/>
  <c r="G152" i="70"/>
  <c r="J150" i="24"/>
  <c r="E149" i="39"/>
  <c r="F149" i="39" s="1"/>
  <c r="H146" i="72"/>
  <c r="I146" i="72"/>
  <c r="E142" i="92"/>
  <c r="F142" i="92" s="1"/>
  <c r="B142" i="92"/>
  <c r="I146" i="54"/>
  <c r="H146" i="54"/>
  <c r="J145" i="61"/>
  <c r="I139" i="98"/>
  <c r="H139" i="98"/>
  <c r="J148" i="44"/>
  <c r="J143" i="68"/>
  <c r="J149" i="41"/>
  <c r="E142" i="89"/>
  <c r="F142" i="89" s="1"/>
  <c r="B142" i="89"/>
  <c r="I141" i="88"/>
  <c r="H141" i="88"/>
  <c r="E152" i="23"/>
  <c r="F152" i="23" s="1"/>
  <c r="J147" i="45"/>
  <c r="I141" i="87"/>
  <c r="H141" i="87"/>
  <c r="H141" i="90"/>
  <c r="I141" i="90"/>
  <c r="H143" i="77"/>
  <c r="I143" i="77"/>
  <c r="E143" i="82"/>
  <c r="F143" i="82" s="1"/>
  <c r="B143" i="82"/>
  <c r="E145" i="68"/>
  <c r="F145" i="68" s="1"/>
  <c r="B145" i="68"/>
  <c r="H143" i="76"/>
  <c r="I143" i="76"/>
  <c r="H146" i="66"/>
  <c r="I146" i="66"/>
  <c r="I147" i="57"/>
  <c r="H147" i="57"/>
  <c r="J146" i="56"/>
  <c r="H145" i="59"/>
  <c r="I145" i="59"/>
  <c r="E144" i="75"/>
  <c r="F144" i="75" s="1"/>
  <c r="B144" i="75"/>
  <c r="I143" i="79"/>
  <c r="H143" i="79"/>
  <c r="E140" i="97"/>
  <c r="F140" i="97" s="1"/>
  <c r="B140" i="97"/>
  <c r="H141" i="84"/>
  <c r="I141" i="84"/>
  <c r="I141" i="91"/>
  <c r="H141" i="91"/>
  <c r="E147" i="66" l="1"/>
  <c r="F147" i="66" s="1"/>
  <c r="D148" i="66" s="1"/>
  <c r="B148" i="66" s="1"/>
  <c r="G145" i="65"/>
  <c r="G148" i="53"/>
  <c r="H148" i="53" s="1"/>
  <c r="H155" i="28"/>
  <c r="G143" i="81"/>
  <c r="I143" i="81" s="1"/>
  <c r="D148" i="72"/>
  <c r="B148" i="72" s="1"/>
  <c r="J152" i="30"/>
  <c r="J149" i="19"/>
  <c r="I150" i="19"/>
  <c r="H150" i="19"/>
  <c r="B151" i="19"/>
  <c r="E151" i="19"/>
  <c r="F151" i="19" s="1"/>
  <c r="H149" i="73"/>
  <c r="D154" i="30"/>
  <c r="G153" i="30"/>
  <c r="G146" i="61"/>
  <c r="H146" i="61" s="1"/>
  <c r="G147" i="66"/>
  <c r="H147" i="66" s="1"/>
  <c r="D146" i="67"/>
  <c r="E146" i="67" s="1"/>
  <c r="F146" i="67" s="1"/>
  <c r="I146" i="62"/>
  <c r="J146" i="62" s="1"/>
  <c r="I144" i="68"/>
  <c r="J144" i="68" s="1"/>
  <c r="G153" i="22"/>
  <c r="H153" i="22" s="1"/>
  <c r="H152" i="29"/>
  <c r="J152" i="29" s="1"/>
  <c r="H151" i="18"/>
  <c r="J151" i="18" s="1"/>
  <c r="D148" i="62"/>
  <c r="B148" i="62" s="1"/>
  <c r="D154" i="29"/>
  <c r="E154" i="29" s="1"/>
  <c r="H153" i="29"/>
  <c r="I153" i="29"/>
  <c r="D145" i="78"/>
  <c r="B145" i="78" s="1"/>
  <c r="G150" i="41"/>
  <c r="D151" i="41"/>
  <c r="D153" i="31"/>
  <c r="B153" i="31" s="1"/>
  <c r="G150" i="20"/>
  <c r="H150" i="20" s="1"/>
  <c r="D150" i="74"/>
  <c r="B150" i="74" s="1"/>
  <c r="J149" i="73"/>
  <c r="E144" i="81"/>
  <c r="F144" i="81" s="1"/>
  <c r="G144" i="81" s="1"/>
  <c r="D145" i="77"/>
  <c r="B145" i="77" s="1"/>
  <c r="G152" i="43"/>
  <c r="I152" i="43" s="1"/>
  <c r="D152" i="32"/>
  <c r="B152" i="32" s="1"/>
  <c r="D147" i="59"/>
  <c r="B147" i="59" s="1"/>
  <c r="D144" i="85"/>
  <c r="B144" i="85" s="1"/>
  <c r="J146" i="66"/>
  <c r="J152" i="22"/>
  <c r="J145" i="59"/>
  <c r="J143" i="77"/>
  <c r="E152" i="71"/>
  <c r="F152" i="71" s="1"/>
  <c r="D153" i="71" s="1"/>
  <c r="B153" i="71" s="1"/>
  <c r="E146" i="64"/>
  <c r="F146" i="64" s="1"/>
  <c r="G146" i="64" s="1"/>
  <c r="J146" i="72"/>
  <c r="J149" i="3"/>
  <c r="J143" i="75"/>
  <c r="E147" i="63"/>
  <c r="F147" i="63" s="1"/>
  <c r="G147" i="63" s="1"/>
  <c r="E149" i="45"/>
  <c r="F149" i="45" s="1"/>
  <c r="D150" i="45" s="1"/>
  <c r="B150" i="45" s="1"/>
  <c r="E153" i="70"/>
  <c r="F153" i="70" s="1"/>
  <c r="G153" i="70" s="1"/>
  <c r="E153" i="43"/>
  <c r="F153" i="43" s="1"/>
  <c r="D154" i="43" s="1"/>
  <c r="E148" i="66"/>
  <c r="F148" i="66" s="1"/>
  <c r="G148" i="66" s="1"/>
  <c r="J150" i="32"/>
  <c r="J147" i="57"/>
  <c r="E153" i="69"/>
  <c r="F153" i="69" s="1"/>
  <c r="G153" i="69" s="1"/>
  <c r="J153" i="27"/>
  <c r="J151" i="43"/>
  <c r="J151" i="69"/>
  <c r="J151" i="23"/>
  <c r="J149" i="20"/>
  <c r="J143" i="78"/>
  <c r="J151" i="31"/>
  <c r="J149" i="21"/>
  <c r="J147" i="55"/>
  <c r="E149" i="53"/>
  <c r="F149" i="53" s="1"/>
  <c r="G149" i="53" s="1"/>
  <c r="E148" i="72"/>
  <c r="F148" i="72" s="1"/>
  <c r="G148" i="72" s="1"/>
  <c r="G144" i="75"/>
  <c r="D145" i="75"/>
  <c r="D151" i="73"/>
  <c r="B151" i="73" s="1"/>
  <c r="G150" i="73"/>
  <c r="D143" i="88"/>
  <c r="B143" i="88" s="1"/>
  <c r="G142" i="88"/>
  <c r="D151" i="21"/>
  <c r="G150" i="21"/>
  <c r="D144" i="80"/>
  <c r="G143" i="80"/>
  <c r="G143" i="83"/>
  <c r="D144" i="83"/>
  <c r="D144" i="86"/>
  <c r="B144" i="86" s="1"/>
  <c r="G143" i="86"/>
  <c r="G144" i="79"/>
  <c r="D145" i="79"/>
  <c r="B145" i="79" s="1"/>
  <c r="D149" i="55"/>
  <c r="G148" i="55"/>
  <c r="D143" i="87"/>
  <c r="G142" i="87"/>
  <c r="G142" i="84"/>
  <c r="D143" i="84"/>
  <c r="G152" i="17"/>
  <c r="D153" i="17"/>
  <c r="D143" i="92"/>
  <c r="G142" i="92"/>
  <c r="I145" i="65"/>
  <c r="H145" i="65"/>
  <c r="E147" i="60"/>
  <c r="F147" i="60" s="1"/>
  <c r="B147" i="60"/>
  <c r="H144" i="96"/>
  <c r="I144" i="96"/>
  <c r="J143" i="79"/>
  <c r="G142" i="89"/>
  <c r="D143" i="89"/>
  <c r="J146" i="54"/>
  <c r="I152" i="70"/>
  <c r="H152" i="70"/>
  <c r="G142" i="90"/>
  <c r="D143" i="90"/>
  <c r="J147" i="53"/>
  <c r="B154" i="22"/>
  <c r="F154" i="22"/>
  <c r="G154" i="22" s="1"/>
  <c r="I144" i="77"/>
  <c r="H144" i="77"/>
  <c r="J148" i="74"/>
  <c r="I142" i="95"/>
  <c r="H142" i="95"/>
  <c r="D141" i="97"/>
  <c r="B141" i="97" s="1"/>
  <c r="G140" i="97"/>
  <c r="G149" i="39"/>
  <c r="D150" i="39"/>
  <c r="B150" i="39" s="1"/>
  <c r="H143" i="81"/>
  <c r="J151" i="17"/>
  <c r="D152" i="34"/>
  <c r="G151" i="34"/>
  <c r="E148" i="58"/>
  <c r="F148" i="58" s="1"/>
  <c r="E148" i="56"/>
  <c r="F148" i="56" s="1"/>
  <c r="H151" i="71"/>
  <c r="I151" i="71"/>
  <c r="E152" i="24"/>
  <c r="F152" i="24" s="1"/>
  <c r="B152" i="24"/>
  <c r="H145" i="67"/>
  <c r="I145" i="67"/>
  <c r="H154" i="27"/>
  <c r="H155" i="27" s="1"/>
  <c r="I154" i="27"/>
  <c r="J154" i="28"/>
  <c r="J155" i="28" s="1"/>
  <c r="I155" i="28"/>
  <c r="J150" i="34"/>
  <c r="I147" i="72"/>
  <c r="H147" i="72"/>
  <c r="I146" i="63"/>
  <c r="H146" i="63"/>
  <c r="I143" i="85"/>
  <c r="H143" i="85"/>
  <c r="G152" i="18"/>
  <c r="D153" i="18"/>
  <c r="B153" i="18" s="1"/>
  <c r="I145" i="64"/>
  <c r="H145" i="64"/>
  <c r="I148" i="45"/>
  <c r="H148" i="45"/>
  <c r="I149" i="42"/>
  <c r="H149" i="42"/>
  <c r="E143" i="95"/>
  <c r="F143" i="95" s="1"/>
  <c r="B143" i="95"/>
  <c r="E145" i="93"/>
  <c r="F145" i="93" s="1"/>
  <c r="B145" i="93"/>
  <c r="H152" i="69"/>
  <c r="I152" i="69"/>
  <c r="G140" i="99"/>
  <c r="D141" i="99"/>
  <c r="H149" i="74"/>
  <c r="I149" i="74"/>
  <c r="I148" i="53"/>
  <c r="H152" i="31"/>
  <c r="I152" i="31"/>
  <c r="E146" i="94"/>
  <c r="F146" i="94" s="1"/>
  <c r="B146" i="94"/>
  <c r="D146" i="68"/>
  <c r="B146" i="68" s="1"/>
  <c r="G145" i="68"/>
  <c r="G143" i="82"/>
  <c r="D144" i="82"/>
  <c r="D153" i="23"/>
  <c r="B153" i="23" s="1"/>
  <c r="G152" i="23"/>
  <c r="I148" i="46"/>
  <c r="H148" i="46"/>
  <c r="I151" i="32"/>
  <c r="H151" i="32"/>
  <c r="J144" i="67"/>
  <c r="E151" i="20"/>
  <c r="F151" i="20" s="1"/>
  <c r="B151" i="20"/>
  <c r="G147" i="54"/>
  <c r="D148" i="54"/>
  <c r="D151" i="3"/>
  <c r="G150" i="3"/>
  <c r="I146" i="59"/>
  <c r="H146" i="59"/>
  <c r="G142" i="91"/>
  <c r="D143" i="91"/>
  <c r="B143" i="91" s="1"/>
  <c r="G144" i="76"/>
  <c r="D145" i="76"/>
  <c r="D151" i="44"/>
  <c r="B151" i="44" s="1"/>
  <c r="G150" i="44"/>
  <c r="E150" i="42"/>
  <c r="F150" i="42" s="1"/>
  <c r="B150" i="42"/>
  <c r="J143" i="76"/>
  <c r="E147" i="61"/>
  <c r="F147" i="61" s="1"/>
  <c r="H144" i="93"/>
  <c r="I144" i="93"/>
  <c r="E149" i="46"/>
  <c r="F149" i="46" s="1"/>
  <c r="E146" i="65"/>
  <c r="F146" i="65" s="1"/>
  <c r="I147" i="62"/>
  <c r="H147" i="62"/>
  <c r="H147" i="58"/>
  <c r="I147" i="58"/>
  <c r="J144" i="65"/>
  <c r="G148" i="57"/>
  <c r="D149" i="57"/>
  <c r="I147" i="56"/>
  <c r="H147" i="56"/>
  <c r="I151" i="24"/>
  <c r="H151" i="24"/>
  <c r="I144" i="78"/>
  <c r="H144" i="78"/>
  <c r="J149" i="44"/>
  <c r="H146" i="60"/>
  <c r="I146" i="60"/>
  <c r="G140" i="98"/>
  <c r="D141" i="98"/>
  <c r="B141" i="98" s="1"/>
  <c r="J148" i="39"/>
  <c r="H145" i="94"/>
  <c r="I145" i="94"/>
  <c r="E145" i="96"/>
  <c r="F145" i="96" s="1"/>
  <c r="B145" i="96"/>
  <c r="E145" i="77" l="1"/>
  <c r="F145" i="77" s="1"/>
  <c r="D154" i="69"/>
  <c r="E154" i="69" s="1"/>
  <c r="E155" i="69" s="1"/>
  <c r="J150" i="19"/>
  <c r="G151" i="19"/>
  <c r="D152" i="19"/>
  <c r="I146" i="61"/>
  <c r="I153" i="22"/>
  <c r="E150" i="74"/>
  <c r="F150" i="74" s="1"/>
  <c r="D151" i="74" s="1"/>
  <c r="B151" i="74" s="1"/>
  <c r="H153" i="30"/>
  <c r="I153" i="30"/>
  <c r="E147" i="59"/>
  <c r="F147" i="59" s="1"/>
  <c r="G147" i="59" s="1"/>
  <c r="E154" i="30"/>
  <c r="E155" i="30" s="1"/>
  <c r="B154" i="30"/>
  <c r="B146" i="67"/>
  <c r="I147" i="66"/>
  <c r="J147" i="66" s="1"/>
  <c r="E144" i="85"/>
  <c r="F144" i="85" s="1"/>
  <c r="G144" i="85" s="1"/>
  <c r="H144" i="85" s="1"/>
  <c r="D154" i="70"/>
  <c r="E154" i="70" s="1"/>
  <c r="E155" i="70" s="1"/>
  <c r="D147" i="64"/>
  <c r="B147" i="64" s="1"/>
  <c r="G149" i="45"/>
  <c r="I149" i="45" s="1"/>
  <c r="E145" i="78"/>
  <c r="F145" i="78" s="1"/>
  <c r="G153" i="43"/>
  <c r="I153" i="43" s="1"/>
  <c r="I150" i="20"/>
  <c r="J150" i="20" s="1"/>
  <c r="B154" i="29"/>
  <c r="E155" i="29"/>
  <c r="F154" i="29"/>
  <c r="G154" i="29" s="1"/>
  <c r="I154" i="29" s="1"/>
  <c r="J153" i="29"/>
  <c r="E148" i="62"/>
  <c r="F148" i="62" s="1"/>
  <c r="G148" i="62" s="1"/>
  <c r="H148" i="62" s="1"/>
  <c r="E152" i="32"/>
  <c r="F152" i="32" s="1"/>
  <c r="D153" i="32" s="1"/>
  <c r="B153" i="32" s="1"/>
  <c r="D150" i="53"/>
  <c r="E150" i="53" s="1"/>
  <c r="F150" i="53" s="1"/>
  <c r="D145" i="81"/>
  <c r="B145" i="81" s="1"/>
  <c r="B151" i="41"/>
  <c r="E151" i="41"/>
  <c r="F151" i="41" s="1"/>
  <c r="H152" i="43"/>
  <c r="I150" i="41"/>
  <c r="H150" i="41"/>
  <c r="E153" i="31"/>
  <c r="F153" i="31" s="1"/>
  <c r="D148" i="63"/>
  <c r="B148" i="63" s="1"/>
  <c r="G152" i="71"/>
  <c r="I152" i="71" s="1"/>
  <c r="D149" i="72"/>
  <c r="E149" i="72" s="1"/>
  <c r="F149" i="72" s="1"/>
  <c r="D149" i="66"/>
  <c r="E149" i="66" s="1"/>
  <c r="F149" i="66" s="1"/>
  <c r="E145" i="79"/>
  <c r="F145" i="79" s="1"/>
  <c r="D146" i="79" s="1"/>
  <c r="B146" i="79" s="1"/>
  <c r="J147" i="58"/>
  <c r="E153" i="23"/>
  <c r="F153" i="23" s="1"/>
  <c r="D154" i="23" s="1"/>
  <c r="J148" i="45"/>
  <c r="J145" i="67"/>
  <c r="J144" i="77"/>
  <c r="J144" i="78"/>
  <c r="E146" i="68"/>
  <c r="F146" i="68" s="1"/>
  <c r="D147" i="68" s="1"/>
  <c r="J152" i="31"/>
  <c r="J147" i="72"/>
  <c r="E141" i="98"/>
  <c r="F141" i="98" s="1"/>
  <c r="D142" i="98" s="1"/>
  <c r="B142" i="98" s="1"/>
  <c r="J148" i="53"/>
  <c r="J149" i="74"/>
  <c r="J152" i="69"/>
  <c r="J153" i="22"/>
  <c r="J151" i="71"/>
  <c r="E143" i="88"/>
  <c r="F143" i="88" s="1"/>
  <c r="G143" i="88" s="1"/>
  <c r="E143" i="91"/>
  <c r="F143" i="91" s="1"/>
  <c r="G143" i="91" s="1"/>
  <c r="E153" i="71"/>
  <c r="F153" i="71" s="1"/>
  <c r="G153" i="71" s="1"/>
  <c r="J146" i="61"/>
  <c r="E150" i="39"/>
  <c r="F150" i="39" s="1"/>
  <c r="D151" i="39" s="1"/>
  <c r="B151" i="39" s="1"/>
  <c r="G145" i="93"/>
  <c r="D146" i="93"/>
  <c r="G151" i="20"/>
  <c r="D152" i="20"/>
  <c r="B152" i="20" s="1"/>
  <c r="D144" i="95"/>
  <c r="G143" i="95"/>
  <c r="G145" i="77"/>
  <c r="D146" i="77"/>
  <c r="D153" i="24"/>
  <c r="B153" i="24" s="1"/>
  <c r="G152" i="24"/>
  <c r="G145" i="96"/>
  <c r="D146" i="96"/>
  <c r="G147" i="60"/>
  <c r="D148" i="60"/>
  <c r="B148" i="60" s="1"/>
  <c r="G141" i="98"/>
  <c r="D150" i="46"/>
  <c r="B150" i="46" s="1"/>
  <c r="G149" i="46"/>
  <c r="H147" i="54"/>
  <c r="I147" i="54"/>
  <c r="I143" i="82"/>
  <c r="H143" i="82"/>
  <c r="I140" i="99"/>
  <c r="H140" i="99"/>
  <c r="I140" i="97"/>
  <c r="H140" i="97"/>
  <c r="E153" i="17"/>
  <c r="F153" i="17" s="1"/>
  <c r="B153" i="17"/>
  <c r="H142" i="87"/>
  <c r="I142" i="87"/>
  <c r="G150" i="42"/>
  <c r="D151" i="42"/>
  <c r="B151" i="42" s="1"/>
  <c r="J146" i="59"/>
  <c r="H150" i="3"/>
  <c r="I150" i="3"/>
  <c r="J148" i="46"/>
  <c r="G146" i="94"/>
  <c r="D147" i="94"/>
  <c r="H152" i="18"/>
  <c r="I152" i="18"/>
  <c r="H150" i="44"/>
  <c r="I150" i="44"/>
  <c r="I148" i="62"/>
  <c r="J154" i="27"/>
  <c r="J155" i="27" s="1"/>
  <c r="I155" i="27"/>
  <c r="H154" i="22"/>
  <c r="H155" i="22" s="1"/>
  <c r="I154" i="22"/>
  <c r="H144" i="81"/>
  <c r="I144" i="81"/>
  <c r="H142" i="92"/>
  <c r="I142" i="92"/>
  <c r="I143" i="86"/>
  <c r="H143" i="86"/>
  <c r="I143" i="80"/>
  <c r="H143" i="80"/>
  <c r="H150" i="73"/>
  <c r="I150" i="73"/>
  <c r="J147" i="56"/>
  <c r="J147" i="62"/>
  <c r="H147" i="63"/>
  <c r="I147" i="63"/>
  <c r="I152" i="23"/>
  <c r="H152" i="23"/>
  <c r="J146" i="63"/>
  <c r="I149" i="53"/>
  <c r="H149" i="53"/>
  <c r="D149" i="58"/>
  <c r="B149" i="58" s="1"/>
  <c r="G148" i="58"/>
  <c r="J152" i="43"/>
  <c r="G150" i="39"/>
  <c r="E143" i="90"/>
  <c r="F143" i="90" s="1"/>
  <c r="B143" i="90"/>
  <c r="B154" i="43"/>
  <c r="E143" i="89"/>
  <c r="F143" i="89" s="1"/>
  <c r="B143" i="89"/>
  <c r="J145" i="65"/>
  <c r="E143" i="92"/>
  <c r="F143" i="92" s="1"/>
  <c r="B143" i="92"/>
  <c r="I152" i="17"/>
  <c r="H152" i="17"/>
  <c r="E143" i="87"/>
  <c r="F143" i="87" s="1"/>
  <c r="B143" i="87"/>
  <c r="E144" i="80"/>
  <c r="F144" i="80" s="1"/>
  <c r="B144" i="80"/>
  <c r="I142" i="88"/>
  <c r="H142" i="88"/>
  <c r="I140" i="98"/>
  <c r="H140" i="98"/>
  <c r="E149" i="57"/>
  <c r="F149" i="57" s="1"/>
  <c r="B149" i="57"/>
  <c r="H146" i="64"/>
  <c r="I146" i="64"/>
  <c r="E145" i="76"/>
  <c r="F145" i="76" s="1"/>
  <c r="B145" i="76"/>
  <c r="H142" i="91"/>
  <c r="I142" i="91"/>
  <c r="E151" i="3"/>
  <c r="F151" i="3" s="1"/>
  <c r="B151" i="3"/>
  <c r="J151" i="32"/>
  <c r="I145" i="68"/>
  <c r="H145" i="68"/>
  <c r="J149" i="42"/>
  <c r="J145" i="64"/>
  <c r="D149" i="56"/>
  <c r="B149" i="56" s="1"/>
  <c r="G148" i="56"/>
  <c r="H151" i="34"/>
  <c r="I151" i="34"/>
  <c r="B154" i="69"/>
  <c r="F154" i="69"/>
  <c r="G154" i="69" s="1"/>
  <c r="G146" i="67"/>
  <c r="D147" i="67"/>
  <c r="H142" i="90"/>
  <c r="I142" i="90"/>
  <c r="H142" i="89"/>
  <c r="I142" i="89"/>
  <c r="I148" i="66"/>
  <c r="H148" i="66"/>
  <c r="H153" i="70"/>
  <c r="I153" i="70"/>
  <c r="E143" i="84"/>
  <c r="F143" i="84" s="1"/>
  <c r="B143" i="84"/>
  <c r="I148" i="55"/>
  <c r="H148" i="55"/>
  <c r="H144" i="79"/>
  <c r="I144" i="79"/>
  <c r="E144" i="83"/>
  <c r="F144" i="83" s="1"/>
  <c r="B144" i="83"/>
  <c r="H150" i="21"/>
  <c r="I150" i="21"/>
  <c r="E145" i="75"/>
  <c r="F145" i="75" s="1"/>
  <c r="B145" i="75"/>
  <c r="J146" i="60"/>
  <c r="J151" i="24"/>
  <c r="H148" i="57"/>
  <c r="I148" i="57"/>
  <c r="G146" i="65"/>
  <c r="D147" i="65"/>
  <c r="B147" i="65" s="1"/>
  <c r="G147" i="61"/>
  <c r="D148" i="61"/>
  <c r="B148" i="61" s="1"/>
  <c r="E151" i="44"/>
  <c r="F151" i="44" s="1"/>
  <c r="I144" i="76"/>
  <c r="H144" i="76"/>
  <c r="E148" i="54"/>
  <c r="F148" i="54" s="1"/>
  <c r="B148" i="54"/>
  <c r="E144" i="82"/>
  <c r="F144" i="82" s="1"/>
  <c r="B144" i="82"/>
  <c r="I148" i="72"/>
  <c r="H148" i="72"/>
  <c r="E141" i="99"/>
  <c r="F141" i="99" s="1"/>
  <c r="B141" i="99"/>
  <c r="E153" i="18"/>
  <c r="F153" i="18" s="1"/>
  <c r="E152" i="34"/>
  <c r="F152" i="34" s="1"/>
  <c r="B152" i="34"/>
  <c r="I153" i="69"/>
  <c r="H153" i="69"/>
  <c r="H149" i="39"/>
  <c r="I149" i="39"/>
  <c r="E141" i="97"/>
  <c r="F141" i="97" s="1"/>
  <c r="E154" i="43"/>
  <c r="E155" i="43" s="1"/>
  <c r="J152" i="70"/>
  <c r="E150" i="45"/>
  <c r="F150" i="45" s="1"/>
  <c r="B154" i="70"/>
  <c r="F154" i="70"/>
  <c r="G154" i="70" s="1"/>
  <c r="H142" i="84"/>
  <c r="I142" i="84"/>
  <c r="E149" i="55"/>
  <c r="F149" i="55" s="1"/>
  <c r="B149" i="55"/>
  <c r="E144" i="86"/>
  <c r="F144" i="86" s="1"/>
  <c r="H143" i="83"/>
  <c r="I143" i="83"/>
  <c r="E151" i="21"/>
  <c r="F151" i="21" s="1"/>
  <c r="B151" i="21"/>
  <c r="E151" i="73"/>
  <c r="F151" i="73" s="1"/>
  <c r="I144" i="75"/>
  <c r="H144" i="75"/>
  <c r="G146" i="68" l="1"/>
  <c r="B149" i="66"/>
  <c r="E145" i="81"/>
  <c r="F145" i="81" s="1"/>
  <c r="D146" i="81" s="1"/>
  <c r="B146" i="81" s="1"/>
  <c r="B149" i="72"/>
  <c r="B152" i="19"/>
  <c r="E152" i="19"/>
  <c r="F152" i="19" s="1"/>
  <c r="H152" i="71"/>
  <c r="J152" i="71" s="1"/>
  <c r="G145" i="79"/>
  <c r="I145" i="79" s="1"/>
  <c r="H151" i="19"/>
  <c r="I151" i="19"/>
  <c r="J151" i="19" s="1"/>
  <c r="D148" i="59"/>
  <c r="B148" i="59" s="1"/>
  <c r="E151" i="74"/>
  <c r="F151" i="74" s="1"/>
  <c r="D152" i="74" s="1"/>
  <c r="B152" i="74" s="1"/>
  <c r="H153" i="43"/>
  <c r="J153" i="43" s="1"/>
  <c r="E147" i="64"/>
  <c r="F147" i="64" s="1"/>
  <c r="G150" i="74"/>
  <c r="H150" i="74" s="1"/>
  <c r="F154" i="30"/>
  <c r="G154" i="30" s="1"/>
  <c r="I154" i="30" s="1"/>
  <c r="H149" i="45"/>
  <c r="J149" i="45" s="1"/>
  <c r="J153" i="30"/>
  <c r="G153" i="23"/>
  <c r="D154" i="71"/>
  <c r="B154" i="71" s="1"/>
  <c r="I144" i="85"/>
  <c r="D146" i="78"/>
  <c r="B146" i="78" s="1"/>
  <c r="G145" i="78"/>
  <c r="D145" i="85"/>
  <c r="D144" i="91"/>
  <c r="E144" i="91" s="1"/>
  <c r="F144" i="91" s="1"/>
  <c r="H154" i="29"/>
  <c r="H155" i="29" s="1"/>
  <c r="D149" i="62"/>
  <c r="B150" i="53"/>
  <c r="E148" i="63"/>
  <c r="F148" i="63" s="1"/>
  <c r="G148" i="63" s="1"/>
  <c r="G152" i="32"/>
  <c r="H152" i="32" s="1"/>
  <c r="D144" i="88"/>
  <c r="B144" i="88" s="1"/>
  <c r="I155" i="29"/>
  <c r="J150" i="41"/>
  <c r="J150" i="3"/>
  <c r="D152" i="41"/>
  <c r="B152" i="41" s="1"/>
  <c r="G151" i="41"/>
  <c r="D154" i="31"/>
  <c r="G153" i="31"/>
  <c r="G145" i="81"/>
  <c r="H145" i="81" s="1"/>
  <c r="J148" i="72"/>
  <c r="J151" i="34"/>
  <c r="J145" i="68"/>
  <c r="E151" i="39"/>
  <c r="F151" i="39" s="1"/>
  <c r="G151" i="39" s="1"/>
  <c r="E149" i="58"/>
  <c r="F149" i="58" s="1"/>
  <c r="D150" i="58" s="1"/>
  <c r="B150" i="58" s="1"/>
  <c r="J149" i="53"/>
  <c r="J147" i="63"/>
  <c r="J150" i="73"/>
  <c r="J144" i="79"/>
  <c r="J149" i="39"/>
  <c r="E147" i="65"/>
  <c r="F147" i="65" s="1"/>
  <c r="G147" i="65" s="1"/>
  <c r="E151" i="42"/>
  <c r="F151" i="42" s="1"/>
  <c r="D152" i="42" s="1"/>
  <c r="E152" i="20"/>
  <c r="F152" i="20" s="1"/>
  <c r="D153" i="20" s="1"/>
  <c r="B153" i="20" s="1"/>
  <c r="J146" i="64"/>
  <c r="E153" i="32"/>
  <c r="F153" i="32" s="1"/>
  <c r="G153" i="32" s="1"/>
  <c r="E142" i="98"/>
  <c r="F142" i="98" s="1"/>
  <c r="D143" i="98" s="1"/>
  <c r="B143" i="98" s="1"/>
  <c r="J148" i="57"/>
  <c r="J153" i="70"/>
  <c r="J147" i="54"/>
  <c r="E150" i="46"/>
  <c r="F150" i="46" s="1"/>
  <c r="G150" i="46" s="1"/>
  <c r="D154" i="17"/>
  <c r="G153" i="17"/>
  <c r="D152" i="3"/>
  <c r="G151" i="3"/>
  <c r="D142" i="99"/>
  <c r="B142" i="99" s="1"/>
  <c r="G141" i="99"/>
  <c r="G143" i="92"/>
  <c r="D144" i="92"/>
  <c r="B144" i="92" s="1"/>
  <c r="D145" i="80"/>
  <c r="G144" i="80"/>
  <c r="G149" i="55"/>
  <c r="D150" i="55"/>
  <c r="G145" i="76"/>
  <c r="D146" i="76"/>
  <c r="B146" i="76" s="1"/>
  <c r="D153" i="34"/>
  <c r="G152" i="34"/>
  <c r="E147" i="68"/>
  <c r="F147" i="68" s="1"/>
  <c r="B147" i="68"/>
  <c r="I153" i="71"/>
  <c r="H153" i="71"/>
  <c r="H152" i="24"/>
  <c r="I152" i="24"/>
  <c r="H151" i="20"/>
  <c r="I151" i="20"/>
  <c r="D152" i="21"/>
  <c r="G151" i="21"/>
  <c r="G144" i="82"/>
  <c r="D145" i="82"/>
  <c r="B145" i="82" s="1"/>
  <c r="G145" i="75"/>
  <c r="D146" i="75"/>
  <c r="B146" i="75" s="1"/>
  <c r="G143" i="84"/>
  <c r="D144" i="84"/>
  <c r="B144" i="84" s="1"/>
  <c r="J152" i="17"/>
  <c r="I150" i="39"/>
  <c r="H150" i="39"/>
  <c r="H153" i="23"/>
  <c r="I153" i="23"/>
  <c r="I146" i="68"/>
  <c r="H146" i="68"/>
  <c r="H147" i="59"/>
  <c r="I147" i="59"/>
  <c r="E146" i="96"/>
  <c r="F146" i="96" s="1"/>
  <c r="B146" i="96"/>
  <c r="E144" i="95"/>
  <c r="F144" i="95" s="1"/>
  <c r="B144" i="95"/>
  <c r="J144" i="75"/>
  <c r="D151" i="45"/>
  <c r="B151" i="45" s="1"/>
  <c r="G150" i="45"/>
  <c r="G153" i="18"/>
  <c r="D154" i="18"/>
  <c r="E154" i="18" s="1"/>
  <c r="E155" i="18" s="1"/>
  <c r="D152" i="44"/>
  <c r="G151" i="44"/>
  <c r="D145" i="83"/>
  <c r="G144" i="83"/>
  <c r="I154" i="69"/>
  <c r="H154" i="69"/>
  <c r="H155" i="69" s="1"/>
  <c r="E149" i="56"/>
  <c r="F149" i="56" s="1"/>
  <c r="G149" i="72"/>
  <c r="D150" i="72"/>
  <c r="B150" i="72" s="1"/>
  <c r="I152" i="32"/>
  <c r="G143" i="90"/>
  <c r="D144" i="90"/>
  <c r="E146" i="79"/>
  <c r="F146" i="79" s="1"/>
  <c r="E154" i="23"/>
  <c r="E155" i="23" s="1"/>
  <c r="B154" i="23"/>
  <c r="I143" i="91"/>
  <c r="H143" i="91"/>
  <c r="E147" i="94"/>
  <c r="F147" i="94" s="1"/>
  <c r="B147" i="94"/>
  <c r="D151" i="53"/>
  <c r="B151" i="53" s="1"/>
  <c r="G150" i="53"/>
  <c r="H149" i="46"/>
  <c r="I149" i="46"/>
  <c r="H141" i="98"/>
  <c r="I141" i="98"/>
  <c r="E148" i="60"/>
  <c r="F148" i="60" s="1"/>
  <c r="H145" i="96"/>
  <c r="I145" i="96"/>
  <c r="E146" i="77"/>
  <c r="F146" i="77" s="1"/>
  <c r="B146" i="77"/>
  <c r="E146" i="93"/>
  <c r="F146" i="93" s="1"/>
  <c r="B146" i="93"/>
  <c r="G148" i="54"/>
  <c r="D149" i="54"/>
  <c r="H146" i="65"/>
  <c r="I146" i="65"/>
  <c r="E147" i="67"/>
  <c r="F147" i="67" s="1"/>
  <c r="B147" i="67"/>
  <c r="G143" i="89"/>
  <c r="D144" i="89"/>
  <c r="I147" i="60"/>
  <c r="H147" i="60"/>
  <c r="H143" i="95"/>
  <c r="I143" i="95"/>
  <c r="G144" i="86"/>
  <c r="D145" i="86"/>
  <c r="B145" i="86" s="1"/>
  <c r="J144" i="76"/>
  <c r="I147" i="61"/>
  <c r="H147" i="61"/>
  <c r="H146" i="67"/>
  <c r="I146" i="67"/>
  <c r="D150" i="57"/>
  <c r="B150" i="57" s="1"/>
  <c r="G149" i="57"/>
  <c r="D144" i="87"/>
  <c r="B144" i="87" s="1"/>
  <c r="G143" i="87"/>
  <c r="I148" i="58"/>
  <c r="H148" i="58"/>
  <c r="D152" i="73"/>
  <c r="B152" i="73" s="1"/>
  <c r="G151" i="73"/>
  <c r="I154" i="70"/>
  <c r="H154" i="70"/>
  <c r="H155" i="70" s="1"/>
  <c r="G141" i="97"/>
  <c r="D142" i="97"/>
  <c r="B142" i="97" s="1"/>
  <c r="J153" i="69"/>
  <c r="E148" i="61"/>
  <c r="F148" i="61" s="1"/>
  <c r="J150" i="21"/>
  <c r="J148" i="55"/>
  <c r="E146" i="81"/>
  <c r="F146" i="81" s="1"/>
  <c r="J148" i="66"/>
  <c r="H148" i="56"/>
  <c r="I148" i="56"/>
  <c r="D150" i="66"/>
  <c r="B150" i="66" s="1"/>
  <c r="G149" i="66"/>
  <c r="F154" i="43"/>
  <c r="G154" i="43" s="1"/>
  <c r="J152" i="23"/>
  <c r="J154" i="22"/>
  <c r="J155" i="22" s="1"/>
  <c r="I155" i="22"/>
  <c r="J148" i="62"/>
  <c r="J150" i="44"/>
  <c r="J152" i="18"/>
  <c r="I146" i="94"/>
  <c r="H146" i="94"/>
  <c r="H150" i="42"/>
  <c r="I150" i="42"/>
  <c r="I143" i="88"/>
  <c r="H143" i="88"/>
  <c r="E153" i="24"/>
  <c r="F153" i="24" s="1"/>
  <c r="H145" i="77"/>
  <c r="I145" i="77"/>
  <c r="H145" i="93"/>
  <c r="I145" i="93"/>
  <c r="H145" i="79" l="1"/>
  <c r="I145" i="81"/>
  <c r="G151" i="74"/>
  <c r="I151" i="74" s="1"/>
  <c r="J154" i="29"/>
  <c r="J155" i="29" s="1"/>
  <c r="E148" i="59"/>
  <c r="F148" i="59" s="1"/>
  <c r="G152" i="20"/>
  <c r="H154" i="30"/>
  <c r="H155" i="30" s="1"/>
  <c r="G152" i="19"/>
  <c r="D153" i="19"/>
  <c r="B153" i="19" s="1"/>
  <c r="E144" i="88"/>
  <c r="F144" i="88" s="1"/>
  <c r="G144" i="88" s="1"/>
  <c r="B144" i="91"/>
  <c r="D148" i="64"/>
  <c r="G147" i="64"/>
  <c r="I150" i="74"/>
  <c r="J150" i="74" s="1"/>
  <c r="I155" i="30"/>
  <c r="J154" i="30"/>
  <c r="J155" i="30" s="1"/>
  <c r="G151" i="42"/>
  <c r="B145" i="85"/>
  <c r="E145" i="85"/>
  <c r="F145" i="85" s="1"/>
  <c r="E154" i="71"/>
  <c r="E155" i="71" s="1"/>
  <c r="H145" i="78"/>
  <c r="I145" i="78"/>
  <c r="E146" i="78"/>
  <c r="F146" i="78" s="1"/>
  <c r="D149" i="63"/>
  <c r="B149" i="63" s="1"/>
  <c r="B149" i="62"/>
  <c r="E149" i="62"/>
  <c r="F149" i="62" s="1"/>
  <c r="G142" i="98"/>
  <c r="I142" i="98" s="1"/>
  <c r="G149" i="58"/>
  <c r="I149" i="58" s="1"/>
  <c r="D151" i="46"/>
  <c r="B151" i="46" s="1"/>
  <c r="E152" i="41"/>
  <c r="F152" i="41" s="1"/>
  <c r="G152" i="41" s="1"/>
  <c r="J145" i="77"/>
  <c r="H153" i="31"/>
  <c r="I153" i="31"/>
  <c r="E154" i="31"/>
  <c r="E155" i="31" s="1"/>
  <c r="B154" i="31"/>
  <c r="H151" i="41"/>
  <c r="I151" i="41"/>
  <c r="D152" i="39"/>
  <c r="B152" i="39" s="1"/>
  <c r="D145" i="88"/>
  <c r="E145" i="88" s="1"/>
  <c r="F145" i="88" s="1"/>
  <c r="D148" i="65"/>
  <c r="B148" i="65" s="1"/>
  <c r="D154" i="32"/>
  <c r="E154" i="32" s="1"/>
  <c r="E155" i="32" s="1"/>
  <c r="E151" i="46"/>
  <c r="F151" i="46" s="1"/>
  <c r="D152" i="46" s="1"/>
  <c r="B152" i="46" s="1"/>
  <c r="E151" i="45"/>
  <c r="F151" i="45" s="1"/>
  <c r="G151" i="45" s="1"/>
  <c r="E152" i="73"/>
  <c r="F152" i="73" s="1"/>
  <c r="G152" i="73" s="1"/>
  <c r="J152" i="24"/>
  <c r="E145" i="86"/>
  <c r="F145" i="86" s="1"/>
  <c r="G145" i="86" s="1"/>
  <c r="E153" i="20"/>
  <c r="F153" i="20" s="1"/>
  <c r="D154" i="20" s="1"/>
  <c r="E154" i="20" s="1"/>
  <c r="E155" i="20" s="1"/>
  <c r="E145" i="82"/>
  <c r="F145" i="82" s="1"/>
  <c r="G145" i="82" s="1"/>
  <c r="J151" i="20"/>
  <c r="E150" i="72"/>
  <c r="F150" i="72" s="1"/>
  <c r="G150" i="72" s="1"/>
  <c r="E142" i="99"/>
  <c r="F142" i="99" s="1"/>
  <c r="G142" i="99" s="1"/>
  <c r="E149" i="63"/>
  <c r="F149" i="63" s="1"/>
  <c r="D150" i="63" s="1"/>
  <c r="B150" i="63" s="1"/>
  <c r="E144" i="84"/>
  <c r="F144" i="84" s="1"/>
  <c r="G144" i="84" s="1"/>
  <c r="J150" i="42"/>
  <c r="E150" i="66"/>
  <c r="F150" i="66" s="1"/>
  <c r="G150" i="66" s="1"/>
  <c r="E151" i="53"/>
  <c r="F151" i="53" s="1"/>
  <c r="G151" i="53" s="1"/>
  <c r="E150" i="58"/>
  <c r="F150" i="58" s="1"/>
  <c r="G150" i="58" s="1"/>
  <c r="J148" i="56"/>
  <c r="J148" i="58"/>
  <c r="J147" i="59"/>
  <c r="J153" i="23"/>
  <c r="E146" i="75"/>
  <c r="F146" i="75" s="1"/>
  <c r="G146" i="75" s="1"/>
  <c r="E144" i="92"/>
  <c r="F144" i="92" s="1"/>
  <c r="D145" i="92" s="1"/>
  <c r="B145" i="92" s="1"/>
  <c r="J146" i="65"/>
  <c r="D147" i="77"/>
  <c r="G146" i="77"/>
  <c r="G144" i="95"/>
  <c r="D145" i="95"/>
  <c r="G144" i="91"/>
  <c r="D145" i="91"/>
  <c r="B145" i="91" s="1"/>
  <c r="G146" i="81"/>
  <c r="D147" i="81"/>
  <c r="B147" i="81" s="1"/>
  <c r="I151" i="39"/>
  <c r="H151" i="39"/>
  <c r="G147" i="67"/>
  <c r="D148" i="67"/>
  <c r="E144" i="90"/>
  <c r="F144" i="90" s="1"/>
  <c r="B144" i="90"/>
  <c r="H143" i="92"/>
  <c r="I143" i="92"/>
  <c r="G148" i="59"/>
  <c r="D149" i="59"/>
  <c r="B149" i="59" s="1"/>
  <c r="I149" i="66"/>
  <c r="H149" i="66"/>
  <c r="I143" i="87"/>
  <c r="H143" i="87"/>
  <c r="E149" i="54"/>
  <c r="F149" i="54" s="1"/>
  <c r="B149" i="54"/>
  <c r="E152" i="44"/>
  <c r="F152" i="44" s="1"/>
  <c r="B152" i="44"/>
  <c r="I144" i="80"/>
  <c r="H144" i="80"/>
  <c r="J145" i="79"/>
  <c r="H141" i="97"/>
  <c r="I141" i="97"/>
  <c r="I151" i="73"/>
  <c r="H151" i="73"/>
  <c r="G147" i="94"/>
  <c r="D148" i="94"/>
  <c r="J146" i="68"/>
  <c r="I153" i="32"/>
  <c r="H153" i="32"/>
  <c r="J153" i="71"/>
  <c r="H152" i="34"/>
  <c r="I152" i="34"/>
  <c r="H145" i="76"/>
  <c r="I145" i="76"/>
  <c r="E152" i="3"/>
  <c r="F152" i="3" s="1"/>
  <c r="B152" i="3"/>
  <c r="I150" i="46"/>
  <c r="H150" i="46"/>
  <c r="J147" i="61"/>
  <c r="I144" i="86"/>
  <c r="H144" i="86"/>
  <c r="J147" i="60"/>
  <c r="I143" i="89"/>
  <c r="H143" i="89"/>
  <c r="D147" i="93"/>
  <c r="B147" i="93" s="1"/>
  <c r="G146" i="93"/>
  <c r="H152" i="20"/>
  <c r="I152" i="20"/>
  <c r="I150" i="53"/>
  <c r="H150" i="53"/>
  <c r="H149" i="72"/>
  <c r="I149" i="72"/>
  <c r="H144" i="83"/>
  <c r="I144" i="83"/>
  <c r="H147" i="65"/>
  <c r="I147" i="65"/>
  <c r="B154" i="18"/>
  <c r="F154" i="18"/>
  <c r="G154" i="18" s="1"/>
  <c r="G146" i="96"/>
  <c r="D147" i="96"/>
  <c r="I144" i="82"/>
  <c r="H144" i="82"/>
  <c r="H151" i="21"/>
  <c r="I151" i="21"/>
  <c r="E153" i="34"/>
  <c r="F153" i="34" s="1"/>
  <c r="B153" i="34"/>
  <c r="E150" i="55"/>
  <c r="F150" i="55" s="1"/>
  <c r="B150" i="55"/>
  <c r="I141" i="99"/>
  <c r="H141" i="99"/>
  <c r="H153" i="17"/>
  <c r="I153" i="17"/>
  <c r="D154" i="24"/>
  <c r="G153" i="24"/>
  <c r="E152" i="42"/>
  <c r="F152" i="42" s="1"/>
  <c r="B152" i="42"/>
  <c r="G148" i="60"/>
  <c r="D149" i="60"/>
  <c r="B149" i="60" s="1"/>
  <c r="I143" i="84"/>
  <c r="H143" i="84"/>
  <c r="H151" i="3"/>
  <c r="I151" i="3"/>
  <c r="E144" i="89"/>
  <c r="F144" i="89" s="1"/>
  <c r="B144" i="89"/>
  <c r="H148" i="54"/>
  <c r="I148" i="54"/>
  <c r="I143" i="90"/>
  <c r="H143" i="90"/>
  <c r="I155" i="69"/>
  <c r="J154" i="69"/>
  <c r="J155" i="69" s="1"/>
  <c r="I150" i="45"/>
  <c r="H150" i="45"/>
  <c r="E145" i="80"/>
  <c r="F145" i="80" s="1"/>
  <c r="B145" i="80"/>
  <c r="I148" i="63"/>
  <c r="H148" i="63"/>
  <c r="E150" i="57"/>
  <c r="F150" i="57" s="1"/>
  <c r="H154" i="43"/>
  <c r="H155" i="43" s="1"/>
  <c r="I154" i="43"/>
  <c r="D149" i="61"/>
  <c r="B149" i="61" s="1"/>
  <c r="G148" i="61"/>
  <c r="E152" i="74"/>
  <c r="F152" i="74" s="1"/>
  <c r="E142" i="97"/>
  <c r="F142" i="97" s="1"/>
  <c r="J154" i="70"/>
  <c r="J155" i="70" s="1"/>
  <c r="I155" i="70"/>
  <c r="H151" i="42"/>
  <c r="I151" i="42"/>
  <c r="E144" i="87"/>
  <c r="F144" i="87" s="1"/>
  <c r="I149" i="57"/>
  <c r="H149" i="57"/>
  <c r="J146" i="67"/>
  <c r="E143" i="98"/>
  <c r="F143" i="98" s="1"/>
  <c r="J149" i="46"/>
  <c r="F154" i="23"/>
  <c r="G154" i="23" s="1"/>
  <c r="D147" i="79"/>
  <c r="B147" i="79" s="1"/>
  <c r="G146" i="79"/>
  <c r="J152" i="32"/>
  <c r="D150" i="56"/>
  <c r="B150" i="56" s="1"/>
  <c r="G149" i="56"/>
  <c r="E145" i="83"/>
  <c r="F145" i="83" s="1"/>
  <c r="B145" i="83"/>
  <c r="I151" i="44"/>
  <c r="H151" i="44"/>
  <c r="I153" i="18"/>
  <c r="H153" i="18"/>
  <c r="I144" i="88"/>
  <c r="H144" i="88"/>
  <c r="J150" i="39"/>
  <c r="I145" i="75"/>
  <c r="H145" i="75"/>
  <c r="E152" i="21"/>
  <c r="F152" i="21" s="1"/>
  <c r="B152" i="21"/>
  <c r="D148" i="68"/>
  <c r="B148" i="68" s="1"/>
  <c r="G147" i="68"/>
  <c r="E146" i="76"/>
  <c r="F146" i="76" s="1"/>
  <c r="I149" i="55"/>
  <c r="H149" i="55"/>
  <c r="E154" i="17"/>
  <c r="E155" i="17" s="1"/>
  <c r="B154" i="17"/>
  <c r="H151" i="74" l="1"/>
  <c r="D146" i="82"/>
  <c r="H142" i="98"/>
  <c r="D146" i="86"/>
  <c r="B146" i="86" s="1"/>
  <c r="E153" i="19"/>
  <c r="F153" i="19" s="1"/>
  <c r="I152" i="19"/>
  <c r="H152" i="19"/>
  <c r="D147" i="75"/>
  <c r="B147" i="75" s="1"/>
  <c r="F154" i="71"/>
  <c r="G154" i="71" s="1"/>
  <c r="I154" i="71" s="1"/>
  <c r="J145" i="78"/>
  <c r="I147" i="64"/>
  <c r="H147" i="64"/>
  <c r="B148" i="64"/>
  <c r="E148" i="64"/>
  <c r="F148" i="64" s="1"/>
  <c r="B154" i="32"/>
  <c r="G146" i="78"/>
  <c r="D147" i="78"/>
  <c r="B147" i="78" s="1"/>
  <c r="G145" i="85"/>
  <c r="D146" i="85"/>
  <c r="B146" i="85" s="1"/>
  <c r="B145" i="88"/>
  <c r="D152" i="53"/>
  <c r="B152" i="53" s="1"/>
  <c r="G153" i="20"/>
  <c r="H153" i="20" s="1"/>
  <c r="H149" i="58"/>
  <c r="J149" i="58" s="1"/>
  <c r="J151" i="41"/>
  <c r="D150" i="62"/>
  <c r="B150" i="62" s="1"/>
  <c r="G149" i="62"/>
  <c r="G144" i="92"/>
  <c r="H144" i="92" s="1"/>
  <c r="E152" i="39"/>
  <c r="F152" i="39" s="1"/>
  <c r="G152" i="39" s="1"/>
  <c r="H152" i="39" s="1"/>
  <c r="D143" i="99"/>
  <c r="B143" i="99" s="1"/>
  <c r="G151" i="46"/>
  <c r="H151" i="46" s="1"/>
  <c r="D145" i="84"/>
  <c r="B145" i="84" s="1"/>
  <c r="D153" i="41"/>
  <c r="B153" i="41" s="1"/>
  <c r="F154" i="31"/>
  <c r="G154" i="31" s="1"/>
  <c r="I154" i="31" s="1"/>
  <c r="D151" i="72"/>
  <c r="B151" i="72" s="1"/>
  <c r="I152" i="41"/>
  <c r="H152" i="41"/>
  <c r="J153" i="31"/>
  <c r="E148" i="65"/>
  <c r="F148" i="65" s="1"/>
  <c r="D149" i="65" s="1"/>
  <c r="B149" i="65" s="1"/>
  <c r="H154" i="71"/>
  <c r="H155" i="71" s="1"/>
  <c r="D151" i="66"/>
  <c r="B151" i="66" s="1"/>
  <c r="D152" i="45"/>
  <c r="B152" i="45" s="1"/>
  <c r="G149" i="63"/>
  <c r="I149" i="63" s="1"/>
  <c r="D153" i="73"/>
  <c r="B153" i="73" s="1"/>
  <c r="J150" i="53"/>
  <c r="J145" i="75"/>
  <c r="J151" i="44"/>
  <c r="E149" i="59"/>
  <c r="F149" i="59" s="1"/>
  <c r="G149" i="59" s="1"/>
  <c r="F154" i="17"/>
  <c r="G154" i="17" s="1"/>
  <c r="H154" i="17" s="1"/>
  <c r="H155" i="17" s="1"/>
  <c r="J151" i="73"/>
  <c r="D151" i="58"/>
  <c r="B151" i="58" s="1"/>
  <c r="E150" i="56"/>
  <c r="F150" i="56" s="1"/>
  <c r="G150" i="56" s="1"/>
  <c r="E146" i="86"/>
  <c r="F146" i="86" s="1"/>
  <c r="G146" i="86" s="1"/>
  <c r="J151" i="74"/>
  <c r="J151" i="42"/>
  <c r="J153" i="17"/>
  <c r="E145" i="92"/>
  <c r="F145" i="92" s="1"/>
  <c r="D146" i="92" s="1"/>
  <c r="B146" i="92" s="1"/>
  <c r="E152" i="46"/>
  <c r="F152" i="46" s="1"/>
  <c r="D153" i="46" s="1"/>
  <c r="B153" i="46" s="1"/>
  <c r="E148" i="68"/>
  <c r="F148" i="68" s="1"/>
  <c r="G148" i="68" s="1"/>
  <c r="J151" i="3"/>
  <c r="J147" i="65"/>
  <c r="J149" i="72"/>
  <c r="J152" i="20"/>
  <c r="G153" i="34"/>
  <c r="D154" i="34"/>
  <c r="G152" i="3"/>
  <c r="D153" i="3"/>
  <c r="G145" i="80"/>
  <c r="D146" i="80"/>
  <c r="B146" i="80" s="1"/>
  <c r="G152" i="44"/>
  <c r="D153" i="44"/>
  <c r="G150" i="55"/>
  <c r="D151" i="55"/>
  <c r="G144" i="90"/>
  <c r="D145" i="90"/>
  <c r="B145" i="90" s="1"/>
  <c r="D147" i="76"/>
  <c r="G146" i="76"/>
  <c r="D153" i="21"/>
  <c r="G152" i="21"/>
  <c r="I146" i="79"/>
  <c r="H146" i="79"/>
  <c r="H148" i="61"/>
  <c r="I148" i="61"/>
  <c r="G150" i="57"/>
  <c r="D151" i="57"/>
  <c r="B151" i="57" s="1"/>
  <c r="D146" i="88"/>
  <c r="B146" i="88" s="1"/>
  <c r="G145" i="88"/>
  <c r="I146" i="93"/>
  <c r="H146" i="93"/>
  <c r="H147" i="94"/>
  <c r="I147" i="94"/>
  <c r="I145" i="82"/>
  <c r="H145" i="82"/>
  <c r="D150" i="54"/>
  <c r="G149" i="54"/>
  <c r="H148" i="59"/>
  <c r="I148" i="59"/>
  <c r="E148" i="67"/>
  <c r="F148" i="67" s="1"/>
  <c r="B148" i="67"/>
  <c r="I145" i="86"/>
  <c r="H145" i="86"/>
  <c r="I150" i="66"/>
  <c r="H150" i="66"/>
  <c r="E145" i="95"/>
  <c r="F145" i="95" s="1"/>
  <c r="B145" i="95"/>
  <c r="H149" i="56"/>
  <c r="I149" i="56"/>
  <c r="D143" i="97"/>
  <c r="B143" i="97" s="1"/>
  <c r="G142" i="97"/>
  <c r="H142" i="99"/>
  <c r="I142" i="99"/>
  <c r="G144" i="89"/>
  <c r="D145" i="89"/>
  <c r="B145" i="89" s="1"/>
  <c r="I148" i="60"/>
  <c r="H148" i="60"/>
  <c r="G152" i="42"/>
  <c r="D153" i="42"/>
  <c r="J151" i="21"/>
  <c r="E147" i="96"/>
  <c r="F147" i="96" s="1"/>
  <c r="B147" i="96"/>
  <c r="J145" i="76"/>
  <c r="J153" i="32"/>
  <c r="E146" i="82"/>
  <c r="F146" i="82" s="1"/>
  <c r="B146" i="82"/>
  <c r="H152" i="73"/>
  <c r="I152" i="73"/>
  <c r="J149" i="66"/>
  <c r="H150" i="58"/>
  <c r="I150" i="58"/>
  <c r="H150" i="72"/>
  <c r="I150" i="72"/>
  <c r="H147" i="67"/>
  <c r="I147" i="67"/>
  <c r="I146" i="81"/>
  <c r="H146" i="81"/>
  <c r="E145" i="91"/>
  <c r="F145" i="91" s="1"/>
  <c r="I144" i="95"/>
  <c r="H144" i="95"/>
  <c r="J153" i="18"/>
  <c r="G145" i="83"/>
  <c r="D146" i="83"/>
  <c r="I154" i="23"/>
  <c r="H154" i="23"/>
  <c r="H155" i="23" s="1"/>
  <c r="J149" i="57"/>
  <c r="D153" i="74"/>
  <c r="B153" i="74" s="1"/>
  <c r="G152" i="74"/>
  <c r="J154" i="43"/>
  <c r="J155" i="43" s="1"/>
  <c r="I155" i="43"/>
  <c r="J148" i="63"/>
  <c r="I151" i="53"/>
  <c r="H151" i="53"/>
  <c r="H151" i="45"/>
  <c r="I151" i="45"/>
  <c r="H153" i="24"/>
  <c r="I153" i="24"/>
  <c r="I144" i="92"/>
  <c r="I146" i="96"/>
  <c r="H146" i="96"/>
  <c r="H146" i="75"/>
  <c r="I146" i="75"/>
  <c r="F154" i="32"/>
  <c r="G154" i="32" s="1"/>
  <c r="B154" i="20"/>
  <c r="F154" i="20"/>
  <c r="G154" i="20" s="1"/>
  <c r="D147" i="86"/>
  <c r="B147" i="86" s="1"/>
  <c r="H146" i="77"/>
  <c r="I146" i="77"/>
  <c r="H147" i="68"/>
  <c r="I147" i="68"/>
  <c r="J149" i="55"/>
  <c r="E147" i="79"/>
  <c r="F147" i="79" s="1"/>
  <c r="G143" i="98"/>
  <c r="D144" i="98"/>
  <c r="B144" i="98" s="1"/>
  <c r="G144" i="87"/>
  <c r="D145" i="87"/>
  <c r="E149" i="61"/>
  <c r="F149" i="61" s="1"/>
  <c r="J150" i="45"/>
  <c r="J148" i="54"/>
  <c r="E149" i="60"/>
  <c r="F149" i="60" s="1"/>
  <c r="E150" i="63"/>
  <c r="F150" i="63" s="1"/>
  <c r="E154" i="24"/>
  <c r="E155" i="24" s="1"/>
  <c r="B154" i="24"/>
  <c r="I144" i="84"/>
  <c r="H144" i="84"/>
  <c r="I154" i="18"/>
  <c r="H154" i="18"/>
  <c r="H155" i="18" s="1"/>
  <c r="E147" i="93"/>
  <c r="F147" i="93" s="1"/>
  <c r="J150" i="46"/>
  <c r="J152" i="34"/>
  <c r="E147" i="75"/>
  <c r="F147" i="75" s="1"/>
  <c r="E148" i="94"/>
  <c r="F148" i="94" s="1"/>
  <c r="B148" i="94"/>
  <c r="I155" i="71"/>
  <c r="J151" i="39"/>
  <c r="E147" i="81"/>
  <c r="F147" i="81" s="1"/>
  <c r="H144" i="91"/>
  <c r="I144" i="91"/>
  <c r="E147" i="77"/>
  <c r="F147" i="77" s="1"/>
  <c r="B147" i="77"/>
  <c r="E145" i="84" l="1"/>
  <c r="F145" i="84" s="1"/>
  <c r="G145" i="84" s="1"/>
  <c r="J147" i="64"/>
  <c r="E152" i="53"/>
  <c r="F152" i="53" s="1"/>
  <c r="D153" i="53" s="1"/>
  <c r="B153" i="53" s="1"/>
  <c r="J152" i="19"/>
  <c r="E151" i="72"/>
  <c r="F151" i="72" s="1"/>
  <c r="D152" i="72" s="1"/>
  <c r="B152" i="72" s="1"/>
  <c r="D154" i="19"/>
  <c r="G153" i="19"/>
  <c r="D149" i="64"/>
  <c r="B149" i="64" s="1"/>
  <c r="G148" i="64"/>
  <c r="H154" i="31"/>
  <c r="H155" i="31" s="1"/>
  <c r="J154" i="71"/>
  <c r="J155" i="71" s="1"/>
  <c r="I151" i="46"/>
  <c r="J151" i="46" s="1"/>
  <c r="I145" i="85"/>
  <c r="H145" i="85"/>
  <c r="G145" i="92"/>
  <c r="H145" i="92" s="1"/>
  <c r="E146" i="85"/>
  <c r="F146" i="85" s="1"/>
  <c r="E147" i="78"/>
  <c r="F147" i="78" s="1"/>
  <c r="E143" i="99"/>
  <c r="F143" i="99" s="1"/>
  <c r="G143" i="99" s="1"/>
  <c r="I146" i="78"/>
  <c r="H146" i="78"/>
  <c r="I152" i="39"/>
  <c r="J152" i="39" s="1"/>
  <c r="I153" i="20"/>
  <c r="J153" i="20" s="1"/>
  <c r="D153" i="39"/>
  <c r="B153" i="39" s="1"/>
  <c r="D151" i="56"/>
  <c r="B151" i="56" s="1"/>
  <c r="H149" i="62"/>
  <c r="I149" i="62"/>
  <c r="E150" i="62"/>
  <c r="F150" i="62" s="1"/>
  <c r="G148" i="65"/>
  <c r="H149" i="63"/>
  <c r="J149" i="63" s="1"/>
  <c r="E149" i="65"/>
  <c r="F149" i="65" s="1"/>
  <c r="E153" i="41"/>
  <c r="F153" i="41" s="1"/>
  <c r="G153" i="41" s="1"/>
  <c r="G152" i="53"/>
  <c r="I152" i="53" s="1"/>
  <c r="I154" i="17"/>
  <c r="I155" i="17" s="1"/>
  <c r="I155" i="31"/>
  <c r="J152" i="41"/>
  <c r="D149" i="68"/>
  <c r="B149" i="68" s="1"/>
  <c r="D150" i="59"/>
  <c r="B150" i="59" s="1"/>
  <c r="E153" i="73"/>
  <c r="F153" i="73" s="1"/>
  <c r="D154" i="73" s="1"/>
  <c r="E154" i="73" s="1"/>
  <c r="E155" i="73" s="1"/>
  <c r="G152" i="46"/>
  <c r="H152" i="46" s="1"/>
  <c r="E151" i="66"/>
  <c r="F151" i="66" s="1"/>
  <c r="E151" i="58"/>
  <c r="F151" i="58" s="1"/>
  <c r="G151" i="58" s="1"/>
  <c r="E152" i="45"/>
  <c r="F152" i="45" s="1"/>
  <c r="J151" i="53"/>
  <c r="J147" i="68"/>
  <c r="J146" i="77"/>
  <c r="J148" i="60"/>
  <c r="E144" i="98"/>
  <c r="F144" i="98" s="1"/>
  <c r="G144" i="98" s="1"/>
  <c r="J151" i="45"/>
  <c r="J147" i="67"/>
  <c r="E145" i="90"/>
  <c r="F145" i="90" s="1"/>
  <c r="D146" i="90" s="1"/>
  <c r="B146" i="90" s="1"/>
  <c r="J146" i="75"/>
  <c r="E153" i="46"/>
  <c r="F153" i="46" s="1"/>
  <c r="G153" i="46" s="1"/>
  <c r="J146" i="79"/>
  <c r="E145" i="89"/>
  <c r="F145" i="89" s="1"/>
  <c r="G145" i="89" s="1"/>
  <c r="E151" i="57"/>
  <c r="F151" i="57" s="1"/>
  <c r="G151" i="57" s="1"/>
  <c r="E146" i="80"/>
  <c r="F146" i="80" s="1"/>
  <c r="D147" i="80" s="1"/>
  <c r="G147" i="96"/>
  <c r="D148" i="96"/>
  <c r="G145" i="95"/>
  <c r="D146" i="95"/>
  <c r="G147" i="77"/>
  <c r="D148" i="77"/>
  <c r="G147" i="75"/>
  <c r="D148" i="75"/>
  <c r="B148" i="75" s="1"/>
  <c r="J154" i="18"/>
  <c r="J155" i="18" s="1"/>
  <c r="I155" i="18"/>
  <c r="D150" i="60"/>
  <c r="B150" i="60" s="1"/>
  <c r="G149" i="60"/>
  <c r="D144" i="99"/>
  <c r="B144" i="99" s="1"/>
  <c r="H144" i="87"/>
  <c r="I144" i="87"/>
  <c r="G147" i="79"/>
  <c r="D148" i="79"/>
  <c r="B148" i="79" s="1"/>
  <c r="I146" i="86"/>
  <c r="H146" i="86"/>
  <c r="I154" i="32"/>
  <c r="H154" i="32"/>
  <c r="H155" i="32" s="1"/>
  <c r="H152" i="74"/>
  <c r="I152" i="74"/>
  <c r="I155" i="23"/>
  <c r="J154" i="23"/>
  <c r="J155" i="23" s="1"/>
  <c r="E150" i="54"/>
  <c r="F150" i="54" s="1"/>
  <c r="B150" i="54"/>
  <c r="I145" i="88"/>
  <c r="H145" i="88"/>
  <c r="I145" i="92"/>
  <c r="H152" i="21"/>
  <c r="I152" i="21"/>
  <c r="H144" i="90"/>
  <c r="I144" i="90"/>
  <c r="H152" i="44"/>
  <c r="I152" i="44"/>
  <c r="E153" i="3"/>
  <c r="F153" i="3" s="1"/>
  <c r="B153" i="3"/>
  <c r="I148" i="68"/>
  <c r="H148" i="68"/>
  <c r="I149" i="59"/>
  <c r="H149" i="59"/>
  <c r="E146" i="83"/>
  <c r="F146" i="83" s="1"/>
  <c r="B146" i="83"/>
  <c r="D147" i="82"/>
  <c r="G146" i="82"/>
  <c r="E153" i="42"/>
  <c r="F153" i="42" s="1"/>
  <c r="B153" i="42"/>
  <c r="J150" i="66"/>
  <c r="D149" i="67"/>
  <c r="G148" i="67"/>
  <c r="E153" i="21"/>
  <c r="F153" i="21" s="1"/>
  <c r="B153" i="21"/>
  <c r="E151" i="55"/>
  <c r="F151" i="55" s="1"/>
  <c r="B151" i="55"/>
  <c r="I152" i="3"/>
  <c r="H152" i="3"/>
  <c r="G148" i="94"/>
  <c r="D149" i="94"/>
  <c r="G147" i="93"/>
  <c r="D148" i="93"/>
  <c r="D151" i="63"/>
  <c r="B151" i="63" s="1"/>
  <c r="G150" i="63"/>
  <c r="D150" i="61"/>
  <c r="B150" i="61" s="1"/>
  <c r="G149" i="61"/>
  <c r="H154" i="20"/>
  <c r="H155" i="20" s="1"/>
  <c r="I154" i="20"/>
  <c r="J153" i="24"/>
  <c r="I145" i="83"/>
  <c r="H145" i="83"/>
  <c r="D146" i="91"/>
  <c r="B146" i="91" s="1"/>
  <c r="G145" i="91"/>
  <c r="J152" i="73"/>
  <c r="H152" i="42"/>
  <c r="I152" i="42"/>
  <c r="E143" i="97"/>
  <c r="F143" i="97" s="1"/>
  <c r="J148" i="59"/>
  <c r="E146" i="92"/>
  <c r="F146" i="92" s="1"/>
  <c r="E153" i="53"/>
  <c r="F153" i="53" s="1"/>
  <c r="J148" i="61"/>
  <c r="I150" i="56"/>
  <c r="H150" i="56"/>
  <c r="I146" i="76"/>
  <c r="H146" i="76"/>
  <c r="I150" i="55"/>
  <c r="H150" i="55"/>
  <c r="E154" i="34"/>
  <c r="E155" i="34" s="1"/>
  <c r="B154" i="34"/>
  <c r="G147" i="81"/>
  <c r="D148" i="81"/>
  <c r="B148" i="81" s="1"/>
  <c r="F154" i="24"/>
  <c r="G154" i="24" s="1"/>
  <c r="E145" i="87"/>
  <c r="F145" i="87" s="1"/>
  <c r="B145" i="87"/>
  <c r="H143" i="98"/>
  <c r="I143" i="98"/>
  <c r="E149" i="68"/>
  <c r="F149" i="68" s="1"/>
  <c r="E147" i="86"/>
  <c r="F147" i="86" s="1"/>
  <c r="E153" i="74"/>
  <c r="F153" i="74" s="1"/>
  <c r="J150" i="72"/>
  <c r="J150" i="58"/>
  <c r="I144" i="89"/>
  <c r="H144" i="89"/>
  <c r="H142" i="97"/>
  <c r="I142" i="97"/>
  <c r="J149" i="56"/>
  <c r="H149" i="54"/>
  <c r="I149" i="54"/>
  <c r="E146" i="88"/>
  <c r="F146" i="88" s="1"/>
  <c r="H150" i="57"/>
  <c r="I150" i="57"/>
  <c r="E147" i="76"/>
  <c r="F147" i="76" s="1"/>
  <c r="B147" i="76"/>
  <c r="E153" i="44"/>
  <c r="F153" i="44" s="1"/>
  <c r="B153" i="44"/>
  <c r="I145" i="80"/>
  <c r="H145" i="80"/>
  <c r="I153" i="34"/>
  <c r="H153" i="34"/>
  <c r="D146" i="84" l="1"/>
  <c r="B146" i="84" s="1"/>
  <c r="G151" i="72"/>
  <c r="D154" i="41"/>
  <c r="J154" i="17"/>
  <c r="J155" i="17" s="1"/>
  <c r="H153" i="19"/>
  <c r="I153" i="19"/>
  <c r="D145" i="98"/>
  <c r="B145" i="98" s="1"/>
  <c r="E149" i="64"/>
  <c r="F149" i="64" s="1"/>
  <c r="D150" i="64" s="1"/>
  <c r="E154" i="19"/>
  <c r="E155" i="19" s="1"/>
  <c r="B154" i="19"/>
  <c r="G149" i="64"/>
  <c r="J154" i="31"/>
  <c r="J155" i="31" s="1"/>
  <c r="J146" i="78"/>
  <c r="H148" i="64"/>
  <c r="I148" i="64"/>
  <c r="I152" i="46"/>
  <c r="J152" i="46" s="1"/>
  <c r="H152" i="53"/>
  <c r="J152" i="53" s="1"/>
  <c r="G153" i="73"/>
  <c r="I153" i="73" s="1"/>
  <c r="D147" i="85"/>
  <c r="B147" i="85" s="1"/>
  <c r="G146" i="85"/>
  <c r="G147" i="78"/>
  <c r="D148" i="78"/>
  <c r="B148" i="78" s="1"/>
  <c r="G146" i="80"/>
  <c r="I146" i="80" s="1"/>
  <c r="E151" i="56"/>
  <c r="F151" i="56" s="1"/>
  <c r="J149" i="62"/>
  <c r="E150" i="59"/>
  <c r="F150" i="59" s="1"/>
  <c r="G150" i="59" s="1"/>
  <c r="E153" i="39"/>
  <c r="F153" i="39" s="1"/>
  <c r="D151" i="62"/>
  <c r="B151" i="62" s="1"/>
  <c r="G150" i="62"/>
  <c r="G145" i="90"/>
  <c r="H145" i="90" s="1"/>
  <c r="D146" i="89"/>
  <c r="E146" i="89" s="1"/>
  <c r="F146" i="89" s="1"/>
  <c r="H148" i="65"/>
  <c r="I148" i="65"/>
  <c r="G149" i="65"/>
  <c r="D150" i="65"/>
  <c r="E154" i="41"/>
  <c r="B154" i="41"/>
  <c r="D152" i="58"/>
  <c r="E152" i="58" s="1"/>
  <c r="F152" i="58" s="1"/>
  <c r="H153" i="41"/>
  <c r="I153" i="41"/>
  <c r="G151" i="66"/>
  <c r="D152" i="66"/>
  <c r="G152" i="45"/>
  <c r="D153" i="45"/>
  <c r="B153" i="45" s="1"/>
  <c r="D152" i="57"/>
  <c r="B152" i="57" s="1"/>
  <c r="D154" i="46"/>
  <c r="B154" i="46" s="1"/>
  <c r="J152" i="44"/>
  <c r="J152" i="21"/>
  <c r="J150" i="57"/>
  <c r="J149" i="54"/>
  <c r="E146" i="84"/>
  <c r="F146" i="84" s="1"/>
  <c r="G146" i="84" s="1"/>
  <c r="E146" i="91"/>
  <c r="F146" i="91" s="1"/>
  <c r="D147" i="91" s="1"/>
  <c r="B147" i="91" s="1"/>
  <c r="E150" i="61"/>
  <c r="F150" i="61" s="1"/>
  <c r="G150" i="61" s="1"/>
  <c r="E148" i="79"/>
  <c r="F148" i="79" s="1"/>
  <c r="G148" i="79" s="1"/>
  <c r="G150" i="54"/>
  <c r="D151" i="54"/>
  <c r="D152" i="55"/>
  <c r="G151" i="55"/>
  <c r="G153" i="44"/>
  <c r="D154" i="44"/>
  <c r="D146" i="87"/>
  <c r="G145" i="87"/>
  <c r="H145" i="84"/>
  <c r="I145" i="84"/>
  <c r="I154" i="24"/>
  <c r="H154" i="24"/>
  <c r="H155" i="24" s="1"/>
  <c r="E152" i="72"/>
  <c r="F152" i="72" s="1"/>
  <c r="F154" i="34"/>
  <c r="G154" i="34" s="1"/>
  <c r="J150" i="55"/>
  <c r="G146" i="92"/>
  <c r="D147" i="92"/>
  <c r="B147" i="92" s="1"/>
  <c r="E151" i="63"/>
  <c r="F151" i="63" s="1"/>
  <c r="I147" i="93"/>
  <c r="H147" i="93"/>
  <c r="G153" i="21"/>
  <c r="D154" i="21"/>
  <c r="D154" i="3"/>
  <c r="E154" i="3" s="1"/>
  <c r="E155" i="3" s="1"/>
  <c r="G153" i="3"/>
  <c r="D151" i="59"/>
  <c r="B151" i="59" s="1"/>
  <c r="I147" i="79"/>
  <c r="H147" i="79"/>
  <c r="E146" i="95"/>
  <c r="F146" i="95" s="1"/>
  <c r="B146" i="95"/>
  <c r="J153" i="34"/>
  <c r="D147" i="88"/>
  <c r="B147" i="88" s="1"/>
  <c r="G146" i="88"/>
  <c r="G147" i="86"/>
  <c r="D148" i="86"/>
  <c r="B148" i="86" s="1"/>
  <c r="I151" i="72"/>
  <c r="H151" i="72"/>
  <c r="H147" i="81"/>
  <c r="I147" i="81"/>
  <c r="E146" i="90"/>
  <c r="F146" i="90" s="1"/>
  <c r="J146" i="76"/>
  <c r="H150" i="63"/>
  <c r="I150" i="63"/>
  <c r="J152" i="3"/>
  <c r="H145" i="89"/>
  <c r="I145" i="89"/>
  <c r="H146" i="82"/>
  <c r="I146" i="82"/>
  <c r="J149" i="59"/>
  <c r="J148" i="68"/>
  <c r="I143" i="99"/>
  <c r="H143" i="99"/>
  <c r="H147" i="75"/>
  <c r="I147" i="75"/>
  <c r="H145" i="95"/>
  <c r="I145" i="95"/>
  <c r="G149" i="68"/>
  <c r="D150" i="68"/>
  <c r="B150" i="68" s="1"/>
  <c r="D144" i="97"/>
  <c r="G143" i="97"/>
  <c r="J154" i="20"/>
  <c r="J155" i="20" s="1"/>
  <c r="I155" i="20"/>
  <c r="D151" i="61"/>
  <c r="B151" i="61" s="1"/>
  <c r="E149" i="94"/>
  <c r="F149" i="94" s="1"/>
  <c r="B149" i="94"/>
  <c r="H148" i="67"/>
  <c r="I148" i="67"/>
  <c r="E147" i="82"/>
  <c r="F147" i="82" s="1"/>
  <c r="B147" i="82"/>
  <c r="H144" i="98"/>
  <c r="I144" i="98"/>
  <c r="H151" i="58"/>
  <c r="I151" i="58"/>
  <c r="J154" i="32"/>
  <c r="J155" i="32" s="1"/>
  <c r="I155" i="32"/>
  <c r="E150" i="60"/>
  <c r="F150" i="60" s="1"/>
  <c r="E148" i="77"/>
  <c r="F148" i="77" s="1"/>
  <c r="B148" i="77"/>
  <c r="E148" i="96"/>
  <c r="F148" i="96" s="1"/>
  <c r="B148" i="96"/>
  <c r="G147" i="76"/>
  <c r="D148" i="76"/>
  <c r="G153" i="74"/>
  <c r="D154" i="74"/>
  <c r="E154" i="74" s="1"/>
  <c r="E155" i="74" s="1"/>
  <c r="B154" i="73"/>
  <c r="F154" i="73"/>
  <c r="G154" i="73" s="1"/>
  <c r="E148" i="81"/>
  <c r="F148" i="81" s="1"/>
  <c r="J150" i="56"/>
  <c r="D154" i="53"/>
  <c r="G153" i="53"/>
  <c r="J152" i="42"/>
  <c r="H145" i="91"/>
  <c r="I145" i="91"/>
  <c r="H149" i="61"/>
  <c r="I149" i="61"/>
  <c r="E148" i="93"/>
  <c r="F148" i="93" s="1"/>
  <c r="B148" i="93"/>
  <c r="I148" i="94"/>
  <c r="H148" i="94"/>
  <c r="E147" i="80"/>
  <c r="F147" i="80" s="1"/>
  <c r="B147" i="80"/>
  <c r="I151" i="57"/>
  <c r="H151" i="57"/>
  <c r="E149" i="67"/>
  <c r="F149" i="67" s="1"/>
  <c r="B149" i="67"/>
  <c r="D154" i="42"/>
  <c r="G153" i="42"/>
  <c r="G146" i="83"/>
  <c r="D147" i="83"/>
  <c r="B147" i="83" s="1"/>
  <c r="H153" i="46"/>
  <c r="I153" i="46"/>
  <c r="J152" i="74"/>
  <c r="E144" i="99"/>
  <c r="F144" i="99" s="1"/>
  <c r="I149" i="60"/>
  <c r="H149" i="60"/>
  <c r="E148" i="75"/>
  <c r="F148" i="75" s="1"/>
  <c r="H147" i="77"/>
  <c r="I147" i="77"/>
  <c r="H147" i="96"/>
  <c r="I147" i="96"/>
  <c r="E154" i="46" l="1"/>
  <c r="E155" i="46" s="1"/>
  <c r="B146" i="89"/>
  <c r="H146" i="80"/>
  <c r="J148" i="64"/>
  <c r="F154" i="19"/>
  <c r="G154" i="19" s="1"/>
  <c r="I154" i="19" s="1"/>
  <c r="J153" i="19"/>
  <c r="H154" i="19"/>
  <c r="H155" i="19" s="1"/>
  <c r="E145" i="98"/>
  <c r="F145" i="98" s="1"/>
  <c r="D146" i="98" s="1"/>
  <c r="I149" i="64"/>
  <c r="H149" i="64"/>
  <c r="E148" i="78"/>
  <c r="F148" i="78" s="1"/>
  <c r="D149" i="78" s="1"/>
  <c r="B149" i="78" s="1"/>
  <c r="B150" i="64"/>
  <c r="E150" i="64"/>
  <c r="F150" i="64" s="1"/>
  <c r="H153" i="73"/>
  <c r="J153" i="73" s="1"/>
  <c r="D147" i="84"/>
  <c r="B147" i="84" s="1"/>
  <c r="I145" i="90"/>
  <c r="H147" i="78"/>
  <c r="I147" i="78"/>
  <c r="G148" i="78"/>
  <c r="H146" i="85"/>
  <c r="I146" i="85"/>
  <c r="E147" i="85"/>
  <c r="F147" i="85" s="1"/>
  <c r="G146" i="91"/>
  <c r="I146" i="91" s="1"/>
  <c r="E151" i="62"/>
  <c r="F151" i="62" s="1"/>
  <c r="G153" i="39"/>
  <c r="D154" i="39"/>
  <c r="G151" i="56"/>
  <c r="D152" i="56"/>
  <c r="J148" i="65"/>
  <c r="H150" i="62"/>
  <c r="I150" i="62"/>
  <c r="B152" i="58"/>
  <c r="B150" i="65"/>
  <c r="E150" i="65"/>
  <c r="F150" i="65" s="1"/>
  <c r="E153" i="45"/>
  <c r="F153" i="45" s="1"/>
  <c r="G153" i="45" s="1"/>
  <c r="H153" i="45" s="1"/>
  <c r="H149" i="65"/>
  <c r="I149" i="65"/>
  <c r="J153" i="41"/>
  <c r="E155" i="41"/>
  <c r="F154" i="41"/>
  <c r="G154" i="41" s="1"/>
  <c r="D149" i="79"/>
  <c r="B149" i="79" s="1"/>
  <c r="B152" i="66"/>
  <c r="E152" i="66"/>
  <c r="F152" i="66" s="1"/>
  <c r="I151" i="66"/>
  <c r="H151" i="66"/>
  <c r="E152" i="57"/>
  <c r="F152" i="57" s="1"/>
  <c r="D153" i="57" s="1"/>
  <c r="I152" i="45"/>
  <c r="H152" i="45"/>
  <c r="J148" i="67"/>
  <c r="E147" i="91"/>
  <c r="F147" i="91" s="1"/>
  <c r="D148" i="91" s="1"/>
  <c r="B148" i="91" s="1"/>
  <c r="J151" i="72"/>
  <c r="E147" i="83"/>
  <c r="F147" i="83" s="1"/>
  <c r="D148" i="83" s="1"/>
  <c r="J150" i="63"/>
  <c r="J147" i="77"/>
  <c r="F154" i="46"/>
  <c r="G154" i="46" s="1"/>
  <c r="I154" i="46" s="1"/>
  <c r="J147" i="79"/>
  <c r="E147" i="92"/>
  <c r="F147" i="92" s="1"/>
  <c r="D148" i="92" s="1"/>
  <c r="B148" i="92" s="1"/>
  <c r="J151" i="57"/>
  <c r="D149" i="93"/>
  <c r="G148" i="93"/>
  <c r="G152" i="58"/>
  <c r="D153" i="58"/>
  <c r="B153" i="58" s="1"/>
  <c r="G146" i="89"/>
  <c r="D147" i="89"/>
  <c r="B147" i="89" s="1"/>
  <c r="G149" i="94"/>
  <c r="D150" i="94"/>
  <c r="D149" i="77"/>
  <c r="B149" i="77" s="1"/>
  <c r="G148" i="77"/>
  <c r="D147" i="95"/>
  <c r="G146" i="95"/>
  <c r="I154" i="73"/>
  <c r="H154" i="73"/>
  <c r="I146" i="84"/>
  <c r="H146" i="84"/>
  <c r="I153" i="21"/>
  <c r="H153" i="21"/>
  <c r="I154" i="34"/>
  <c r="H154" i="34"/>
  <c r="H155" i="34" s="1"/>
  <c r="I145" i="87"/>
  <c r="H145" i="87"/>
  <c r="H151" i="55"/>
  <c r="I151" i="55"/>
  <c r="H153" i="74"/>
  <c r="I153" i="74"/>
  <c r="J149" i="60"/>
  <c r="G149" i="67"/>
  <c r="D150" i="67"/>
  <c r="D148" i="80"/>
  <c r="G147" i="80"/>
  <c r="B154" i="53"/>
  <c r="E148" i="76"/>
  <c r="F148" i="76" s="1"/>
  <c r="B148" i="76"/>
  <c r="D151" i="60"/>
  <c r="B151" i="60" s="1"/>
  <c r="G150" i="60"/>
  <c r="J151" i="58"/>
  <c r="E151" i="61"/>
  <c r="F151" i="61" s="1"/>
  <c r="I143" i="97"/>
  <c r="H143" i="97"/>
  <c r="H149" i="68"/>
  <c r="I149" i="68"/>
  <c r="I147" i="86"/>
  <c r="H147" i="86"/>
  <c r="E151" i="59"/>
  <c r="F151" i="59" s="1"/>
  <c r="H153" i="3"/>
  <c r="I153" i="3"/>
  <c r="G152" i="72"/>
  <c r="D153" i="72"/>
  <c r="B153" i="72" s="1"/>
  <c r="E146" i="87"/>
  <c r="F146" i="87" s="1"/>
  <c r="B146" i="87"/>
  <c r="E152" i="55"/>
  <c r="F152" i="55" s="1"/>
  <c r="B152" i="55"/>
  <c r="H153" i="53"/>
  <c r="I153" i="53"/>
  <c r="G148" i="96"/>
  <c r="D149" i="96"/>
  <c r="G144" i="99"/>
  <c r="D145" i="99"/>
  <c r="B145" i="99" s="1"/>
  <c r="H153" i="42"/>
  <c r="I153" i="42"/>
  <c r="J149" i="61"/>
  <c r="I147" i="76"/>
  <c r="H147" i="76"/>
  <c r="G147" i="82"/>
  <c r="D148" i="82"/>
  <c r="H150" i="61"/>
  <c r="I150" i="61"/>
  <c r="E144" i="97"/>
  <c r="F144" i="97" s="1"/>
  <c r="B144" i="97"/>
  <c r="D147" i="90"/>
  <c r="B147" i="90" s="1"/>
  <c r="G146" i="90"/>
  <c r="E147" i="88"/>
  <c r="F147" i="88" s="1"/>
  <c r="B154" i="3"/>
  <c r="F154" i="3"/>
  <c r="G154" i="3" s="1"/>
  <c r="H146" i="92"/>
  <c r="I146" i="92"/>
  <c r="E154" i="44"/>
  <c r="E155" i="44" s="1"/>
  <c r="B154" i="44"/>
  <c r="E151" i="54"/>
  <c r="F151" i="54" s="1"/>
  <c r="B151" i="54"/>
  <c r="G148" i="75"/>
  <c r="D149" i="75"/>
  <c r="J153" i="46"/>
  <c r="H146" i="83"/>
  <c r="I146" i="83"/>
  <c r="E154" i="42"/>
  <c r="E155" i="42" s="1"/>
  <c r="B154" i="42"/>
  <c r="E154" i="53"/>
  <c r="E155" i="53" s="1"/>
  <c r="G148" i="81"/>
  <c r="D149" i="81"/>
  <c r="B149" i="81" s="1"/>
  <c r="B154" i="74"/>
  <c r="F154" i="74"/>
  <c r="G154" i="74" s="1"/>
  <c r="H148" i="79"/>
  <c r="I148" i="79"/>
  <c r="E150" i="68"/>
  <c r="F150" i="68" s="1"/>
  <c r="J147" i="75"/>
  <c r="G145" i="98"/>
  <c r="E148" i="86"/>
  <c r="F148" i="86" s="1"/>
  <c r="H146" i="88"/>
  <c r="I146" i="88"/>
  <c r="I150" i="59"/>
  <c r="H150" i="59"/>
  <c r="E154" i="21"/>
  <c r="E155" i="21" s="1"/>
  <c r="B154" i="21"/>
  <c r="D152" i="63"/>
  <c r="B152" i="63" s="1"/>
  <c r="G151" i="63"/>
  <c r="J154" i="24"/>
  <c r="J155" i="24" s="1"/>
  <c r="I155" i="24"/>
  <c r="H153" i="44"/>
  <c r="I153" i="44"/>
  <c r="H150" i="54"/>
  <c r="I150" i="54"/>
  <c r="J154" i="19" l="1"/>
  <c r="J155" i="19" s="1"/>
  <c r="H155" i="73"/>
  <c r="I153" i="45"/>
  <c r="H146" i="91"/>
  <c r="I155" i="19"/>
  <c r="E147" i="84"/>
  <c r="F147" i="84" s="1"/>
  <c r="E149" i="79"/>
  <c r="F149" i="79" s="1"/>
  <c r="G149" i="79" s="1"/>
  <c r="D151" i="64"/>
  <c r="B151" i="64" s="1"/>
  <c r="G150" i="64"/>
  <c r="J149" i="64"/>
  <c r="J147" i="78"/>
  <c r="G147" i="85"/>
  <c r="D148" i="85"/>
  <c r="I148" i="78"/>
  <c r="H148" i="78"/>
  <c r="E149" i="78"/>
  <c r="F149" i="78" s="1"/>
  <c r="H154" i="46"/>
  <c r="H155" i="46" s="1"/>
  <c r="J150" i="62"/>
  <c r="E154" i="39"/>
  <c r="E155" i="39" s="1"/>
  <c r="B154" i="39"/>
  <c r="B152" i="56"/>
  <c r="E152" i="56"/>
  <c r="F152" i="56" s="1"/>
  <c r="H153" i="39"/>
  <c r="I153" i="39"/>
  <c r="G152" i="57"/>
  <c r="I152" i="57" s="1"/>
  <c r="I151" i="56"/>
  <c r="H151" i="56"/>
  <c r="G151" i="62"/>
  <c r="D152" i="62"/>
  <c r="B152" i="62" s="1"/>
  <c r="G147" i="92"/>
  <c r="H147" i="92" s="1"/>
  <c r="G147" i="83"/>
  <c r="I147" i="83" s="1"/>
  <c r="G147" i="91"/>
  <c r="H147" i="91" s="1"/>
  <c r="J149" i="65"/>
  <c r="D154" i="45"/>
  <c r="G150" i="65"/>
  <c r="D151" i="65"/>
  <c r="J152" i="45"/>
  <c r="H154" i="41"/>
  <c r="H155" i="41" s="1"/>
  <c r="I154" i="41"/>
  <c r="J151" i="66"/>
  <c r="D153" i="66"/>
  <c r="B153" i="66" s="1"/>
  <c r="G152" i="66"/>
  <c r="F154" i="44"/>
  <c r="G154" i="44" s="1"/>
  <c r="H154" i="44" s="1"/>
  <c r="H155" i="44" s="1"/>
  <c r="J150" i="54"/>
  <c r="J153" i="44"/>
  <c r="E153" i="58"/>
  <c r="F153" i="58" s="1"/>
  <c r="D154" i="58" s="1"/>
  <c r="E154" i="58" s="1"/>
  <c r="E155" i="58" s="1"/>
  <c r="J153" i="21"/>
  <c r="J150" i="61"/>
  <c r="F154" i="21"/>
  <c r="G154" i="21" s="1"/>
  <c r="I154" i="21" s="1"/>
  <c r="J148" i="79"/>
  <c r="E149" i="81"/>
  <c r="F149" i="81" s="1"/>
  <c r="D150" i="81" s="1"/>
  <c r="B150" i="81" s="1"/>
  <c r="J153" i="53"/>
  <c r="E149" i="77"/>
  <c r="F149" i="77" s="1"/>
  <c r="G149" i="77" s="1"/>
  <c r="J149" i="68"/>
  <c r="E147" i="89"/>
  <c r="F147" i="89" s="1"/>
  <c r="G147" i="89" s="1"/>
  <c r="E145" i="99"/>
  <c r="F145" i="99" s="1"/>
  <c r="D146" i="99" s="1"/>
  <c r="E152" i="63"/>
  <c r="F152" i="63" s="1"/>
  <c r="G152" i="63" s="1"/>
  <c r="J150" i="59"/>
  <c r="F154" i="42"/>
  <c r="G154" i="42" s="1"/>
  <c r="H154" i="42" s="1"/>
  <c r="H155" i="42" s="1"/>
  <c r="D149" i="76"/>
  <c r="G148" i="76"/>
  <c r="G146" i="87"/>
  <c r="D147" i="87"/>
  <c r="E146" i="98"/>
  <c r="F146" i="98" s="1"/>
  <c r="B146" i="98"/>
  <c r="I154" i="74"/>
  <c r="H154" i="74"/>
  <c r="H155" i="74" s="1"/>
  <c r="H148" i="81"/>
  <c r="I148" i="81"/>
  <c r="E147" i="90"/>
  <c r="F147" i="90" s="1"/>
  <c r="D152" i="61"/>
  <c r="B152" i="61" s="1"/>
  <c r="G151" i="61"/>
  <c r="I149" i="67"/>
  <c r="H149" i="67"/>
  <c r="H149" i="94"/>
  <c r="I149" i="94"/>
  <c r="E149" i="93"/>
  <c r="F149" i="93" s="1"/>
  <c r="B149" i="93"/>
  <c r="E149" i="75"/>
  <c r="F149" i="75" s="1"/>
  <c r="B149" i="75"/>
  <c r="I154" i="3"/>
  <c r="H154" i="3"/>
  <c r="H155" i="3" s="1"/>
  <c r="H146" i="90"/>
  <c r="I146" i="90"/>
  <c r="E148" i="91"/>
  <c r="F148" i="91" s="1"/>
  <c r="D150" i="79"/>
  <c r="B150" i="79" s="1"/>
  <c r="J153" i="42"/>
  <c r="H144" i="99"/>
  <c r="I144" i="99"/>
  <c r="E153" i="72"/>
  <c r="F153" i="72" s="1"/>
  <c r="J153" i="3"/>
  <c r="J153" i="45"/>
  <c r="E151" i="60"/>
  <c r="F151" i="60" s="1"/>
  <c r="H147" i="80"/>
  <c r="I147" i="80"/>
  <c r="J151" i="55"/>
  <c r="J154" i="34"/>
  <c r="J155" i="34" s="1"/>
  <c r="I155" i="34"/>
  <c r="I155" i="46"/>
  <c r="H148" i="77"/>
  <c r="I148" i="77"/>
  <c r="G148" i="86"/>
  <c r="D149" i="86"/>
  <c r="B149" i="86" s="1"/>
  <c r="G150" i="68"/>
  <c r="D151" i="68"/>
  <c r="B151" i="68" s="1"/>
  <c r="H148" i="75"/>
  <c r="I148" i="75"/>
  <c r="E153" i="57"/>
  <c r="F153" i="57" s="1"/>
  <c r="B153" i="57"/>
  <c r="E148" i="82"/>
  <c r="F148" i="82" s="1"/>
  <c r="B148" i="82"/>
  <c r="E149" i="96"/>
  <c r="F149" i="96" s="1"/>
  <c r="B149" i="96"/>
  <c r="H150" i="60"/>
  <c r="I150" i="60"/>
  <c r="E148" i="80"/>
  <c r="F148" i="80" s="1"/>
  <c r="B148" i="80"/>
  <c r="H147" i="83"/>
  <c r="E148" i="92"/>
  <c r="F148" i="92" s="1"/>
  <c r="H146" i="95"/>
  <c r="I146" i="95"/>
  <c r="I152" i="58"/>
  <c r="H152" i="58"/>
  <c r="H151" i="63"/>
  <c r="I151" i="63"/>
  <c r="H145" i="98"/>
  <c r="I145" i="98"/>
  <c r="D152" i="54"/>
  <c r="G151" i="54"/>
  <c r="D148" i="88"/>
  <c r="B148" i="88" s="1"/>
  <c r="G147" i="88"/>
  <c r="G144" i="97"/>
  <c r="D145" i="97"/>
  <c r="B145" i="97" s="1"/>
  <c r="H147" i="82"/>
  <c r="I147" i="82"/>
  <c r="J147" i="76"/>
  <c r="H148" i="96"/>
  <c r="I148" i="96"/>
  <c r="G152" i="55"/>
  <c r="D153" i="55"/>
  <c r="H152" i="72"/>
  <c r="I152" i="72"/>
  <c r="G151" i="59"/>
  <c r="D152" i="59"/>
  <c r="F154" i="53"/>
  <c r="G154" i="53" s="1"/>
  <c r="E150" i="67"/>
  <c r="F150" i="67" s="1"/>
  <c r="B150" i="67"/>
  <c r="E148" i="83"/>
  <c r="F148" i="83" s="1"/>
  <c r="B148" i="83"/>
  <c r="J153" i="74"/>
  <c r="I155" i="73"/>
  <c r="J154" i="73"/>
  <c r="J155" i="73" s="1"/>
  <c r="E147" i="95"/>
  <c r="F147" i="95" s="1"/>
  <c r="B147" i="95"/>
  <c r="E150" i="94"/>
  <c r="F150" i="94" s="1"/>
  <c r="B150" i="94"/>
  <c r="H146" i="89"/>
  <c r="I146" i="89"/>
  <c r="I148" i="93"/>
  <c r="H148" i="93"/>
  <c r="E151" i="64" l="1"/>
  <c r="F151" i="64" s="1"/>
  <c r="D152" i="64" s="1"/>
  <c r="B152" i="64" s="1"/>
  <c r="D148" i="84"/>
  <c r="G147" i="84"/>
  <c r="I150" i="64"/>
  <c r="H150" i="64"/>
  <c r="J154" i="46"/>
  <c r="J155" i="46" s="1"/>
  <c r="H154" i="21"/>
  <c r="H155" i="21" s="1"/>
  <c r="B148" i="85"/>
  <c r="E148" i="85"/>
  <c r="F148" i="85" s="1"/>
  <c r="J148" i="78"/>
  <c r="G149" i="78"/>
  <c r="D150" i="78"/>
  <c r="I147" i="85"/>
  <c r="H147" i="85"/>
  <c r="I147" i="92"/>
  <c r="D148" i="89"/>
  <c r="B148" i="89" s="1"/>
  <c r="E152" i="62"/>
  <c r="F152" i="62" s="1"/>
  <c r="D153" i="62" s="1"/>
  <c r="J151" i="56"/>
  <c r="G153" i="58"/>
  <c r="I153" i="58" s="1"/>
  <c r="I147" i="91"/>
  <c r="H152" i="57"/>
  <c r="J152" i="57" s="1"/>
  <c r="D150" i="77"/>
  <c r="B150" i="77" s="1"/>
  <c r="F154" i="39"/>
  <c r="G154" i="39" s="1"/>
  <c r="G152" i="62"/>
  <c r="D153" i="56"/>
  <c r="G152" i="56"/>
  <c r="I154" i="44"/>
  <c r="I155" i="44" s="1"/>
  <c r="I154" i="42"/>
  <c r="J154" i="42" s="1"/>
  <c r="J155" i="42" s="1"/>
  <c r="H151" i="62"/>
  <c r="I151" i="62"/>
  <c r="J153" i="39"/>
  <c r="G145" i="99"/>
  <c r="I145" i="99" s="1"/>
  <c r="G149" i="81"/>
  <c r="I149" i="81" s="1"/>
  <c r="D153" i="63"/>
  <c r="B153" i="63" s="1"/>
  <c r="B151" i="65"/>
  <c r="E151" i="65"/>
  <c r="F151" i="65" s="1"/>
  <c r="H150" i="65"/>
  <c r="I150" i="65"/>
  <c r="E154" i="45"/>
  <c r="B154" i="45"/>
  <c r="J154" i="41"/>
  <c r="J155" i="41" s="1"/>
  <c r="I155" i="41"/>
  <c r="H152" i="66"/>
  <c r="I152" i="66"/>
  <c r="E153" i="66"/>
  <c r="F153" i="66" s="1"/>
  <c r="J152" i="72"/>
  <c r="J152" i="58"/>
  <c r="J150" i="60"/>
  <c r="E149" i="86"/>
  <c r="F149" i="86" s="1"/>
  <c r="D150" i="86" s="1"/>
  <c r="B150" i="86" s="1"/>
  <c r="J148" i="77"/>
  <c r="E153" i="63"/>
  <c r="F153" i="63" s="1"/>
  <c r="G153" i="63" s="1"/>
  <c r="G150" i="67"/>
  <c r="D151" i="67"/>
  <c r="D149" i="80"/>
  <c r="G148" i="80"/>
  <c r="G149" i="93"/>
  <c r="D150" i="93"/>
  <c r="D148" i="95"/>
  <c r="G147" i="95"/>
  <c r="G150" i="94"/>
  <c r="D151" i="94"/>
  <c r="B151" i="94" s="1"/>
  <c r="D154" i="57"/>
  <c r="E154" i="57" s="1"/>
  <c r="E155" i="57" s="1"/>
  <c r="G153" i="57"/>
  <c r="D147" i="98"/>
  <c r="B147" i="98" s="1"/>
  <c r="G146" i="98"/>
  <c r="I154" i="53"/>
  <c r="H154" i="53"/>
  <c r="H155" i="53" s="1"/>
  <c r="I144" i="97"/>
  <c r="H144" i="97"/>
  <c r="D150" i="96"/>
  <c r="G149" i="96"/>
  <c r="E151" i="68"/>
  <c r="F151" i="68" s="1"/>
  <c r="G149" i="75"/>
  <c r="D150" i="75"/>
  <c r="J149" i="67"/>
  <c r="D148" i="90"/>
  <c r="B148" i="90" s="1"/>
  <c r="G147" i="90"/>
  <c r="J154" i="74"/>
  <c r="J155" i="74" s="1"/>
  <c r="I155" i="74"/>
  <c r="E147" i="87"/>
  <c r="F147" i="87" s="1"/>
  <c r="B147" i="87"/>
  <c r="E152" i="59"/>
  <c r="F152" i="59" s="1"/>
  <c r="B152" i="59"/>
  <c r="E153" i="55"/>
  <c r="F153" i="55" s="1"/>
  <c r="B153" i="55"/>
  <c r="I151" i="54"/>
  <c r="H151" i="54"/>
  <c r="J151" i="63"/>
  <c r="J148" i="75"/>
  <c r="E150" i="81"/>
  <c r="F150" i="81" s="1"/>
  <c r="I148" i="86"/>
  <c r="H148" i="86"/>
  <c r="G148" i="91"/>
  <c r="D149" i="91"/>
  <c r="B149" i="91" s="1"/>
  <c r="E152" i="61"/>
  <c r="F152" i="61" s="1"/>
  <c r="I146" i="87"/>
  <c r="H146" i="87"/>
  <c r="H151" i="59"/>
  <c r="I151" i="59"/>
  <c r="H152" i="55"/>
  <c r="I152" i="55"/>
  <c r="E146" i="99"/>
  <c r="F146" i="99" s="1"/>
  <c r="B146" i="99"/>
  <c r="E145" i="97"/>
  <c r="F145" i="97" s="1"/>
  <c r="E148" i="88"/>
  <c r="F148" i="88" s="1"/>
  <c r="E152" i="54"/>
  <c r="F152" i="54" s="1"/>
  <c r="B152" i="54"/>
  <c r="D149" i="92"/>
  <c r="B149" i="92" s="1"/>
  <c r="G148" i="92"/>
  <c r="H150" i="68"/>
  <c r="I150" i="68"/>
  <c r="I152" i="63"/>
  <c r="H152" i="63"/>
  <c r="I147" i="89"/>
  <c r="H147" i="89"/>
  <c r="D152" i="60"/>
  <c r="B152" i="60" s="1"/>
  <c r="G151" i="60"/>
  <c r="G153" i="72"/>
  <c r="D154" i="72"/>
  <c r="E154" i="72" s="1"/>
  <c r="E155" i="72" s="1"/>
  <c r="E150" i="79"/>
  <c r="F150" i="79" s="1"/>
  <c r="H153" i="58"/>
  <c r="I151" i="61"/>
  <c r="H151" i="61"/>
  <c r="H148" i="76"/>
  <c r="I148" i="76"/>
  <c r="G148" i="83"/>
  <c r="D149" i="83"/>
  <c r="I147" i="88"/>
  <c r="H147" i="88"/>
  <c r="G148" i="82"/>
  <c r="D149" i="82"/>
  <c r="J154" i="21"/>
  <c r="J155" i="21" s="1"/>
  <c r="I155" i="21"/>
  <c r="H149" i="79"/>
  <c r="I149" i="79"/>
  <c r="J154" i="3"/>
  <c r="J155" i="3" s="1"/>
  <c r="I155" i="3"/>
  <c r="B154" i="58"/>
  <c r="F154" i="58"/>
  <c r="G154" i="58" s="1"/>
  <c r="H149" i="77"/>
  <c r="I149" i="77"/>
  <c r="E149" i="76"/>
  <c r="F149" i="76" s="1"/>
  <c r="B149" i="76"/>
  <c r="G151" i="64" l="1"/>
  <c r="D154" i="63"/>
  <c r="E154" i="63" s="1"/>
  <c r="E155" i="63" s="1"/>
  <c r="J150" i="64"/>
  <c r="I147" i="84"/>
  <c r="H147" i="84"/>
  <c r="E152" i="64"/>
  <c r="F152" i="64" s="1"/>
  <c r="D153" i="64" s="1"/>
  <c r="B153" i="64" s="1"/>
  <c r="B148" i="84"/>
  <c r="E148" i="84"/>
  <c r="F148" i="84" s="1"/>
  <c r="E148" i="89"/>
  <c r="F148" i="89" s="1"/>
  <c r="D149" i="89" s="1"/>
  <c r="B149" i="89" s="1"/>
  <c r="I151" i="64"/>
  <c r="H151" i="64"/>
  <c r="G149" i="86"/>
  <c r="H149" i="86" s="1"/>
  <c r="J154" i="44"/>
  <c r="J155" i="44" s="1"/>
  <c r="I149" i="78"/>
  <c r="H149" i="78"/>
  <c r="I155" i="42"/>
  <c r="J151" i="62"/>
  <c r="D149" i="85"/>
  <c r="B149" i="85" s="1"/>
  <c r="G148" i="85"/>
  <c r="E150" i="77"/>
  <c r="F150" i="77" s="1"/>
  <c r="G150" i="77" s="1"/>
  <c r="E150" i="78"/>
  <c r="F150" i="78" s="1"/>
  <c r="B150" i="78"/>
  <c r="B153" i="62"/>
  <c r="E153" i="62"/>
  <c r="F153" i="62" s="1"/>
  <c r="H149" i="81"/>
  <c r="H145" i="99"/>
  <c r="H154" i="39"/>
  <c r="H155" i="39" s="1"/>
  <c r="I154" i="39"/>
  <c r="B153" i="56"/>
  <c r="E153" i="56"/>
  <c r="F153" i="56" s="1"/>
  <c r="H152" i="62"/>
  <c r="I152" i="62"/>
  <c r="H152" i="56"/>
  <c r="I152" i="56"/>
  <c r="J150" i="65"/>
  <c r="E155" i="45"/>
  <c r="F154" i="45"/>
  <c r="G154" i="45" s="1"/>
  <c r="G151" i="65"/>
  <c r="D152" i="65"/>
  <c r="J150" i="68"/>
  <c r="E149" i="92"/>
  <c r="F149" i="92" s="1"/>
  <c r="G149" i="92" s="1"/>
  <c r="D154" i="66"/>
  <c r="G153" i="66"/>
  <c r="J152" i="66"/>
  <c r="J152" i="55"/>
  <c r="J148" i="76"/>
  <c r="J151" i="54"/>
  <c r="E150" i="86"/>
  <c r="F150" i="86" s="1"/>
  <c r="D151" i="86" s="1"/>
  <c r="B151" i="86" s="1"/>
  <c r="E149" i="89"/>
  <c r="F149" i="89" s="1"/>
  <c r="G149" i="89" s="1"/>
  <c r="J149" i="79"/>
  <c r="J152" i="63"/>
  <c r="G152" i="59"/>
  <c r="D153" i="59"/>
  <c r="B153" i="59" s="1"/>
  <c r="D147" i="99"/>
  <c r="B147" i="99" s="1"/>
  <c r="G146" i="99"/>
  <c r="G153" i="55"/>
  <c r="D154" i="55"/>
  <c r="D148" i="87"/>
  <c r="G147" i="87"/>
  <c r="J149" i="77"/>
  <c r="I149" i="86"/>
  <c r="H148" i="83"/>
  <c r="I148" i="83"/>
  <c r="D151" i="79"/>
  <c r="B151" i="79" s="1"/>
  <c r="G150" i="79"/>
  <c r="E152" i="60"/>
  <c r="F152" i="60" s="1"/>
  <c r="G148" i="88"/>
  <c r="D149" i="88"/>
  <c r="B149" i="88" s="1"/>
  <c r="G150" i="81"/>
  <c r="D151" i="81"/>
  <c r="B151" i="81" s="1"/>
  <c r="I147" i="90"/>
  <c r="H147" i="90"/>
  <c r="E150" i="75"/>
  <c r="F150" i="75" s="1"/>
  <c r="B150" i="75"/>
  <c r="G151" i="68"/>
  <c r="D152" i="68"/>
  <c r="B152" i="68" s="1"/>
  <c r="H146" i="98"/>
  <c r="I146" i="98"/>
  <c r="B154" i="57"/>
  <c r="F154" i="57"/>
  <c r="G154" i="57" s="1"/>
  <c r="I147" i="95"/>
  <c r="H147" i="95"/>
  <c r="H148" i="80"/>
  <c r="I148" i="80"/>
  <c r="E149" i="82"/>
  <c r="F149" i="82" s="1"/>
  <c r="B149" i="82"/>
  <c r="I151" i="60"/>
  <c r="H151" i="60"/>
  <c r="G145" i="97"/>
  <c r="D146" i="97"/>
  <c r="B146" i="97" s="1"/>
  <c r="I148" i="91"/>
  <c r="H148" i="91"/>
  <c r="I149" i="75"/>
  <c r="H149" i="75"/>
  <c r="I149" i="96"/>
  <c r="H149" i="96"/>
  <c r="E151" i="94"/>
  <c r="F151" i="94" s="1"/>
  <c r="E148" i="95"/>
  <c r="F148" i="95" s="1"/>
  <c r="B148" i="95"/>
  <c r="E149" i="80"/>
  <c r="F149" i="80" s="1"/>
  <c r="B149" i="80"/>
  <c r="G149" i="76"/>
  <c r="D150" i="76"/>
  <c r="B150" i="76" s="1"/>
  <c r="H148" i="82"/>
  <c r="I148" i="82"/>
  <c r="J153" i="58"/>
  <c r="B154" i="72"/>
  <c r="F154" i="72"/>
  <c r="G154" i="72" s="1"/>
  <c r="D153" i="54"/>
  <c r="G152" i="54"/>
  <c r="D153" i="61"/>
  <c r="B153" i="61" s="1"/>
  <c r="G152" i="61"/>
  <c r="I153" i="63"/>
  <c r="H153" i="63"/>
  <c r="E150" i="96"/>
  <c r="F150" i="96" s="1"/>
  <c r="B150" i="96"/>
  <c r="J154" i="53"/>
  <c r="J155" i="53" s="1"/>
  <c r="I155" i="53"/>
  <c r="E150" i="93"/>
  <c r="F150" i="93" s="1"/>
  <c r="B150" i="93"/>
  <c r="E151" i="67"/>
  <c r="F151" i="67" s="1"/>
  <c r="B151" i="67"/>
  <c r="I154" i="58"/>
  <c r="H154" i="58"/>
  <c r="H155" i="58" s="1"/>
  <c r="E149" i="83"/>
  <c r="F149" i="83" s="1"/>
  <c r="B149" i="83"/>
  <c r="J151" i="61"/>
  <c r="H153" i="72"/>
  <c r="I153" i="72"/>
  <c r="I148" i="92"/>
  <c r="H148" i="92"/>
  <c r="J151" i="59"/>
  <c r="E149" i="91"/>
  <c r="F149" i="91" s="1"/>
  <c r="E148" i="90"/>
  <c r="F148" i="90" s="1"/>
  <c r="B154" i="63"/>
  <c r="E147" i="98"/>
  <c r="F147" i="98" s="1"/>
  <c r="H153" i="57"/>
  <c r="I153" i="57"/>
  <c r="I150" i="94"/>
  <c r="H150" i="94"/>
  <c r="I149" i="93"/>
  <c r="H149" i="93"/>
  <c r="H150" i="67"/>
  <c r="I150" i="67"/>
  <c r="F154" i="63" l="1"/>
  <c r="G154" i="63" s="1"/>
  <c r="G152" i="64"/>
  <c r="I152" i="64" s="1"/>
  <c r="G148" i="89"/>
  <c r="H148" i="89" s="1"/>
  <c r="G148" i="84"/>
  <c r="D149" i="84"/>
  <c r="E153" i="64"/>
  <c r="F153" i="64" s="1"/>
  <c r="J151" i="64"/>
  <c r="H152" i="64"/>
  <c r="E149" i="85"/>
  <c r="F149" i="85" s="1"/>
  <c r="G149" i="85" s="1"/>
  <c r="D151" i="77"/>
  <c r="E151" i="77" s="1"/>
  <c r="F151" i="77" s="1"/>
  <c r="G150" i="86"/>
  <c r="I150" i="86" s="1"/>
  <c r="I148" i="85"/>
  <c r="H148" i="85"/>
  <c r="G150" i="78"/>
  <c r="D151" i="78"/>
  <c r="J149" i="78"/>
  <c r="I148" i="89"/>
  <c r="D150" i="89"/>
  <c r="B150" i="89" s="1"/>
  <c r="G153" i="62"/>
  <c r="D154" i="62"/>
  <c r="J152" i="56"/>
  <c r="J152" i="62"/>
  <c r="J154" i="39"/>
  <c r="J155" i="39" s="1"/>
  <c r="I155" i="39"/>
  <c r="D154" i="56"/>
  <c r="G153" i="56"/>
  <c r="D150" i="92"/>
  <c r="B150" i="92" s="1"/>
  <c r="B152" i="65"/>
  <c r="E152" i="65"/>
  <c r="F152" i="65" s="1"/>
  <c r="I151" i="65"/>
  <c r="H151" i="65"/>
  <c r="I154" i="45"/>
  <c r="H154" i="45"/>
  <c r="H155" i="45" s="1"/>
  <c r="H153" i="66"/>
  <c r="I153" i="66"/>
  <c r="B154" i="66"/>
  <c r="E154" i="66"/>
  <c r="E155" i="66" s="1"/>
  <c r="J149" i="75"/>
  <c r="E146" i="97"/>
  <c r="F146" i="97" s="1"/>
  <c r="D147" i="97" s="1"/>
  <c r="B147" i="97" s="1"/>
  <c r="J151" i="60"/>
  <c r="E147" i="99"/>
  <c r="F147" i="99" s="1"/>
  <c r="D148" i="99" s="1"/>
  <c r="B148" i="99" s="1"/>
  <c r="J153" i="72"/>
  <c r="J150" i="67"/>
  <c r="E151" i="86"/>
  <c r="F151" i="86" s="1"/>
  <c r="G151" i="86" s="1"/>
  <c r="E152" i="68"/>
  <c r="F152" i="68" s="1"/>
  <c r="D153" i="68" s="1"/>
  <c r="B153" i="68" s="1"/>
  <c r="E151" i="81"/>
  <c r="F151" i="81" s="1"/>
  <c r="G151" i="67"/>
  <c r="D152" i="67"/>
  <c r="D151" i="93"/>
  <c r="G150" i="93"/>
  <c r="D151" i="96"/>
  <c r="B151" i="96" s="1"/>
  <c r="G150" i="96"/>
  <c r="J153" i="57"/>
  <c r="E150" i="76"/>
  <c r="F150" i="76" s="1"/>
  <c r="H151" i="68"/>
  <c r="I151" i="68"/>
  <c r="I150" i="81"/>
  <c r="H150" i="81"/>
  <c r="I150" i="79"/>
  <c r="H150" i="79"/>
  <c r="E154" i="55"/>
  <c r="E155" i="55" s="1"/>
  <c r="B154" i="55"/>
  <c r="D150" i="91"/>
  <c r="B150" i="91" s="1"/>
  <c r="G149" i="91"/>
  <c r="D150" i="83"/>
  <c r="G149" i="83"/>
  <c r="H149" i="89"/>
  <c r="I149" i="89"/>
  <c r="H152" i="54"/>
  <c r="I152" i="54"/>
  <c r="I149" i="92"/>
  <c r="H149" i="92"/>
  <c r="D152" i="94"/>
  <c r="B152" i="94" s="1"/>
  <c r="G151" i="94"/>
  <c r="H145" i="97"/>
  <c r="I145" i="97"/>
  <c r="E149" i="88"/>
  <c r="F149" i="88" s="1"/>
  <c r="H153" i="55"/>
  <c r="I153" i="55"/>
  <c r="E153" i="59"/>
  <c r="F153" i="59" s="1"/>
  <c r="G147" i="98"/>
  <c r="D148" i="98"/>
  <c r="B148" i="98" s="1"/>
  <c r="G148" i="90"/>
  <c r="D149" i="90"/>
  <c r="B149" i="90" s="1"/>
  <c r="J154" i="58"/>
  <c r="J155" i="58" s="1"/>
  <c r="I155" i="58"/>
  <c r="E153" i="61"/>
  <c r="F153" i="61" s="1"/>
  <c r="E153" i="54"/>
  <c r="F153" i="54" s="1"/>
  <c r="B153" i="54"/>
  <c r="I154" i="72"/>
  <c r="H154" i="72"/>
  <c r="H155" i="72" s="1"/>
  <c r="I150" i="77"/>
  <c r="H150" i="77"/>
  <c r="H149" i="76"/>
  <c r="I149" i="76"/>
  <c r="G148" i="95"/>
  <c r="D149" i="95"/>
  <c r="D150" i="82"/>
  <c r="G149" i="82"/>
  <c r="I154" i="57"/>
  <c r="H154" i="57"/>
  <c r="H155" i="57" s="1"/>
  <c r="G150" i="75"/>
  <c r="D151" i="75"/>
  <c r="B151" i="75" s="1"/>
  <c r="D152" i="81"/>
  <c r="B152" i="81" s="1"/>
  <c r="G151" i="81"/>
  <c r="G152" i="60"/>
  <c r="D153" i="60"/>
  <c r="B153" i="60" s="1"/>
  <c r="H147" i="87"/>
  <c r="I147" i="87"/>
  <c r="I154" i="63"/>
  <c r="H154" i="63"/>
  <c r="H155" i="63" s="1"/>
  <c r="J153" i="63"/>
  <c r="I152" i="61"/>
  <c r="H152" i="61"/>
  <c r="G149" i="80"/>
  <c r="D150" i="80"/>
  <c r="I148" i="88"/>
  <c r="H148" i="88"/>
  <c r="E151" i="79"/>
  <c r="F151" i="79" s="1"/>
  <c r="E148" i="87"/>
  <c r="F148" i="87" s="1"/>
  <c r="B148" i="87"/>
  <c r="H146" i="99"/>
  <c r="I146" i="99"/>
  <c r="H152" i="59"/>
  <c r="I152" i="59"/>
  <c r="B149" i="84" l="1"/>
  <c r="E149" i="84"/>
  <c r="F149" i="84" s="1"/>
  <c r="I148" i="84"/>
  <c r="H148" i="84"/>
  <c r="G147" i="99"/>
  <c r="E150" i="89"/>
  <c r="F150" i="89" s="1"/>
  <c r="D151" i="89" s="1"/>
  <c r="B151" i="89" s="1"/>
  <c r="J152" i="64"/>
  <c r="G152" i="68"/>
  <c r="H152" i="68" s="1"/>
  <c r="D154" i="64"/>
  <c r="G153" i="64"/>
  <c r="D150" i="85"/>
  <c r="B150" i="85" s="1"/>
  <c r="B151" i="77"/>
  <c r="I150" i="78"/>
  <c r="H150" i="78"/>
  <c r="H150" i="86"/>
  <c r="B151" i="78"/>
  <c r="E151" i="78"/>
  <c r="F151" i="78" s="1"/>
  <c r="H149" i="85"/>
  <c r="I149" i="85"/>
  <c r="I153" i="62"/>
  <c r="H153" i="62"/>
  <c r="E154" i="62"/>
  <c r="E155" i="62" s="1"/>
  <c r="B154" i="62"/>
  <c r="D152" i="86"/>
  <c r="B152" i="86" s="1"/>
  <c r="E150" i="92"/>
  <c r="F150" i="92" s="1"/>
  <c r="D151" i="92" s="1"/>
  <c r="B151" i="92" s="1"/>
  <c r="H153" i="56"/>
  <c r="I153" i="56"/>
  <c r="E154" i="56"/>
  <c r="E155" i="56" s="1"/>
  <c r="B154" i="56"/>
  <c r="G146" i="97"/>
  <c r="H146" i="97" s="1"/>
  <c r="J151" i="65"/>
  <c r="G152" i="65"/>
  <c r="D153" i="65"/>
  <c r="J154" i="45"/>
  <c r="J155" i="45" s="1"/>
  <c r="I155" i="45"/>
  <c r="F154" i="66"/>
  <c r="G154" i="66" s="1"/>
  <c r="I154" i="66" s="1"/>
  <c r="I155" i="66" s="1"/>
  <c r="J153" i="66"/>
  <c r="J150" i="79"/>
  <c r="F154" i="55"/>
  <c r="G154" i="55" s="1"/>
  <c r="H154" i="55" s="1"/>
  <c r="H155" i="55" s="1"/>
  <c r="J152" i="61"/>
  <c r="J149" i="76"/>
  <c r="E147" i="97"/>
  <c r="F147" i="97" s="1"/>
  <c r="G147" i="97" s="1"/>
  <c r="E152" i="81"/>
  <c r="F152" i="81" s="1"/>
  <c r="D153" i="81" s="1"/>
  <c r="B153" i="81" s="1"/>
  <c r="E151" i="96"/>
  <c r="F151" i="96" s="1"/>
  <c r="E151" i="75"/>
  <c r="F151" i="75" s="1"/>
  <c r="G151" i="75" s="1"/>
  <c r="E150" i="91"/>
  <c r="F150" i="91" s="1"/>
  <c r="D151" i="91" s="1"/>
  <c r="B151" i="91" s="1"/>
  <c r="E152" i="94"/>
  <c r="F152" i="94" s="1"/>
  <c r="D153" i="94" s="1"/>
  <c r="E153" i="60"/>
  <c r="F153" i="60" s="1"/>
  <c r="G153" i="60" s="1"/>
  <c r="J150" i="77"/>
  <c r="E149" i="90"/>
  <c r="F149" i="90" s="1"/>
  <c r="D150" i="90" s="1"/>
  <c r="B150" i="90" s="1"/>
  <c r="G153" i="54"/>
  <c r="D154" i="54"/>
  <c r="E154" i="54" s="1"/>
  <c r="E155" i="54" s="1"/>
  <c r="D152" i="77"/>
  <c r="G151" i="77"/>
  <c r="G151" i="79"/>
  <c r="D152" i="79"/>
  <c r="B152" i="79" s="1"/>
  <c r="E150" i="80"/>
  <c r="F150" i="80" s="1"/>
  <c r="B150" i="80"/>
  <c r="I152" i="60"/>
  <c r="H152" i="60"/>
  <c r="I149" i="82"/>
  <c r="H149" i="82"/>
  <c r="E150" i="83"/>
  <c r="F150" i="83" s="1"/>
  <c r="B150" i="83"/>
  <c r="G150" i="76"/>
  <c r="D151" i="76"/>
  <c r="I150" i="93"/>
  <c r="H150" i="93"/>
  <c r="J152" i="59"/>
  <c r="I149" i="80"/>
  <c r="H149" i="80"/>
  <c r="E148" i="99"/>
  <c r="F148" i="99" s="1"/>
  <c r="I152" i="68"/>
  <c r="E150" i="82"/>
  <c r="F150" i="82" s="1"/>
  <c r="B150" i="82"/>
  <c r="J154" i="72"/>
  <c r="J155" i="72" s="1"/>
  <c r="I155" i="72"/>
  <c r="G153" i="61"/>
  <c r="D154" i="61"/>
  <c r="E154" i="61" s="1"/>
  <c r="E155" i="61" s="1"/>
  <c r="H147" i="98"/>
  <c r="I147" i="98"/>
  <c r="D150" i="88"/>
  <c r="B150" i="88" s="1"/>
  <c r="G149" i="88"/>
  <c r="I151" i="94"/>
  <c r="H151" i="94"/>
  <c r="H151" i="86"/>
  <c r="I151" i="86"/>
  <c r="G151" i="96"/>
  <c r="D152" i="96"/>
  <c r="B152" i="96" s="1"/>
  <c r="E151" i="93"/>
  <c r="F151" i="93" s="1"/>
  <c r="B151" i="93"/>
  <c r="D149" i="87"/>
  <c r="B149" i="87" s="1"/>
  <c r="G148" i="87"/>
  <c r="H147" i="99"/>
  <c r="I147" i="99"/>
  <c r="H151" i="81"/>
  <c r="I151" i="81"/>
  <c r="H150" i="75"/>
  <c r="I150" i="75"/>
  <c r="E149" i="95"/>
  <c r="F149" i="95" s="1"/>
  <c r="B149" i="95"/>
  <c r="H148" i="90"/>
  <c r="I148" i="90"/>
  <c r="G153" i="59"/>
  <c r="D154" i="59"/>
  <c r="E154" i="59" s="1"/>
  <c r="E155" i="59" s="1"/>
  <c r="I149" i="91"/>
  <c r="H149" i="91"/>
  <c r="H150" i="96"/>
  <c r="I150" i="96"/>
  <c r="E152" i="67"/>
  <c r="F152" i="67" s="1"/>
  <c r="B152" i="67"/>
  <c r="J154" i="63"/>
  <c r="J155" i="63" s="1"/>
  <c r="I155" i="63"/>
  <c r="E153" i="68"/>
  <c r="F153" i="68" s="1"/>
  <c r="J154" i="57"/>
  <c r="J155" i="57" s="1"/>
  <c r="I155" i="57"/>
  <c r="I148" i="95"/>
  <c r="H148" i="95"/>
  <c r="E148" i="98"/>
  <c r="F148" i="98" s="1"/>
  <c r="J153" i="55"/>
  <c r="J152" i="54"/>
  <c r="I149" i="83"/>
  <c r="H149" i="83"/>
  <c r="J151" i="68"/>
  <c r="H151" i="67"/>
  <c r="I151" i="67"/>
  <c r="G150" i="89" l="1"/>
  <c r="I150" i="89" s="1"/>
  <c r="G152" i="94"/>
  <c r="E151" i="89"/>
  <c r="F151" i="89" s="1"/>
  <c r="G151" i="89" s="1"/>
  <c r="E150" i="85"/>
  <c r="F150" i="85" s="1"/>
  <c r="G150" i="85" s="1"/>
  <c r="D150" i="84"/>
  <c r="B150" i="84" s="1"/>
  <c r="G149" i="84"/>
  <c r="H150" i="89"/>
  <c r="D148" i="97"/>
  <c r="B148" i="97" s="1"/>
  <c r="D152" i="75"/>
  <c r="B152" i="75" s="1"/>
  <c r="H153" i="64"/>
  <c r="I153" i="64"/>
  <c r="E154" i="64"/>
  <c r="E155" i="64" s="1"/>
  <c r="B154" i="64"/>
  <c r="J150" i="78"/>
  <c r="G149" i="90"/>
  <c r="I146" i="97"/>
  <c r="G151" i="78"/>
  <c r="D152" i="78"/>
  <c r="B152" i="78" s="1"/>
  <c r="D151" i="85"/>
  <c r="B151" i="85" s="1"/>
  <c r="E152" i="86"/>
  <c r="F152" i="86" s="1"/>
  <c r="D153" i="86" s="1"/>
  <c r="B153" i="86" s="1"/>
  <c r="G150" i="91"/>
  <c r="I150" i="91" s="1"/>
  <c r="G152" i="81"/>
  <c r="D152" i="89"/>
  <c r="B152" i="89" s="1"/>
  <c r="J153" i="56"/>
  <c r="F154" i="62"/>
  <c r="G154" i="62" s="1"/>
  <c r="J153" i="62"/>
  <c r="H154" i="66"/>
  <c r="H155" i="66" s="1"/>
  <c r="E151" i="92"/>
  <c r="F151" i="92" s="1"/>
  <c r="G150" i="92"/>
  <c r="I150" i="92" s="1"/>
  <c r="F154" i="56"/>
  <c r="G154" i="56" s="1"/>
  <c r="I154" i="55"/>
  <c r="I155" i="55" s="1"/>
  <c r="J151" i="67"/>
  <c r="B153" i="65"/>
  <c r="E153" i="65"/>
  <c r="F153" i="65" s="1"/>
  <c r="I152" i="65"/>
  <c r="H152" i="65"/>
  <c r="E153" i="81"/>
  <c r="F153" i="81" s="1"/>
  <c r="G153" i="81" s="1"/>
  <c r="E151" i="91"/>
  <c r="F151" i="91" s="1"/>
  <c r="D154" i="60"/>
  <c r="E154" i="60" s="1"/>
  <c r="E155" i="60" s="1"/>
  <c r="J150" i="75"/>
  <c r="E150" i="88"/>
  <c r="F150" i="88" s="1"/>
  <c r="G150" i="88" s="1"/>
  <c r="E150" i="90"/>
  <c r="F150" i="90" s="1"/>
  <c r="G150" i="90" s="1"/>
  <c r="D150" i="95"/>
  <c r="G149" i="95"/>
  <c r="G150" i="80"/>
  <c r="D151" i="80"/>
  <c r="D149" i="98"/>
  <c r="B149" i="98" s="1"/>
  <c r="G148" i="98"/>
  <c r="I153" i="59"/>
  <c r="H153" i="59"/>
  <c r="E152" i="96"/>
  <c r="F152" i="96" s="1"/>
  <c r="D151" i="82"/>
  <c r="G150" i="82"/>
  <c r="G148" i="99"/>
  <c r="D149" i="99"/>
  <c r="H150" i="76"/>
  <c r="I150" i="76"/>
  <c r="D151" i="83"/>
  <c r="B151" i="83" s="1"/>
  <c r="G150" i="83"/>
  <c r="E152" i="77"/>
  <c r="F152" i="77" s="1"/>
  <c r="B152" i="77"/>
  <c r="D154" i="68"/>
  <c r="G153" i="68"/>
  <c r="D153" i="67"/>
  <c r="B153" i="67" s="1"/>
  <c r="G152" i="67"/>
  <c r="I153" i="60"/>
  <c r="H153" i="60"/>
  <c r="G151" i="93"/>
  <c r="D152" i="93"/>
  <c r="G151" i="91"/>
  <c r="D152" i="91"/>
  <c r="B152" i="91" s="1"/>
  <c r="H149" i="88"/>
  <c r="I149" i="88"/>
  <c r="J154" i="55"/>
  <c r="J155" i="55" s="1"/>
  <c r="H151" i="75"/>
  <c r="I151" i="75"/>
  <c r="I151" i="79"/>
  <c r="H151" i="79"/>
  <c r="E149" i="87"/>
  <c r="F149" i="87" s="1"/>
  <c r="I151" i="96"/>
  <c r="H151" i="96"/>
  <c r="H150" i="91"/>
  <c r="B154" i="61"/>
  <c r="F154" i="61"/>
  <c r="G154" i="61" s="1"/>
  <c r="I152" i="81"/>
  <c r="H152" i="81"/>
  <c r="H151" i="89"/>
  <c r="I151" i="89"/>
  <c r="E153" i="94"/>
  <c r="F153" i="94" s="1"/>
  <c r="B153" i="94"/>
  <c r="H149" i="90"/>
  <c r="I149" i="90"/>
  <c r="B154" i="54"/>
  <c r="F154" i="54"/>
  <c r="G154" i="54" s="1"/>
  <c r="I147" i="97"/>
  <c r="H147" i="97"/>
  <c r="B154" i="59"/>
  <c r="F154" i="59"/>
  <c r="G154" i="59" s="1"/>
  <c r="I148" i="87"/>
  <c r="H148" i="87"/>
  <c r="I153" i="61"/>
  <c r="H153" i="61"/>
  <c r="J152" i="68"/>
  <c r="E151" i="76"/>
  <c r="F151" i="76" s="1"/>
  <c r="B151" i="76"/>
  <c r="I152" i="94"/>
  <c r="H152" i="94"/>
  <c r="J152" i="60"/>
  <c r="E152" i="79"/>
  <c r="F152" i="79" s="1"/>
  <c r="H151" i="77"/>
  <c r="I151" i="77"/>
  <c r="H153" i="54"/>
  <c r="I153" i="54"/>
  <c r="E152" i="89" l="1"/>
  <c r="F152" i="89" s="1"/>
  <c r="D153" i="89" s="1"/>
  <c r="B153" i="89" s="1"/>
  <c r="E148" i="97"/>
  <c r="F148" i="97" s="1"/>
  <c r="J154" i="66"/>
  <c r="J155" i="66" s="1"/>
  <c r="F154" i="64"/>
  <c r="G154" i="64" s="1"/>
  <c r="H154" i="64" s="1"/>
  <c r="H155" i="64" s="1"/>
  <c r="E150" i="84"/>
  <c r="F150" i="84" s="1"/>
  <c r="G150" i="84" s="1"/>
  <c r="H149" i="84"/>
  <c r="I149" i="84"/>
  <c r="E152" i="75"/>
  <c r="F152" i="75" s="1"/>
  <c r="D153" i="75" s="1"/>
  <c r="B153" i="75" s="1"/>
  <c r="J153" i="64"/>
  <c r="E151" i="85"/>
  <c r="F151" i="85" s="1"/>
  <c r="G152" i="86"/>
  <c r="I152" i="86" s="1"/>
  <c r="E152" i="78"/>
  <c r="F152" i="78" s="1"/>
  <c r="D153" i="78" s="1"/>
  <c r="D154" i="81"/>
  <c r="B154" i="81" s="1"/>
  <c r="D151" i="90"/>
  <c r="B151" i="90" s="1"/>
  <c r="H150" i="85"/>
  <c r="I150" i="85"/>
  <c r="H151" i="78"/>
  <c r="I151" i="78"/>
  <c r="B154" i="60"/>
  <c r="H150" i="92"/>
  <c r="I154" i="62"/>
  <c r="H154" i="62"/>
  <c r="H155" i="62" s="1"/>
  <c r="G152" i="89"/>
  <c r="H152" i="89" s="1"/>
  <c r="G151" i="92"/>
  <c r="D152" i="92"/>
  <c r="H154" i="56"/>
  <c r="H155" i="56" s="1"/>
  <c r="I154" i="56"/>
  <c r="J152" i="65"/>
  <c r="G153" i="65"/>
  <c r="D154" i="65"/>
  <c r="D151" i="88"/>
  <c r="B151" i="88" s="1"/>
  <c r="E153" i="86"/>
  <c r="F153" i="86" s="1"/>
  <c r="G153" i="86" s="1"/>
  <c r="J151" i="75"/>
  <c r="J151" i="77"/>
  <c r="J153" i="61"/>
  <c r="J150" i="76"/>
  <c r="J153" i="59"/>
  <c r="E149" i="98"/>
  <c r="F149" i="98" s="1"/>
  <c r="D150" i="98" s="1"/>
  <c r="B150" i="98" s="1"/>
  <c r="F154" i="60"/>
  <c r="G154" i="60" s="1"/>
  <c r="H154" i="60" s="1"/>
  <c r="H155" i="60" s="1"/>
  <c r="D152" i="76"/>
  <c r="G151" i="76"/>
  <c r="D154" i="94"/>
  <c r="G153" i="94"/>
  <c r="D150" i="87"/>
  <c r="B150" i="87" s="1"/>
  <c r="G149" i="87"/>
  <c r="G148" i="97"/>
  <c r="D149" i="97"/>
  <c r="B149" i="97" s="1"/>
  <c r="B154" i="68"/>
  <c r="D153" i="77"/>
  <c r="G152" i="77"/>
  <c r="E151" i="82"/>
  <c r="F151" i="82" s="1"/>
  <c r="B151" i="82"/>
  <c r="D153" i="96"/>
  <c r="B153" i="96" s="1"/>
  <c r="G152" i="96"/>
  <c r="E151" i="80"/>
  <c r="F151" i="80" s="1"/>
  <c r="B151" i="80"/>
  <c r="H154" i="59"/>
  <c r="H155" i="59" s="1"/>
  <c r="I154" i="59"/>
  <c r="J151" i="79"/>
  <c r="I151" i="91"/>
  <c r="H151" i="91"/>
  <c r="J153" i="60"/>
  <c r="E151" i="83"/>
  <c r="F151" i="83" s="1"/>
  <c r="E149" i="99"/>
  <c r="F149" i="99" s="1"/>
  <c r="B149" i="99"/>
  <c r="I150" i="80"/>
  <c r="H150" i="80"/>
  <c r="J153" i="54"/>
  <c r="D153" i="79"/>
  <c r="B153" i="79" s="1"/>
  <c r="G152" i="79"/>
  <c r="H154" i="61"/>
  <c r="H155" i="61" s="1"/>
  <c r="I154" i="61"/>
  <c r="E152" i="93"/>
  <c r="F152" i="93" s="1"/>
  <c r="B152" i="93"/>
  <c r="E153" i="67"/>
  <c r="F153" i="67" s="1"/>
  <c r="E154" i="68"/>
  <c r="E155" i="68" s="1"/>
  <c r="I150" i="83"/>
  <c r="H150" i="83"/>
  <c r="E153" i="89"/>
  <c r="F153" i="89" s="1"/>
  <c r="I148" i="99"/>
  <c r="H148" i="99"/>
  <c r="I148" i="98"/>
  <c r="H148" i="98"/>
  <c r="H149" i="95"/>
  <c r="I149" i="95"/>
  <c r="H154" i="54"/>
  <c r="H155" i="54" s="1"/>
  <c r="I154" i="54"/>
  <c r="H153" i="81"/>
  <c r="I153" i="81"/>
  <c r="E152" i="91"/>
  <c r="F152" i="91" s="1"/>
  <c r="I151" i="93"/>
  <c r="H151" i="93"/>
  <c r="I152" i="67"/>
  <c r="H152" i="67"/>
  <c r="I153" i="68"/>
  <c r="H153" i="68"/>
  <c r="H150" i="90"/>
  <c r="I150" i="90"/>
  <c r="I150" i="82"/>
  <c r="H150" i="82"/>
  <c r="I150" i="88"/>
  <c r="H150" i="88"/>
  <c r="E150" i="95"/>
  <c r="F150" i="95" s="1"/>
  <c r="B150" i="95"/>
  <c r="D151" i="84" l="1"/>
  <c r="B151" i="84" s="1"/>
  <c r="I154" i="64"/>
  <c r="H152" i="86"/>
  <c r="G149" i="98"/>
  <c r="H149" i="98" s="1"/>
  <c r="G152" i="75"/>
  <c r="I152" i="89"/>
  <c r="D154" i="86"/>
  <c r="E151" i="84"/>
  <c r="F151" i="84" s="1"/>
  <c r="D152" i="84" s="1"/>
  <c r="H150" i="84"/>
  <c r="I150" i="84"/>
  <c r="E154" i="81"/>
  <c r="E155" i="81" s="1"/>
  <c r="J154" i="64"/>
  <c r="J155" i="64" s="1"/>
  <c r="I155" i="64"/>
  <c r="G152" i="78"/>
  <c r="H152" i="78" s="1"/>
  <c r="D152" i="85"/>
  <c r="G151" i="85"/>
  <c r="J151" i="78"/>
  <c r="I154" i="60"/>
  <c r="J154" i="60" s="1"/>
  <c r="J155" i="60" s="1"/>
  <c r="B153" i="78"/>
  <c r="E153" i="78"/>
  <c r="F153" i="78" s="1"/>
  <c r="E151" i="90"/>
  <c r="F151" i="90" s="1"/>
  <c r="D152" i="90" s="1"/>
  <c r="I152" i="78"/>
  <c r="I155" i="62"/>
  <c r="J154" i="62"/>
  <c r="J155" i="62" s="1"/>
  <c r="J154" i="56"/>
  <c r="J155" i="56" s="1"/>
  <c r="I155" i="56"/>
  <c r="B152" i="92"/>
  <c r="E152" i="92"/>
  <c r="F152" i="92" s="1"/>
  <c r="H151" i="92"/>
  <c r="I151" i="92"/>
  <c r="B154" i="65"/>
  <c r="E154" i="65"/>
  <c r="E155" i="65" s="1"/>
  <c r="I153" i="65"/>
  <c r="H153" i="65"/>
  <c r="E153" i="79"/>
  <c r="F153" i="79" s="1"/>
  <c r="G153" i="79" s="1"/>
  <c r="E151" i="88"/>
  <c r="F151" i="88" s="1"/>
  <c r="E150" i="87"/>
  <c r="F150" i="87" s="1"/>
  <c r="G150" i="87" s="1"/>
  <c r="E153" i="96"/>
  <c r="F153" i="96" s="1"/>
  <c r="D154" i="96" s="1"/>
  <c r="E154" i="96" s="1"/>
  <c r="E155" i="96" s="1"/>
  <c r="G150" i="95"/>
  <c r="D151" i="95"/>
  <c r="D152" i="82"/>
  <c r="G151" i="82"/>
  <c r="G152" i="93"/>
  <c r="D153" i="93"/>
  <c r="E154" i="86"/>
  <c r="E155" i="86" s="1"/>
  <c r="B154" i="86"/>
  <c r="H152" i="96"/>
  <c r="I152" i="96"/>
  <c r="E153" i="77"/>
  <c r="F153" i="77" s="1"/>
  <c r="B153" i="77"/>
  <c r="E154" i="94"/>
  <c r="E155" i="94" s="1"/>
  <c r="B154" i="94"/>
  <c r="E152" i="76"/>
  <c r="F152" i="76" s="1"/>
  <c r="B152" i="76"/>
  <c r="J153" i="68"/>
  <c r="H152" i="79"/>
  <c r="I152" i="79"/>
  <c r="D150" i="99"/>
  <c r="G149" i="99"/>
  <c r="I153" i="86"/>
  <c r="H153" i="86"/>
  <c r="D152" i="80"/>
  <c r="G151" i="80"/>
  <c r="F154" i="68"/>
  <c r="G154" i="68" s="1"/>
  <c r="E149" i="97"/>
  <c r="F149" i="97" s="1"/>
  <c r="I149" i="87"/>
  <c r="H149" i="87"/>
  <c r="E153" i="75"/>
  <c r="F153" i="75" s="1"/>
  <c r="D153" i="91"/>
  <c r="B153" i="91" s="1"/>
  <c r="G152" i="91"/>
  <c r="D154" i="89"/>
  <c r="E154" i="89" s="1"/>
  <c r="E155" i="89" s="1"/>
  <c r="G153" i="89"/>
  <c r="I155" i="61"/>
  <c r="J154" i="61"/>
  <c r="J155" i="61" s="1"/>
  <c r="E150" i="98"/>
  <c r="F150" i="98" s="1"/>
  <c r="D152" i="83"/>
  <c r="G151" i="83"/>
  <c r="J154" i="59"/>
  <c r="J155" i="59" s="1"/>
  <c r="I155" i="59"/>
  <c r="H152" i="75"/>
  <c r="I152" i="75"/>
  <c r="J152" i="67"/>
  <c r="J154" i="54"/>
  <c r="J155" i="54" s="1"/>
  <c r="I155" i="54"/>
  <c r="D154" i="67"/>
  <c r="G153" i="67"/>
  <c r="I149" i="98"/>
  <c r="I152" i="77"/>
  <c r="H152" i="77"/>
  <c r="F154" i="81"/>
  <c r="G154" i="81" s="1"/>
  <c r="I148" i="97"/>
  <c r="H148" i="97"/>
  <c r="H153" i="94"/>
  <c r="I153" i="94"/>
  <c r="H151" i="76"/>
  <c r="I151" i="76"/>
  <c r="G151" i="84" l="1"/>
  <c r="H151" i="84" s="1"/>
  <c r="B152" i="84"/>
  <c r="E152" i="84"/>
  <c r="F152" i="84" s="1"/>
  <c r="G153" i="96"/>
  <c r="I153" i="96" s="1"/>
  <c r="I155" i="60"/>
  <c r="H151" i="85"/>
  <c r="I151" i="85"/>
  <c r="B152" i="85"/>
  <c r="E152" i="85"/>
  <c r="F152" i="85" s="1"/>
  <c r="G153" i="78"/>
  <c r="D154" i="78"/>
  <c r="G151" i="90"/>
  <c r="H151" i="90" s="1"/>
  <c r="D151" i="87"/>
  <c r="B151" i="87" s="1"/>
  <c r="J152" i="78"/>
  <c r="F154" i="65"/>
  <c r="G154" i="65" s="1"/>
  <c r="I154" i="65" s="1"/>
  <c r="D154" i="79"/>
  <c r="E154" i="79" s="1"/>
  <c r="E155" i="79" s="1"/>
  <c r="D153" i="92"/>
  <c r="G152" i="92"/>
  <c r="J153" i="65"/>
  <c r="G151" i="88"/>
  <c r="D152" i="88"/>
  <c r="D154" i="77"/>
  <c r="G153" i="77"/>
  <c r="G152" i="76"/>
  <c r="D153" i="76"/>
  <c r="H153" i="67"/>
  <c r="I153" i="67"/>
  <c r="J152" i="75"/>
  <c r="B154" i="89"/>
  <c r="F154" i="89"/>
  <c r="G154" i="89" s="1"/>
  <c r="I152" i="91"/>
  <c r="H152" i="91"/>
  <c r="E152" i="80"/>
  <c r="F152" i="80" s="1"/>
  <c r="B152" i="80"/>
  <c r="J152" i="79"/>
  <c r="E153" i="93"/>
  <c r="F153" i="93" s="1"/>
  <c r="B153" i="93"/>
  <c r="I151" i="82"/>
  <c r="H151" i="82"/>
  <c r="H154" i="81"/>
  <c r="H155" i="81" s="1"/>
  <c r="I154" i="81"/>
  <c r="I155" i="81" s="1"/>
  <c r="B154" i="67"/>
  <c r="H151" i="83"/>
  <c r="I151" i="83"/>
  <c r="D150" i="97"/>
  <c r="B150" i="97" s="1"/>
  <c r="G149" i="97"/>
  <c r="H149" i="99"/>
  <c r="I149" i="99"/>
  <c r="I152" i="93"/>
  <c r="H152" i="93"/>
  <c r="E152" i="82"/>
  <c r="F152" i="82" s="1"/>
  <c r="B152" i="82"/>
  <c r="E152" i="83"/>
  <c r="F152" i="83" s="1"/>
  <c r="B152" i="83"/>
  <c r="D154" i="75"/>
  <c r="G153" i="75"/>
  <c r="H154" i="68"/>
  <c r="H155" i="68" s="1"/>
  <c r="I154" i="68"/>
  <c r="E150" i="99"/>
  <c r="F150" i="99" s="1"/>
  <c r="B150" i="99"/>
  <c r="E152" i="90"/>
  <c r="F152" i="90" s="1"/>
  <c r="B152" i="90"/>
  <c r="H150" i="87"/>
  <c r="I150" i="87"/>
  <c r="B154" i="79"/>
  <c r="E151" i="95"/>
  <c r="F151" i="95" s="1"/>
  <c r="B151" i="95"/>
  <c r="B154" i="96"/>
  <c r="F154" i="96"/>
  <c r="G154" i="96" s="1"/>
  <c r="J151" i="76"/>
  <c r="J152" i="77"/>
  <c r="E154" i="67"/>
  <c r="E155" i="67" s="1"/>
  <c r="G150" i="98"/>
  <c r="D151" i="98"/>
  <c r="B151" i="98" s="1"/>
  <c r="I153" i="89"/>
  <c r="H153" i="89"/>
  <c r="E153" i="91"/>
  <c r="F153" i="91" s="1"/>
  <c r="H151" i="80"/>
  <c r="I151" i="80"/>
  <c r="F154" i="94"/>
  <c r="G154" i="94" s="1"/>
  <c r="F154" i="86"/>
  <c r="G154" i="86" s="1"/>
  <c r="H153" i="79"/>
  <c r="I153" i="79"/>
  <c r="H150" i="95"/>
  <c r="I150" i="95"/>
  <c r="I151" i="84" l="1"/>
  <c r="I151" i="90"/>
  <c r="H153" i="96"/>
  <c r="H154" i="65"/>
  <c r="H155" i="65" s="1"/>
  <c r="D153" i="84"/>
  <c r="B153" i="84" s="1"/>
  <c r="G152" i="84"/>
  <c r="D153" i="85"/>
  <c r="B153" i="85" s="1"/>
  <c r="G152" i="85"/>
  <c r="E151" i="87"/>
  <c r="F151" i="87" s="1"/>
  <c r="D152" i="87" s="1"/>
  <c r="B152" i="87" s="1"/>
  <c r="B154" i="78"/>
  <c r="E154" i="78"/>
  <c r="I153" i="78"/>
  <c r="H153" i="78"/>
  <c r="B153" i="92"/>
  <c r="E153" i="92"/>
  <c r="F153" i="92" s="1"/>
  <c r="H152" i="92"/>
  <c r="I152" i="92"/>
  <c r="I155" i="65"/>
  <c r="J154" i="65"/>
  <c r="J155" i="65" s="1"/>
  <c r="B152" i="88"/>
  <c r="E152" i="88"/>
  <c r="F152" i="88" s="1"/>
  <c r="H151" i="88"/>
  <c r="I151" i="88"/>
  <c r="J153" i="79"/>
  <c r="F154" i="79"/>
  <c r="G154" i="79" s="1"/>
  <c r="I154" i="79" s="1"/>
  <c r="G152" i="83"/>
  <c r="D153" i="83"/>
  <c r="B153" i="83" s="1"/>
  <c r="G152" i="80"/>
  <c r="D153" i="80"/>
  <c r="B153" i="80" s="1"/>
  <c r="I154" i="94"/>
  <c r="I155" i="94" s="1"/>
  <c r="H154" i="94"/>
  <c r="H155" i="94" s="1"/>
  <c r="H150" i="98"/>
  <c r="I150" i="98"/>
  <c r="D152" i="95"/>
  <c r="B152" i="95" s="1"/>
  <c r="G151" i="95"/>
  <c r="D151" i="99"/>
  <c r="G150" i="99"/>
  <c r="I153" i="75"/>
  <c r="H153" i="75"/>
  <c r="G152" i="82"/>
  <c r="D153" i="82"/>
  <c r="E153" i="76"/>
  <c r="F153" i="76" s="1"/>
  <c r="B153" i="76"/>
  <c r="H154" i="86"/>
  <c r="H155" i="86" s="1"/>
  <c r="I154" i="86"/>
  <c r="I155" i="86" s="1"/>
  <c r="E154" i="75"/>
  <c r="E155" i="75" s="1"/>
  <c r="B154" i="75"/>
  <c r="J153" i="67"/>
  <c r="H152" i="76"/>
  <c r="I152" i="76"/>
  <c r="E151" i="98"/>
  <c r="F151" i="98" s="1"/>
  <c r="H154" i="96"/>
  <c r="H155" i="96" s="1"/>
  <c r="I154" i="96"/>
  <c r="I155" i="96" s="1"/>
  <c r="G152" i="90"/>
  <c r="D153" i="90"/>
  <c r="B153" i="90" s="1"/>
  <c r="J154" i="68"/>
  <c r="J155" i="68" s="1"/>
  <c r="I155" i="68"/>
  <c r="E150" i="97"/>
  <c r="F150" i="97" s="1"/>
  <c r="I154" i="89"/>
  <c r="I155" i="89" s="1"/>
  <c r="H154" i="89"/>
  <c r="H155" i="89" s="1"/>
  <c r="I153" i="77"/>
  <c r="H153" i="77"/>
  <c r="D154" i="91"/>
  <c r="G153" i="91"/>
  <c r="H149" i="97"/>
  <c r="I149" i="97"/>
  <c r="F154" i="67"/>
  <c r="G154" i="67" s="1"/>
  <c r="D154" i="93"/>
  <c r="G153" i="93"/>
  <c r="E154" i="77"/>
  <c r="E155" i="77" s="1"/>
  <c r="B154" i="77"/>
  <c r="E153" i="85" l="1"/>
  <c r="F153" i="85" s="1"/>
  <c r="E153" i="84"/>
  <c r="F153" i="84" s="1"/>
  <c r="D154" i="84"/>
  <c r="G153" i="84"/>
  <c r="H152" i="84"/>
  <c r="I152" i="84"/>
  <c r="G151" i="87"/>
  <c r="H151" i="87" s="1"/>
  <c r="D154" i="85"/>
  <c r="G153" i="85"/>
  <c r="I152" i="85"/>
  <c r="H152" i="85"/>
  <c r="J153" i="78"/>
  <c r="E155" i="78"/>
  <c r="F154" i="78"/>
  <c r="G154" i="78" s="1"/>
  <c r="H154" i="79"/>
  <c r="H155" i="79" s="1"/>
  <c r="D154" i="92"/>
  <c r="G153" i="92"/>
  <c r="G152" i="88"/>
  <c r="D153" i="88"/>
  <c r="J153" i="77"/>
  <c r="E153" i="80"/>
  <c r="F153" i="80" s="1"/>
  <c r="G153" i="80" s="1"/>
  <c r="E154" i="93"/>
  <c r="E155" i="93" s="1"/>
  <c r="B154" i="93"/>
  <c r="I153" i="93"/>
  <c r="H153" i="93"/>
  <c r="J152" i="76"/>
  <c r="F154" i="75"/>
  <c r="G154" i="75" s="1"/>
  <c r="D154" i="76"/>
  <c r="G153" i="76"/>
  <c r="H152" i="82"/>
  <c r="I152" i="82"/>
  <c r="E151" i="99"/>
  <c r="F151" i="99" s="1"/>
  <c r="B151" i="99"/>
  <c r="I151" i="95"/>
  <c r="H151" i="95"/>
  <c r="H152" i="80"/>
  <c r="I152" i="80"/>
  <c r="I152" i="90"/>
  <c r="H152" i="90"/>
  <c r="E153" i="83"/>
  <c r="F153" i="83" s="1"/>
  <c r="H153" i="91"/>
  <c r="I153" i="91"/>
  <c r="I154" i="67"/>
  <c r="H154" i="67"/>
  <c r="H155" i="67" s="1"/>
  <c r="E154" i="91"/>
  <c r="E155" i="91" s="1"/>
  <c r="B154" i="91"/>
  <c r="D151" i="97"/>
  <c r="B151" i="97" s="1"/>
  <c r="G150" i="97"/>
  <c r="G151" i="98"/>
  <c r="D152" i="98"/>
  <c r="B152" i="98" s="1"/>
  <c r="J153" i="75"/>
  <c r="I155" i="79"/>
  <c r="J154" i="79"/>
  <c r="J155" i="79" s="1"/>
  <c r="F154" i="77"/>
  <c r="G154" i="77" s="1"/>
  <c r="E153" i="90"/>
  <c r="F153" i="90" s="1"/>
  <c r="E152" i="87"/>
  <c r="F152" i="87" s="1"/>
  <c r="E153" i="82"/>
  <c r="F153" i="82" s="1"/>
  <c r="B153" i="82"/>
  <c r="I150" i="99"/>
  <c r="H150" i="99"/>
  <c r="E152" i="95"/>
  <c r="F152" i="95" s="1"/>
  <c r="H152" i="83"/>
  <c r="I152" i="83"/>
  <c r="I151" i="87" l="1"/>
  <c r="I153" i="84"/>
  <c r="H153" i="84"/>
  <c r="E154" i="84"/>
  <c r="E155" i="84" s="1"/>
  <c r="B154" i="84"/>
  <c r="H153" i="85"/>
  <c r="I153" i="85"/>
  <c r="B154" i="85"/>
  <c r="E154" i="85"/>
  <c r="D154" i="80"/>
  <c r="E154" i="80" s="1"/>
  <c r="E155" i="80" s="1"/>
  <c r="I154" i="78"/>
  <c r="H154" i="78"/>
  <c r="H155" i="78" s="1"/>
  <c r="I153" i="92"/>
  <c r="H153" i="92"/>
  <c r="E154" i="92"/>
  <c r="B154" i="92"/>
  <c r="B153" i="88"/>
  <c r="E153" i="88"/>
  <c r="F153" i="88" s="1"/>
  <c r="I152" i="88"/>
  <c r="H152" i="88"/>
  <c r="F154" i="91"/>
  <c r="G154" i="91" s="1"/>
  <c r="H154" i="91" s="1"/>
  <c r="H155" i="91" s="1"/>
  <c r="F154" i="93"/>
  <c r="G154" i="93" s="1"/>
  <c r="H154" i="93" s="1"/>
  <c r="H155" i="93" s="1"/>
  <c r="D152" i="99"/>
  <c r="G151" i="99"/>
  <c r="G153" i="82"/>
  <c r="D154" i="82"/>
  <c r="G152" i="95"/>
  <c r="D153" i="95"/>
  <c r="I154" i="77"/>
  <c r="H154" i="77"/>
  <c r="H155" i="77" s="1"/>
  <c r="E152" i="98"/>
  <c r="F152" i="98" s="1"/>
  <c r="I150" i="97"/>
  <c r="H150" i="97"/>
  <c r="G153" i="83"/>
  <c r="D154" i="83"/>
  <c r="H153" i="76"/>
  <c r="I153" i="76"/>
  <c r="I154" i="75"/>
  <c r="H154" i="75"/>
  <c r="H155" i="75" s="1"/>
  <c r="D153" i="87"/>
  <c r="G152" i="87"/>
  <c r="D154" i="90"/>
  <c r="G153" i="90"/>
  <c r="I153" i="80"/>
  <c r="H153" i="80"/>
  <c r="H151" i="98"/>
  <c r="I151" i="98"/>
  <c r="J154" i="67"/>
  <c r="J155" i="67" s="1"/>
  <c r="I155" i="67"/>
  <c r="E154" i="76"/>
  <c r="E155" i="76" s="1"/>
  <c r="B154" i="76"/>
  <c r="E151" i="97"/>
  <c r="F151" i="97" s="1"/>
  <c r="I154" i="91" l="1"/>
  <c r="I155" i="91" s="1"/>
  <c r="B154" i="80"/>
  <c r="F154" i="84"/>
  <c r="G154" i="84" s="1"/>
  <c r="E155" i="85"/>
  <c r="F154" i="85"/>
  <c r="G154" i="85" s="1"/>
  <c r="I155" i="78"/>
  <c r="J154" i="78"/>
  <c r="J155" i="78" s="1"/>
  <c r="I154" i="93"/>
  <c r="I155" i="93" s="1"/>
  <c r="E155" i="92"/>
  <c r="F154" i="92"/>
  <c r="G154" i="92" s="1"/>
  <c r="D154" i="88"/>
  <c r="G153" i="88"/>
  <c r="J153" i="76"/>
  <c r="D152" i="97"/>
  <c r="B152" i="97" s="1"/>
  <c r="G151" i="97"/>
  <c r="E154" i="90"/>
  <c r="E155" i="90" s="1"/>
  <c r="B154" i="90"/>
  <c r="E154" i="83"/>
  <c r="E155" i="83" s="1"/>
  <c r="B154" i="83"/>
  <c r="E154" i="82"/>
  <c r="E155" i="82" s="1"/>
  <c r="B154" i="82"/>
  <c r="F154" i="76"/>
  <c r="G154" i="76" s="1"/>
  <c r="I152" i="87"/>
  <c r="H152" i="87"/>
  <c r="J154" i="75"/>
  <c r="J155" i="75" s="1"/>
  <c r="I155" i="75"/>
  <c r="H153" i="83"/>
  <c r="I153" i="83"/>
  <c r="G152" i="98"/>
  <c r="D153" i="98"/>
  <c r="B153" i="98" s="1"/>
  <c r="H153" i="82"/>
  <c r="I153" i="82"/>
  <c r="E153" i="87"/>
  <c r="F153" i="87" s="1"/>
  <c r="B153" i="87"/>
  <c r="E153" i="95"/>
  <c r="F153" i="95" s="1"/>
  <c r="B153" i="95"/>
  <c r="I151" i="99"/>
  <c r="H151" i="99"/>
  <c r="H153" i="90"/>
  <c r="I153" i="90"/>
  <c r="F154" i="80"/>
  <c r="G154" i="80" s="1"/>
  <c r="J154" i="77"/>
  <c r="J155" i="77" s="1"/>
  <c r="I155" i="77"/>
  <c r="I152" i="95"/>
  <c r="H152" i="95"/>
  <c r="E152" i="99"/>
  <c r="F152" i="99" s="1"/>
  <c r="B152" i="99"/>
  <c r="I154" i="84" l="1"/>
  <c r="I155" i="84" s="1"/>
  <c r="H154" i="84"/>
  <c r="H155" i="84" s="1"/>
  <c r="I154" i="85"/>
  <c r="I155" i="85" s="1"/>
  <c r="H154" i="85"/>
  <c r="H155" i="85" s="1"/>
  <c r="I154" i="92"/>
  <c r="I155" i="92" s="1"/>
  <c r="H154" i="92"/>
  <c r="H155" i="92" s="1"/>
  <c r="I153" i="88"/>
  <c r="H153" i="88"/>
  <c r="F154" i="90"/>
  <c r="G154" i="90" s="1"/>
  <c r="I154" i="90" s="1"/>
  <c r="I155" i="90" s="1"/>
  <c r="E154" i="88"/>
  <c r="B154" i="88"/>
  <c r="F154" i="82"/>
  <c r="G154" i="82" s="1"/>
  <c r="H154" i="82" s="1"/>
  <c r="H155" i="82" s="1"/>
  <c r="E152" i="97"/>
  <c r="F152" i="97" s="1"/>
  <c r="D153" i="97" s="1"/>
  <c r="B153" i="97" s="1"/>
  <c r="E153" i="98"/>
  <c r="F153" i="98" s="1"/>
  <c r="G153" i="98" s="1"/>
  <c r="D154" i="87"/>
  <c r="E154" i="87" s="1"/>
  <c r="E155" i="87" s="1"/>
  <c r="G153" i="87"/>
  <c r="H154" i="80"/>
  <c r="H155" i="80" s="1"/>
  <c r="I154" i="80"/>
  <c r="I155" i="80" s="1"/>
  <c r="D154" i="95"/>
  <c r="G153" i="95"/>
  <c r="G152" i="97"/>
  <c r="D153" i="99"/>
  <c r="G152" i="99"/>
  <c r="I151" i="97"/>
  <c r="H151" i="97"/>
  <c r="H152" i="98"/>
  <c r="I152" i="98"/>
  <c r="I154" i="76"/>
  <c r="H154" i="76"/>
  <c r="H155" i="76" s="1"/>
  <c r="F154" i="83"/>
  <c r="G154" i="83" s="1"/>
  <c r="H154" i="90" l="1"/>
  <c r="H155" i="90" s="1"/>
  <c r="D154" i="98"/>
  <c r="E154" i="98" s="1"/>
  <c r="E155" i="98" s="1"/>
  <c r="I154" i="82"/>
  <c r="I155" i="82" s="1"/>
  <c r="E155" i="88"/>
  <c r="F154" i="88"/>
  <c r="G154" i="88" s="1"/>
  <c r="I154" i="83"/>
  <c r="I155" i="83" s="1"/>
  <c r="H154" i="83"/>
  <c r="H155" i="83" s="1"/>
  <c r="H153" i="98"/>
  <c r="I153" i="98"/>
  <c r="H152" i="99"/>
  <c r="I152" i="99"/>
  <c r="H152" i="97"/>
  <c r="I152" i="97"/>
  <c r="I153" i="95"/>
  <c r="H153" i="95"/>
  <c r="J154" i="76"/>
  <c r="J155" i="76" s="1"/>
  <c r="I155" i="76"/>
  <c r="E153" i="99"/>
  <c r="F153" i="99" s="1"/>
  <c r="B153" i="99"/>
  <c r="E154" i="95"/>
  <c r="E155" i="95" s="1"/>
  <c r="B154" i="95"/>
  <c r="H153" i="87"/>
  <c r="I153" i="87"/>
  <c r="E153" i="97"/>
  <c r="F153" i="97" s="1"/>
  <c r="B154" i="98"/>
  <c r="F154" i="98"/>
  <c r="G154" i="98" s="1"/>
  <c r="B154" i="87"/>
  <c r="F154" i="87"/>
  <c r="G154" i="87" s="1"/>
  <c r="H154" i="88" l="1"/>
  <c r="H155" i="88" s="1"/>
  <c r="I154" i="88"/>
  <c r="I155" i="88" s="1"/>
  <c r="G153" i="99"/>
  <c r="D154" i="99"/>
  <c r="H154" i="98"/>
  <c r="H155" i="98" s="1"/>
  <c r="I154" i="98"/>
  <c r="I155" i="98" s="1"/>
  <c r="F154" i="95"/>
  <c r="G154" i="95" s="1"/>
  <c r="H154" i="87"/>
  <c r="H155" i="87" s="1"/>
  <c r="I154" i="87"/>
  <c r="I155" i="87" s="1"/>
  <c r="G153" i="97"/>
  <c r="D154" i="97"/>
  <c r="E154" i="97" s="1"/>
  <c r="E155" i="97" s="1"/>
  <c r="H153" i="97" l="1"/>
  <c r="I153" i="97"/>
  <c r="E154" i="99"/>
  <c r="E155" i="99" s="1"/>
  <c r="B154" i="99"/>
  <c r="B154" i="97"/>
  <c r="F154" i="97"/>
  <c r="G154" i="97" s="1"/>
  <c r="H154" i="95"/>
  <c r="H155" i="95" s="1"/>
  <c r="I154" i="95"/>
  <c r="I155" i="95" s="1"/>
  <c r="H153" i="99"/>
  <c r="I153" i="99"/>
  <c r="H154" i="97" l="1"/>
  <c r="H155" i="97" s="1"/>
  <c r="I154" i="97"/>
  <c r="I155" i="97" s="1"/>
  <c r="F154" i="99"/>
  <c r="G154" i="99" s="1"/>
  <c r="I154" i="99" l="1"/>
  <c r="I155" i="99" s="1"/>
  <c r="H154" i="99"/>
  <c r="H155" i="99" s="1"/>
  <c r="Q18" i="36" l="1"/>
  <c r="R18" i="36" s="1"/>
  <c r="Q60" i="36"/>
  <c r="R60" i="36" s="1"/>
  <c r="T60" i="36" s="1"/>
  <c r="Q31" i="36"/>
  <c r="R31" i="36" s="1"/>
  <c r="T31" i="36" s="1"/>
  <c r="Q35" i="36"/>
  <c r="R35" i="36" s="1"/>
  <c r="T35" i="36" s="1"/>
  <c r="Q74" i="36"/>
  <c r="R74" i="36" s="1"/>
  <c r="T74" i="36" s="1"/>
  <c r="Q63" i="36"/>
  <c r="R63" i="36" s="1"/>
  <c r="T63" i="36" s="1"/>
  <c r="Q64" i="36"/>
  <c r="R64" i="36" s="1"/>
  <c r="T64" i="36" s="1"/>
  <c r="Q90" i="36"/>
  <c r="R90" i="36" s="1"/>
  <c r="T90" i="36" s="1"/>
  <c r="Q66" i="36"/>
  <c r="R66" i="36" s="1"/>
  <c r="T66" i="36" s="1"/>
  <c r="Q77" i="36"/>
  <c r="R77" i="36" s="1"/>
  <c r="T77" i="36" s="1"/>
  <c r="Q65" i="36"/>
  <c r="R65" i="36" s="1"/>
  <c r="T65" i="36" s="1"/>
  <c r="Q47" i="36"/>
  <c r="R47" i="36" s="1"/>
  <c r="T47" i="36" s="1"/>
  <c r="Q52" i="36"/>
  <c r="R52" i="36" s="1"/>
  <c r="T52" i="36" s="1"/>
  <c r="Q57" i="36"/>
  <c r="R57" i="36" s="1"/>
  <c r="T57" i="36" s="1"/>
  <c r="Q69" i="36"/>
  <c r="R69" i="36" s="1"/>
  <c r="T69" i="36" s="1"/>
  <c r="Q59" i="36"/>
  <c r="R59" i="36" s="1"/>
  <c r="T59" i="36" s="1"/>
  <c r="Q83" i="36"/>
  <c r="R83" i="36" s="1"/>
  <c r="T83" i="36" s="1"/>
  <c r="Q48" i="36"/>
  <c r="R48" i="36" s="1"/>
  <c r="T48" i="36" s="1"/>
  <c r="Q46" i="36"/>
  <c r="R46" i="36" s="1"/>
  <c r="T46" i="36" s="1"/>
  <c r="Q36" i="36"/>
  <c r="R36" i="36" s="1"/>
  <c r="T36" i="36" s="1"/>
  <c r="Q21" i="36"/>
  <c r="R21" i="36" s="1"/>
  <c r="T21" i="36" s="1"/>
  <c r="Q38" i="36"/>
  <c r="R38" i="36" s="1"/>
  <c r="T38" i="36" s="1"/>
  <c r="Q28" i="36"/>
  <c r="R28" i="36" s="1"/>
  <c r="T28" i="36" s="1"/>
  <c r="Q81" i="36"/>
  <c r="R81" i="36" s="1"/>
  <c r="T81" i="36" s="1"/>
  <c r="Q49" i="36"/>
  <c r="R49" i="36" s="1"/>
  <c r="T49" i="36" s="1"/>
  <c r="Q45" i="36"/>
  <c r="R45" i="36" s="1"/>
  <c r="T45" i="36" s="1"/>
  <c r="Q87" i="36"/>
  <c r="R87" i="36" s="1"/>
  <c r="T87" i="36" s="1"/>
  <c r="Q76" i="36"/>
  <c r="R76" i="36" s="1"/>
  <c r="T76" i="36" s="1"/>
  <c r="Q34" i="36"/>
  <c r="R34" i="36" s="1"/>
  <c r="T34" i="36" s="1"/>
  <c r="Q53" i="36"/>
  <c r="R53" i="36" s="1"/>
  <c r="T53" i="36" s="1"/>
  <c r="Q51" i="36"/>
  <c r="R51" i="36" s="1"/>
  <c r="T51" i="36" s="1"/>
  <c r="Q23" i="36"/>
  <c r="R23" i="36" s="1"/>
  <c r="T23" i="36" s="1"/>
  <c r="Q88" i="36"/>
  <c r="R88" i="36" s="1"/>
  <c r="T88" i="36" s="1"/>
  <c r="Q61" i="36"/>
  <c r="R61" i="36" s="1"/>
  <c r="T61" i="36" s="1"/>
  <c r="Q24" i="36"/>
  <c r="R24" i="36" s="1"/>
  <c r="T24" i="36" s="1"/>
  <c r="Q72" i="36"/>
  <c r="R72" i="36" s="1"/>
  <c r="T72" i="36" s="1"/>
  <c r="Q41" i="36"/>
  <c r="R41" i="36" s="1"/>
  <c r="T41" i="36" s="1"/>
  <c r="Q55" i="36"/>
  <c r="R55" i="36" s="1"/>
  <c r="T55" i="36" s="1"/>
  <c r="Q56" i="36"/>
  <c r="R56" i="36" s="1"/>
  <c r="T56" i="36" s="1"/>
  <c r="Q22" i="36"/>
  <c r="R22" i="36" s="1"/>
  <c r="T22" i="36" s="1"/>
  <c r="Q80" i="36"/>
  <c r="R80" i="36" s="1"/>
  <c r="T80" i="36" s="1"/>
  <c r="Q27" i="36"/>
  <c r="R27" i="36" s="1"/>
  <c r="T27" i="36" s="1"/>
  <c r="Q78" i="36"/>
  <c r="R78" i="36" s="1"/>
  <c r="T78" i="36" s="1"/>
  <c r="Q62" i="36"/>
  <c r="R62" i="36" s="1"/>
  <c r="T62" i="36" s="1"/>
  <c r="Q44" i="36"/>
  <c r="R44" i="36" s="1"/>
  <c r="T44" i="36" s="1"/>
  <c r="Q67" i="36"/>
  <c r="R67" i="36" s="1"/>
  <c r="T67" i="36" s="1"/>
  <c r="Q33" i="36"/>
  <c r="R33" i="36" s="1"/>
  <c r="T33" i="36" s="1"/>
  <c r="Q50" i="36"/>
  <c r="R50" i="36" s="1"/>
  <c r="T50" i="36" s="1"/>
  <c r="Q25" i="36"/>
  <c r="R25" i="36" s="1"/>
  <c r="T25" i="36" s="1"/>
  <c r="Q42" i="36"/>
  <c r="R42" i="36" s="1"/>
  <c r="T42" i="36" s="1"/>
  <c r="Q70" i="36"/>
  <c r="R70" i="36" s="1"/>
  <c r="T70" i="36" s="1"/>
  <c r="Q26" i="36"/>
  <c r="R26" i="36" s="1"/>
  <c r="T26" i="36" s="1"/>
  <c r="Q30" i="36"/>
  <c r="R30" i="36" s="1"/>
  <c r="T30" i="36" s="1"/>
  <c r="Q39" i="36"/>
  <c r="R39" i="36" s="1"/>
  <c r="T39" i="36" s="1"/>
  <c r="Q82" i="36"/>
  <c r="R82" i="36" s="1"/>
  <c r="T82" i="36" s="1"/>
  <c r="Q79" i="36"/>
  <c r="R79" i="36" s="1"/>
  <c r="T79" i="36" s="1"/>
  <c r="Q86" i="36"/>
  <c r="R86" i="36" s="1"/>
  <c r="T86" i="36" s="1"/>
  <c r="Q29" i="36"/>
  <c r="R29" i="36" s="1"/>
  <c r="T29" i="36" s="1"/>
  <c r="Q37" i="36"/>
  <c r="R37" i="36" s="1"/>
  <c r="T37" i="36" s="1"/>
  <c r="Q58" i="36"/>
  <c r="R58" i="36" s="1"/>
  <c r="T58" i="36" s="1"/>
  <c r="Q71" i="36"/>
  <c r="R71" i="36" s="1"/>
  <c r="T71" i="36" s="1"/>
  <c r="Q20" i="36"/>
  <c r="R20" i="36" s="1"/>
  <c r="T20" i="36" s="1"/>
  <c r="Q40" i="36"/>
  <c r="R40" i="36" s="1"/>
  <c r="T40" i="36" s="1"/>
  <c r="Q32" i="36"/>
  <c r="R32" i="36" s="1"/>
  <c r="T32" i="36" s="1"/>
  <c r="Q68" i="36"/>
  <c r="R68" i="36" s="1"/>
  <c r="T68" i="36" s="1"/>
  <c r="Q54" i="36"/>
  <c r="R54" i="36" s="1"/>
  <c r="T54" i="36" s="1"/>
  <c r="Q84" i="36"/>
  <c r="R84" i="36" s="1"/>
  <c r="T84" i="36" s="1"/>
  <c r="Q73" i="36"/>
  <c r="R73" i="36" s="1"/>
  <c r="T73" i="36" s="1"/>
  <c r="Q75" i="36"/>
  <c r="R75" i="36" s="1"/>
  <c r="T75" i="36" s="1"/>
  <c r="Q43" i="36"/>
  <c r="R43" i="36" s="1"/>
  <c r="T43" i="36" s="1"/>
  <c r="Q89" i="36"/>
  <c r="R89" i="36" s="1"/>
  <c r="T89" i="36" s="1"/>
  <c r="Q91" i="36"/>
  <c r="R91" i="36" s="1"/>
  <c r="T91" i="36" s="1"/>
  <c r="Q19" i="36"/>
  <c r="R19" i="36" s="1"/>
  <c r="T19" i="36" s="1"/>
  <c r="Q85" i="36"/>
  <c r="R85" i="36" s="1"/>
  <c r="T85" i="36" s="1"/>
  <c r="T18" i="36" l="1"/>
  <c r="T93" i="36" s="1"/>
  <c r="R93" i="36"/>
  <c r="Q94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Jim Martin</author>
    <author>rlp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 xr:uid="{00000000-0006-0000-0000-00001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 xr:uid="{00000000-0006-0000-0000-00001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 xr:uid="{00000000-0006-0000-0000-00001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 xr:uid="{00000000-0006-0000-0000-00001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 xr:uid="{00000000-0006-0000-0000-00001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 xr:uid="{00000000-0006-0000-0000-00001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 xr:uid="{00000000-0006-0000-0000-00001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 xr:uid="{00000000-0006-0000-0000-00001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 xr:uid="{00000000-0006-0000-0000-00002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 xr:uid="{00000000-0006-0000-0000-00002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 xr:uid="{00000000-0006-0000-0000-00002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 xr:uid="{00000000-0006-0000-0000-00002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 xr:uid="{00000000-0006-0000-0000-00002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 xr:uid="{00000000-0006-0000-0000-00002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 xr:uid="{00000000-0006-0000-0000-00002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 xr:uid="{00000000-0006-0000-0000-00002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 xr:uid="{00000000-0006-0000-0000-00002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 xr:uid="{00000000-0006-0000-0000-00002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 xr:uid="{00000000-0006-0000-0000-00002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 xr:uid="{00000000-0006-0000-0000-00002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 xr:uid="{00000000-0006-0000-0000-00002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 xr:uid="{00000000-0006-0000-0000-00002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 xr:uid="{00000000-0006-0000-0000-00002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 xr:uid="{00000000-0006-0000-0000-00003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 xr:uid="{00000000-0006-0000-0000-00003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 xr:uid="{00000000-0006-0000-0000-00003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 xr:uid="{00000000-0006-0000-0000-00003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 xr:uid="{00000000-0006-0000-0000-00003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 xr:uid="{00000000-0006-0000-0000-00003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 xr:uid="{00000000-0006-0000-0000-00003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 xr:uid="{00000000-0006-0000-0000-00003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 xr:uid="{00000000-0006-0000-0000-00003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 xr:uid="{00000000-0006-0000-0000-00003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 xr:uid="{00000000-0006-0000-0000-00004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 xr:uid="{00000000-0006-0000-0000-00004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 xr:uid="{00000000-0006-0000-0000-00004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 xr:uid="{00000000-0006-0000-0000-00004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 xr:uid="{00000000-0006-0000-0000-00004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 xr:uid="{00000000-0006-0000-0000-00004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 xr:uid="{00000000-0006-0000-0000-00004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 xr:uid="{00000000-0006-0000-0000-00004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 xr:uid="{00000000-0006-0000-0000-00004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 xr:uid="{00000000-0006-0000-0000-00004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 xr:uid="{00000000-0006-0000-0000-00004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 xr:uid="{00000000-0006-0000-0000-00004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 xr:uid="{00000000-0006-0000-0000-00004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 xr:uid="{00000000-0006-0000-0000-00004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 xr:uid="{00000000-0006-0000-0000-00004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 xr:uid="{00000000-0006-0000-0000-00004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 xr:uid="{00000000-0006-0000-0000-00005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 xr:uid="{00000000-0006-0000-0000-00005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 xr:uid="{00000000-0006-0000-0000-00005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 xr:uid="{00000000-0006-0000-0000-00005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 xr:uid="{00000000-0006-0000-0000-00005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3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3" authorId="3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3" authorId="3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M1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<sst xmlns="http://schemas.openxmlformats.org/spreadsheetml/2006/main" count="9181" uniqueCount="480">
  <si>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</si>
  <si>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</si>
  <si>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</si>
  <si>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</si>
  <si>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</si>
  <si>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</si>
  <si>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</si>
  <si>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</si>
  <si>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</si>
  <si>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</si>
  <si>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</si>
  <si>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</si>
  <si>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</si>
  <si>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</si>
  <si>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</si>
  <si>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</si>
  <si>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</si>
  <si>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</si>
  <si>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</si>
  <si>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</si>
  <si>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</si>
  <si>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</si>
  <si>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</si>
  <si>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</si>
  <si>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</si>
  <si>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</si>
  <si>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</si>
  <si>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</si>
  <si>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</si>
  <si>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</si>
  <si>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</si>
  <si>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</si>
  <si>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</si>
  <si>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</si>
  <si>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</si>
  <si>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</si>
  <si>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</si>
  <si>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</si>
  <si>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</si>
  <si>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</si>
  <si>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</si>
  <si>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</si>
  <si>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</si>
  <si>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</si>
  <si>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</si>
  <si>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</si>
  <si>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</si>
  <si>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</si>
  <si>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</si>
  <si>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</si>
  <si>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</si>
  <si>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</si>
  <si>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</si>
  <si>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</si>
  <si>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</si>
  <si>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</si>
  <si>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</si>
  <si>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</si>
  <si>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</si>
  <si>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</si>
  <si>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</si>
  <si>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</si>
  <si>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</si>
  <si>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</si>
  <si>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</si>
  <si>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</si>
  <si>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</si>
  <si>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</si>
  <si>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</si>
  <si>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</si>
  <si>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</si>
  <si>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</si>
  <si>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</si>
  <si>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</si>
  <si>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</si>
  <si>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</si>
  <si>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</si>
  <si>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</si>
  <si>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</si>
  <si>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</si>
  <si>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</si>
  <si>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</si>
  <si>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</si>
  <si>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</si>
  <si>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</si>
  <si>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</si>
  <si>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</si>
  <si>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</si>
  <si>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</si>
  <si>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</si>
  <si>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</si>
  <si>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</si>
  <si>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</si>
  <si>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</si>
  <si>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</si>
  <si>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</si>
  <si>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</si>
  <si>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</si>
  <si>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</si>
  <si>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</si>
  <si>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</si>
  <si>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</si>
  <si>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</si>
  <si>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</si>
  <si>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</si>
  <si>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</si>
  <si>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</si>
  <si>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</si>
  <si>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</si>
  <si>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</si>
  <si>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</si>
  <si>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</si>
  <si>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</si>
  <si>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</si>
  <si>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</si>
  <si>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</si>
  <si>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</si>
  <si>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</si>
  <si>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</si>
  <si>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</si>
  <si>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</si>
  <si>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</si>
  <si>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</si>
  <si>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</si>
  <si>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</si>
  <si>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</si>
  <si>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</si>
  <si>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</si>
  <si>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</si>
  <si>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</si>
  <si>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</si>
  <si>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</si>
  <si>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</si>
  <si>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</si>
  <si>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</si>
  <si>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</si>
  <si>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</si>
  <si>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</si>
  <si>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</si>
  <si>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</si>
  <si>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</si>
  <si>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</si>
  <si>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</si>
  <si>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</si>
  <si>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</si>
  <si>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</si>
  <si>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</si>
  <si>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</si>
  <si>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</si>
  <si>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</si>
  <si>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</si>
  <si>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</si>
  <si>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</si>
  <si>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</si>
  <si>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</si>
  <si>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</si>
  <si>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</si>
  <si>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</si>
  <si>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</si>
  <si>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</si>
  <si>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</si>
  <si>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</si>
  <si>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</si>
  <si>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</si>
  <si>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</si>
  <si>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</si>
  <si>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</si>
  <si>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</si>
  <si>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</si>
  <si>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</si>
  <si>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</si>
  <si>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</si>
  <si>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</si>
  <si>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</si>
  <si>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</si>
  <si>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</si>
  <si>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</si>
  <si>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</si>
  <si>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</si>
  <si>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</si>
  <si>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</si>
  <si>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</si>
  <si>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</si>
  <si>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</si>
  <si>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</si>
  <si>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</si>
  <si>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</si>
  <si>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</si>
  <si>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</si>
  <si>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</si>
  <si>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</si>
  <si>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</si>
  <si>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</si>
  <si>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</si>
  <si>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</si>
  <si>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</si>
  <si>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</si>
  <si>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</si>
  <si>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</si>
  <si>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</si>
  <si>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</si>
  <si>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</si>
  <si>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</si>
  <si>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</si>
  <si>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</si>
  <si>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</si>
  <si>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</si>
  <si>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</si>
  <si>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</si>
  <si>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</si>
  <si>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</si>
  <si>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</si>
  <si>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</si>
  <si>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</si>
  <si>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</si>
  <si>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</si>
  <si>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</si>
  <si>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</si>
  <si>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</si>
  <si>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</si>
  <si>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</si>
  <si>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</si>
  <si>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</si>
  <si>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</si>
  <si>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</si>
  <si>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</si>
  <si>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</si>
  <si>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</si>
  <si>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</si>
  <si>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</si>
  <si>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</si>
  <si>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</si>
  <si>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</si>
  <si>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</si>
  <si>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</si>
  <si>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</si>
  <si>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</si>
  <si>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</si>
  <si>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</si>
  <si>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</si>
  <si>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</si>
  <si>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</si>
  <si>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</si>
  <si>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</si>
  <si>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</si>
  <si>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</si>
  <si>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</si>
  <si>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</si>
  <si>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</si>
  <si>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</si>
  <si>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</si>
  <si>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</si>
  <si>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</si>
  <si>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</si>
  <si>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</si>
  <si>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</si>
  <si>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</si>
  <si>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</si>
  <si>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</si>
  <si>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</si>
  <si>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</si>
  <si>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</si>
  <si>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</si>
  <si>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</si>
  <si>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</si>
  <si>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</si>
  <si>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</si>
  <si>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</si>
  <si>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</si>
  <si>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</si>
  <si>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</si>
  <si>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</si>
  <si>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</si>
  <si>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</si>
  <si>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</si>
  <si>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</si>
  <si>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</si>
  <si>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</si>
  <si>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</si>
  <si>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</si>
  <si>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</si>
  <si>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</si>
  <si>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</si>
  <si>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</si>
  <si>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</si>
  <si>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</si>
  <si>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</si>
  <si>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</si>
  <si>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</si>
  <si>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</si>
  <si>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</si>
  <si>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</si>
  <si>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</si>
  <si>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</si>
  <si>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</si>
  <si>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</si>
  <si>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</si>
  <si>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</si>
  <si>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</si>
  <si>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</si>
  <si>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</si>
  <si>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</si>
  <si>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</si>
  <si>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</si>
  <si>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</si>
  <si>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</si>
  <si>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</si>
  <si>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</si>
  <si>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</si>
  <si>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</si>
  <si>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</si>
  <si>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</si>
  <si>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</si>
  <si>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</si>
  <si>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</si>
  <si>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</si>
  <si>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</si>
  <si>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</si>
  <si>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</si>
  <si>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</si>
  <si>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</si>
  <si>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</si>
  <si>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</si>
  <si>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</si>
  <si>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</si>
  <si>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</si>
  <si>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</si>
  <si>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503/1012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</si>
  <si>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</si>
  <si>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</si>
  <si>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</si>
  <si>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</si>
  <si>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</si>
  <si>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</si>
  <si>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</si>
  <si>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</si>
  <si>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</si>
  <si>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</si>
  <si>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</si>
  <si>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</si>
  <si>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</si>
  <si>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</si>
  <si>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</si>
  <si>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</si>
  <si>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</si>
  <si>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</si>
  <si>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</si>
  <si>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</si>
  <si>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</si>
  <si>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</si>
  <si>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</si>
  <si>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</si>
  <si>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</si>
  <si>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</si>
  <si>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</si>
  <si>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</si>
  <si>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</si>
  <si>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</si>
  <si>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</si>
  <si>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</si>
  <si>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</si>
  <si>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</si>
  <si>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</si>
  <si>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</si>
  <si>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</si>
  <si>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</si>
  <si>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</si>
  <si>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</si>
  <si>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</si>
  <si>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</si>
  <si>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</si>
  <si>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</si>
  <si>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</si>
  <si>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</si>
  <si>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</si>
  <si>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</si>
  <si>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</si>
  <si>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</si>
  <si>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</si>
  <si>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</si>
  <si>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</si>
  <si>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</si>
  <si>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</si>
  <si>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</si>
  <si>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</si>
  <si>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</si>
  <si>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</si>
  <si>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</si>
  <si>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</si>
  <si>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</si>
  <si>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</si>
  <si>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</si>
  <si>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</si>
  <si>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</si>
  <si>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</si>
  <si>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</si>
  <si>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</si>
  <si>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</si>
  <si>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</si>
  <si>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</si>
  <si>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</si>
  <si>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</si>
  <si>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</si>
  <si>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</si>
  <si>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</si>
  <si>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</si>
  <si>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</si>
  <si>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</si>
  <si>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</si>
  <si>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</si>
  <si>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</si>
  <si>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</si>
  <si>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</si>
  <si>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</si>
  <si>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</si>
  <si>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</si>
  <si>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</si>
  <si>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</si>
  <si>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</si>
  <si>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</si>
  <si>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</si>
  <si>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</si>
  <si>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</si>
  <si>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</si>
  <si>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</si>
  <si>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</si>
  <si>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</si>
  <si>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</si>
  <si>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</si>
  <si>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</si>
  <si>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</si>
  <si>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</si>
  <si>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</si>
  <si>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</si>
  <si>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</si>
  <si>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</si>
  <si>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</si>
  <si>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</si>
  <si>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Transmission Plant Average Balance for 2017 </t>
  </si>
  <si>
    <t xml:space="preserve">   ROE w/o incentives  (Projected TCOS, ln 148)</t>
  </si>
  <si>
    <t>Annual Depreciation Expense  (Historic TCOS, ln 244)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</si>
  <si>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</si>
  <si>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</si>
  <si>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</si>
  <si>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</si>
  <si>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</si>
  <si>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</si>
  <si>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</si>
  <si>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</si>
  <si>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</si>
  <si>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</si>
  <si>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</si>
  <si>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</si>
  <si>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</si>
  <si>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</si>
  <si>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</si>
  <si>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</si>
  <si>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</si>
  <si>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</si>
  <si>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</si>
  <si>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</si>
  <si>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</si>
  <si>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</si>
  <si>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</si>
  <si>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</si>
  <si>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</si>
  <si>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</si>
  <si>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</si>
  <si>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</si>
  <si>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</si>
  <si>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</si>
  <si>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</si>
  <si>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</si>
  <si>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</si>
  <si>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</si>
  <si>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</si>
  <si>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 xml:space="preserve"> </t>
  </si>
  <si>
    <t xml:space="preserve">   ROE w/o incentives  (TCOS, ln 143)</t>
  </si>
  <si>
    <t>Transmission Plant Average Balance for 2022 (WS A-1 Ln 14 Col (d))</t>
  </si>
  <si>
    <t>Annual Depreciation Expense  (TCOS, ln 86)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</si>
</sst>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89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0" fontId="54" fillId="0" borderId="43" xfId="1011" applyNumberFormat="1" applyFont="1" applyFill="1" applyBorder="1" applyProtection="1"/>
    <xf numFmtId="170" fontId="52" fillId="27" borderId="0" xfId="198" applyNumberFormat="1" applyFont="1" applyFill="1" applyAlignment="1" applyProtection="1">
      <alignment vertical="center"/>
    </xf>
    <xf numFmtId="0" fontId="7" fillId="61" borderId="14" xfId="0" applyFont="1" applyFill="1" applyBorder="1" applyAlignment="1" applyProtection="1">
      <alignment horizontal="right"/>
    </xf>
    <xf numFmtId="170" fontId="7" fillId="61" borderId="14" xfId="198" applyNumberFormat="1" applyFont="1" applyFill="1" applyBorder="1" applyAlignment="1" applyProtection="1">
      <alignment horizontal="right"/>
    </xf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60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9525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dbw/SWPP%20Form%20Rate/Lila%20added/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179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Y16" sqref="Y16"/>
    </sheetView>
  </sheetViews>
  <sheetFormatPr defaultColWidth="8.7109375" defaultRowHeight="12.75" customHeight="1"/>
  <cols>
    <col min="1" max="1" width="7.42578125" style="183" customWidth="1"/>
    <col min="2" max="2" width="7" style="183" bestFit="1" customWidth="1"/>
    <col min="3" max="3" width="45.7109375" style="183" customWidth="1"/>
    <col min="4" max="4" width="9.28515625" style="183" customWidth="1"/>
    <col min="5" max="7" width="15.42578125" style="183" bestFit="1" customWidth="1"/>
    <col min="8" max="8" width="3.28515625" style="183" customWidth="1"/>
    <col min="9" max="9" width="18.7109375" style="183" bestFit="1" customWidth="1"/>
    <col min="10" max="10" width="15.7109375" style="183" customWidth="1"/>
    <col min="11" max="11" width="17.140625" style="183" customWidth="1"/>
    <col min="12" max="12" width="16.28515625" style="183" customWidth="1"/>
    <col min="13" max="13" width="2.42578125" style="183" customWidth="1"/>
    <col min="14" max="14" width="6.28515625" style="183" customWidth="1"/>
    <col min="15" max="15" width="8" style="183" customWidth="1"/>
    <col min="16" max="16" width="10.7109375" style="183" customWidth="1"/>
    <col min="17" max="17" width="13.28515625" style="183" bestFit="1" customWidth="1"/>
    <col min="18" max="18" width="18.5703125" style="183" customWidth="1"/>
    <col min="19" max="19" width="2.42578125" style="183" customWidth="1"/>
    <col min="20" max="20" width="19.140625" style="183" bestFit="1" customWidth="1"/>
    <col min="21" max="21" width="8.7109375" style="183"/>
    <col min="22" max="22" width="16.7109375" style="183" customWidth="1"/>
    <col min="23" max="16384" width="8.7109375" style="183"/>
  </cols>
  <sheetData>
    <row r="1" spans="1:23" ht="15">
      <c r="H1" s="184" t="s">
        <v>166</v>
      </c>
      <c r="U1" s="183">
        <v>2023</v>
      </c>
    </row>
    <row r="2" spans="1:23" ht="15">
      <c r="H2" s="185" t="s">
        <v>167</v>
      </c>
    </row>
    <row r="3" spans="1:23" ht="15">
      <c r="H3" s="186" t="str">
        <f>"For Calendar Year "&amp;U1-1&amp;" and Projected Year "&amp;U1</f>
        <v>For Calendar Year 2022 and Projected Year 2023</v>
      </c>
    </row>
    <row r="4" spans="1:23" ht="15">
      <c r="H4" s="187"/>
    </row>
    <row r="5" spans="1:23" ht="15.75">
      <c r="H5" s="188" t="s">
        <v>168</v>
      </c>
    </row>
    <row r="7" spans="1:23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3">
      <c r="D8" s="191"/>
    </row>
    <row r="9" spans="1:23" ht="11.45" customHeight="1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3" ht="16.5" customHeight="1">
      <c r="A13" s="195"/>
      <c r="B13" s="195"/>
      <c r="C13" s="195"/>
      <c r="D13" s="195"/>
      <c r="E13" s="669" t="str">
        <f>"Projected ARR For "&amp;U1&amp;" From WS-F"</f>
        <v>Projected ARR For 2023 From WS-F</v>
      </c>
      <c r="F13" s="669"/>
      <c r="G13" s="669"/>
      <c r="H13" s="195"/>
      <c r="I13" s="196" t="str">
        <f>"True-Up ARR CY"&amp;U1-1&amp;" From Worksheet G  (includes adjustment for SPP Collections)"</f>
        <v>True-Up ARR CY2022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3" ht="18" customHeight="1">
      <c r="I14" s="197"/>
      <c r="T14" s="670" t="str">
        <f>"Total ADJUSTED Revenue Requirement Effective
1/1/"&amp;U1&amp;""</f>
        <v>Total ADJUSTED Revenue Requirement Effective
1/1/2023</v>
      </c>
    </row>
    <row r="15" spans="1:23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70"/>
    </row>
    <row r="16" spans="1:23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207" t="s">
        <v>264</v>
      </c>
      <c r="K16" s="207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70"/>
      <c r="V16" s="211" t="s">
        <v>220</v>
      </c>
    </row>
    <row r="17" spans="1:2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3">
      <c r="A18" s="214" t="s">
        <v>190</v>
      </c>
      <c r="B18" s="192" t="s">
        <v>191</v>
      </c>
      <c r="C18" s="215" t="str">
        <f t="shared" ref="C18:F37" ca="1" si="0">INDIRECT("'"&amp; $A18 &amp; "'!" &amp;C$100)</f>
        <v>Arsenal Hill Auto xfmr &amp; AH to Water Works line</v>
      </c>
      <c r="D18" s="216">
        <f t="shared" ca="1" si="0"/>
        <v>2009</v>
      </c>
      <c r="E18" s="217">
        <v>0</v>
      </c>
      <c r="F18" s="218">
        <f t="shared" ca="1" si="0"/>
        <v>0</v>
      </c>
      <c r="G18" s="218">
        <f t="shared" ref="G18:G23" ca="1" si="1">+E18+F18</f>
        <v>0</v>
      </c>
      <c r="H18" s="219"/>
      <c r="I18" s="220">
        <f ca="1">INDIRECT("'"&amp; $A18 &amp; "'!" &amp;I$100)</f>
        <v>70820.122501385864</v>
      </c>
      <c r="J18" s="221">
        <v>1755464.4741435447</v>
      </c>
      <c r="K18" s="221">
        <f t="shared" ref="K18:K49" si="2">J18/J$93*K$93</f>
        <v>1871969.3764499894</v>
      </c>
      <c r="L18" s="217">
        <f t="shared" ref="L18:L42" si="3">+J18-K18</f>
        <v>-116504.90230644471</v>
      </c>
      <c r="M18" s="217"/>
      <c r="N18" s="218">
        <v>0</v>
      </c>
      <c r="O18" s="218">
        <v>0</v>
      </c>
      <c r="P18" s="218">
        <f t="shared" ref="P18:P23" si="4">+N18-O18</f>
        <v>0</v>
      </c>
      <c r="Q18" s="217">
        <f t="shared" ref="Q18:Q49" ca="1" si="5">+V18/$V$93 * $Q$93</f>
        <v>-6263.5194291639918</v>
      </c>
      <c r="R18" s="222">
        <f ca="1">I18+L18+P18+Q18</f>
        <v>-51948.299234222839</v>
      </c>
      <c r="S18" s="222"/>
      <c r="T18" s="223">
        <f t="shared" ref="T18:T42" ca="1" si="6">+G18+R18</f>
        <v>-51948.299234222839</v>
      </c>
      <c r="V18" s="224">
        <f ca="1">+I18+L18+P18</f>
        <v>-45684.779805058846</v>
      </c>
      <c r="W18" s="183" t="str">
        <f>A18</f>
        <v>S.001</v>
      </c>
    </row>
    <row r="19" spans="1:2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217">
        <v>0</v>
      </c>
      <c r="F19" s="218">
        <f t="shared" ca="1" si="0"/>
        <v>0</v>
      </c>
      <c r="G19" s="218">
        <f t="shared" ca="1" si="1"/>
        <v>0</v>
      </c>
      <c r="H19" s="219"/>
      <c r="I19" s="220">
        <f t="shared" ref="I19:I82" ca="1" si="7">INDIRECT("'"&amp; $A19 &amp; "'!" &amp;I$100)</f>
        <v>43140.718063325505</v>
      </c>
      <c r="J19" s="221">
        <v>811032.66412380477</v>
      </c>
      <c r="K19" s="221">
        <f t="shared" si="2"/>
        <v>864858.46504021389</v>
      </c>
      <c r="L19" s="217">
        <f t="shared" si="3"/>
        <v>-53825.80091640912</v>
      </c>
      <c r="M19" s="217"/>
      <c r="N19" s="218">
        <v>0</v>
      </c>
      <c r="O19" s="218">
        <v>0</v>
      </c>
      <c r="P19" s="218">
        <f t="shared" si="4"/>
        <v>0</v>
      </c>
      <c r="Q19" s="217">
        <f t="shared" ca="1" si="5"/>
        <v>-1464.9566953829394</v>
      </c>
      <c r="R19" s="222">
        <f t="shared" ref="R19:R42" ca="1" si="8">I19+L19+P19+Q19</f>
        <v>-12150.039548466555</v>
      </c>
      <c r="S19" s="222"/>
      <c r="T19" s="225">
        <f t="shared" ca="1" si="6"/>
        <v>-12150.039548466555</v>
      </c>
      <c r="V19" s="224">
        <f t="shared" ref="V19:V37" ca="1" si="9">+I19+L19+P19</f>
        <v>-10685.082853083615</v>
      </c>
      <c r="W19" s="183" t="str">
        <f t="shared" ref="W19:W37" si="10">A19</f>
        <v>S.002</v>
      </c>
    </row>
    <row r="20" spans="1:23" ht="25.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217">
        <v>0</v>
      </c>
      <c r="F20" s="218">
        <f t="shared" ca="1" si="0"/>
        <v>0</v>
      </c>
      <c r="G20" s="218">
        <f t="shared" ca="1" si="1"/>
        <v>0</v>
      </c>
      <c r="H20" s="219"/>
      <c r="I20" s="220">
        <f t="shared" ca="1" si="7"/>
        <v>39003.575742932968</v>
      </c>
      <c r="J20" s="221">
        <v>1348751.4034783577</v>
      </c>
      <c r="K20" s="221">
        <f t="shared" si="2"/>
        <v>1438263.9813814734</v>
      </c>
      <c r="L20" s="217">
        <f t="shared" si="3"/>
        <v>-89512.577903115656</v>
      </c>
      <c r="M20" s="217"/>
      <c r="N20" s="218">
        <v>0</v>
      </c>
      <c r="O20" s="218">
        <v>0</v>
      </c>
      <c r="P20" s="218">
        <f t="shared" si="4"/>
        <v>0</v>
      </c>
      <c r="Q20" s="217">
        <f t="shared" ca="1" si="5"/>
        <v>-6924.9346878313763</v>
      </c>
      <c r="R20" s="222">
        <f t="shared" ca="1" si="8"/>
        <v>-57433.936848014062</v>
      </c>
      <c r="S20" s="222"/>
      <c r="T20" s="225">
        <f t="shared" ca="1" si="6"/>
        <v>-57433.936848014062</v>
      </c>
      <c r="V20" s="224">
        <f t="shared" ca="1" si="9"/>
        <v>-50509.002160182688</v>
      </c>
      <c r="W20" s="183" t="str">
        <f t="shared" si="10"/>
        <v>S.003</v>
      </c>
    </row>
    <row r="21" spans="1:2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217">
        <v>0</v>
      </c>
      <c r="F21" s="218">
        <f t="shared" ca="1" si="0"/>
        <v>0</v>
      </c>
      <c r="G21" s="218">
        <f t="shared" ca="1" si="1"/>
        <v>0</v>
      </c>
      <c r="H21" s="219"/>
      <c r="I21" s="220">
        <f t="shared" ca="1" si="7"/>
        <v>35993.370846422156</v>
      </c>
      <c r="J21" s="221">
        <v>1134494.2165659727</v>
      </c>
      <c r="K21" s="221">
        <f t="shared" si="2"/>
        <v>1209787.1887764928</v>
      </c>
      <c r="L21" s="217">
        <f t="shared" si="3"/>
        <v>-75292.97221052018</v>
      </c>
      <c r="M21" s="217"/>
      <c r="N21" s="218">
        <v>0</v>
      </c>
      <c r="O21" s="218">
        <v>0</v>
      </c>
      <c r="P21" s="218">
        <f t="shared" si="4"/>
        <v>0</v>
      </c>
      <c r="Q21" s="217">
        <f t="shared" ca="1" si="5"/>
        <v>-5388.0924402566607</v>
      </c>
      <c r="R21" s="222">
        <f t="shared" ca="1" si="8"/>
        <v>-44687.693804354683</v>
      </c>
      <c r="S21" s="222"/>
      <c r="T21" s="225">
        <f t="shared" ca="1" si="6"/>
        <v>-44687.693804354683</v>
      </c>
      <c r="V21" s="224">
        <f t="shared" ca="1" si="9"/>
        <v>-39299.601364098024</v>
      </c>
      <c r="W21" s="183" t="str">
        <f t="shared" si="10"/>
        <v>S.004</v>
      </c>
    </row>
    <row r="22" spans="1:23" ht="25.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217">
        <v>0</v>
      </c>
      <c r="F22" s="218">
        <f t="shared" ca="1" si="0"/>
        <v>0</v>
      </c>
      <c r="G22" s="218">
        <f t="shared" ca="1" si="1"/>
        <v>0</v>
      </c>
      <c r="H22" s="219"/>
      <c r="I22" s="220">
        <f t="shared" ca="1" si="7"/>
        <v>11913.714487591293</v>
      </c>
      <c r="J22" s="221">
        <v>296216.46268038446</v>
      </c>
      <c r="K22" s="221">
        <f t="shared" si="2"/>
        <v>315875.45923340548</v>
      </c>
      <c r="L22" s="217">
        <f t="shared" si="3"/>
        <v>-19658.996553021017</v>
      </c>
      <c r="M22" s="217"/>
      <c r="N22" s="218">
        <v>0</v>
      </c>
      <c r="O22" s="218">
        <v>0</v>
      </c>
      <c r="P22" s="218">
        <f t="shared" si="4"/>
        <v>0</v>
      </c>
      <c r="Q22" s="217">
        <f t="shared" ca="1" si="5"/>
        <v>-1061.9012482534174</v>
      </c>
      <c r="R22" s="222">
        <f t="shared" ca="1" si="8"/>
        <v>-8807.1833136831428</v>
      </c>
      <c r="S22" s="222"/>
      <c r="T22" s="225">
        <f t="shared" ca="1" si="6"/>
        <v>-8807.1833136831428</v>
      </c>
      <c r="V22" s="224">
        <f t="shared" ca="1" si="9"/>
        <v>-7745.2820654297248</v>
      </c>
      <c r="W22" s="183" t="str">
        <f t="shared" si="10"/>
        <v>S.005</v>
      </c>
    </row>
    <row r="23" spans="1:2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217">
        <v>0</v>
      </c>
      <c r="F23" s="218">
        <f t="shared" ca="1" si="0"/>
        <v>0</v>
      </c>
      <c r="G23" s="218">
        <f t="shared" ca="1" si="1"/>
        <v>0</v>
      </c>
      <c r="H23" s="219"/>
      <c r="I23" s="220">
        <f t="shared" ca="1" si="7"/>
        <v>186174.17799068196</v>
      </c>
      <c r="J23" s="221">
        <v>3813975.7115069507</v>
      </c>
      <c r="K23" s="221">
        <f t="shared" si="2"/>
        <v>4067097.8191958903</v>
      </c>
      <c r="L23" s="217">
        <f t="shared" si="3"/>
        <v>-253122.10768893966</v>
      </c>
      <c r="M23" s="217"/>
      <c r="N23" s="218">
        <v>0</v>
      </c>
      <c r="O23" s="218">
        <v>0</v>
      </c>
      <c r="P23" s="218">
        <f t="shared" si="4"/>
        <v>0</v>
      </c>
      <c r="Q23" s="217">
        <f t="shared" ca="1" si="5"/>
        <v>-9178.7606331180832</v>
      </c>
      <c r="R23" s="222">
        <f t="shared" ca="1" si="8"/>
        <v>-76126.690331375794</v>
      </c>
      <c r="S23" s="222"/>
      <c r="T23" s="225">
        <f t="shared" ca="1" si="6"/>
        <v>-76126.690331375794</v>
      </c>
      <c r="U23" s="227"/>
      <c r="V23" s="224">
        <f t="shared" ca="1" si="9"/>
        <v>-66947.929698257707</v>
      </c>
      <c r="W23" s="227" t="str">
        <f t="shared" si="10"/>
        <v>S.006</v>
      </c>
    </row>
    <row r="24" spans="1:2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217">
        <v>0</v>
      </c>
      <c r="F24" s="218">
        <f t="shared" ca="1" si="0"/>
        <v>0</v>
      </c>
      <c r="G24" s="218">
        <f t="shared" ref="G24:G36" ca="1" si="11">+E24+F24</f>
        <v>0</v>
      </c>
      <c r="H24" s="219"/>
      <c r="I24" s="220">
        <f t="shared" ca="1" si="7"/>
        <v>323.46264921476086</v>
      </c>
      <c r="J24" s="221">
        <v>7611.2531204470333</v>
      </c>
      <c r="K24" s="221">
        <f t="shared" si="2"/>
        <v>8116.3891196588256</v>
      </c>
      <c r="L24" s="217">
        <f t="shared" si="3"/>
        <v>-505.1359992117923</v>
      </c>
      <c r="M24" s="217"/>
      <c r="N24" s="218">
        <v>0</v>
      </c>
      <c r="O24" s="218">
        <v>0</v>
      </c>
      <c r="P24" s="218">
        <f t="shared" ref="P24:P36" si="12">+N24-O24</f>
        <v>0</v>
      </c>
      <c r="Q24" s="217">
        <f t="shared" ca="1" si="5"/>
        <v>-24.907957580693228</v>
      </c>
      <c r="R24" s="222">
        <f t="shared" ca="1" si="8"/>
        <v>-206.58130757772466</v>
      </c>
      <c r="S24" s="228" t="s">
        <v>266</v>
      </c>
      <c r="T24" s="225">
        <f t="shared" ca="1" si="6"/>
        <v>-206.58130757772466</v>
      </c>
      <c r="V24" s="224">
        <f t="shared" ca="1" si="9"/>
        <v>-181.67334999703144</v>
      </c>
      <c r="W24" s="183" t="str">
        <f t="shared" si="10"/>
        <v>S.007</v>
      </c>
    </row>
    <row r="25" spans="1:23" ht="25.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217">
        <v>0</v>
      </c>
      <c r="F25" s="218">
        <f t="shared" ca="1" si="0"/>
        <v>0</v>
      </c>
      <c r="G25" s="218">
        <f t="shared" ca="1" si="11"/>
        <v>0</v>
      </c>
      <c r="H25" s="219"/>
      <c r="I25" s="220">
        <f t="shared" ca="1" si="7"/>
        <v>45579.214106648928</v>
      </c>
      <c r="J25" s="221">
        <v>931578.25308583817</v>
      </c>
      <c r="K25" s="221">
        <f t="shared" si="2"/>
        <v>993404.30252470542</v>
      </c>
      <c r="L25" s="217">
        <f t="shared" si="3"/>
        <v>-61826.049438867252</v>
      </c>
      <c r="M25" s="217"/>
      <c r="N25" s="218">
        <v>0</v>
      </c>
      <c r="O25" s="218">
        <v>0</v>
      </c>
      <c r="P25" s="218">
        <f t="shared" si="12"/>
        <v>0</v>
      </c>
      <c r="Q25" s="217">
        <f t="shared" ca="1" si="5"/>
        <v>-2227.489531524654</v>
      </c>
      <c r="R25" s="222">
        <f t="shared" ca="1" si="8"/>
        <v>-18474.324863742979</v>
      </c>
      <c r="S25" s="222"/>
      <c r="T25" s="225">
        <f t="shared" ca="1" si="6"/>
        <v>-18474.324863742979</v>
      </c>
      <c r="V25" s="224">
        <f t="shared" ca="1" si="9"/>
        <v>-16246.835332218325</v>
      </c>
      <c r="W25" s="183" t="str">
        <f t="shared" si="10"/>
        <v>S.008</v>
      </c>
    </row>
    <row r="26" spans="1:23" ht="25.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217">
        <v>0</v>
      </c>
      <c r="F26" s="218">
        <f t="shared" ca="1" si="0"/>
        <v>0</v>
      </c>
      <c r="G26" s="218">
        <f t="shared" ca="1" si="11"/>
        <v>0</v>
      </c>
      <c r="H26" s="219"/>
      <c r="I26" s="220">
        <f t="shared" ca="1" si="7"/>
        <v>7761.5738033633679</v>
      </c>
      <c r="J26" s="221">
        <v>271324.6452855033</v>
      </c>
      <c r="K26" s="221">
        <f t="shared" si="2"/>
        <v>289331.64671328239</v>
      </c>
      <c r="L26" s="217">
        <f t="shared" si="3"/>
        <v>-18007.001427779091</v>
      </c>
      <c r="M26" s="217"/>
      <c r="N26" s="218">
        <v>0</v>
      </c>
      <c r="O26" s="218">
        <v>0</v>
      </c>
      <c r="P26" s="218">
        <f t="shared" si="12"/>
        <v>0</v>
      </c>
      <c r="Q26" s="217">
        <f t="shared" ca="1" si="5"/>
        <v>-1404.6786535789611</v>
      </c>
      <c r="R26" s="222">
        <f t="shared" ca="1" si="8"/>
        <v>-11650.106277994684</v>
      </c>
      <c r="S26" s="222"/>
      <c r="T26" s="225">
        <f t="shared" ca="1" si="6"/>
        <v>-11650.106277994684</v>
      </c>
      <c r="V26" s="224">
        <f t="shared" ca="1" si="9"/>
        <v>-10245.427624415723</v>
      </c>
      <c r="W26" s="183" t="str">
        <f t="shared" si="10"/>
        <v>S.009</v>
      </c>
    </row>
    <row r="27" spans="1:2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217">
        <v>0</v>
      </c>
      <c r="F27" s="218">
        <f t="shared" ca="1" si="0"/>
        <v>0</v>
      </c>
      <c r="G27" s="218">
        <f t="shared" ca="1" si="11"/>
        <v>0</v>
      </c>
      <c r="H27" s="219"/>
      <c r="I27" s="220">
        <f t="shared" ca="1" si="7"/>
        <v>0</v>
      </c>
      <c r="J27" s="221">
        <v>0</v>
      </c>
      <c r="K27" s="221">
        <f t="shared" si="2"/>
        <v>0</v>
      </c>
      <c r="L27" s="217">
        <f t="shared" si="3"/>
        <v>0</v>
      </c>
      <c r="M27" s="217"/>
      <c r="N27" s="218">
        <v>0</v>
      </c>
      <c r="O27" s="218">
        <v>0</v>
      </c>
      <c r="P27" s="218">
        <f t="shared" si="12"/>
        <v>0</v>
      </c>
      <c r="Q27" s="217">
        <f t="shared" ca="1" si="5"/>
        <v>0</v>
      </c>
      <c r="R27" s="222">
        <f t="shared" ca="1" si="8"/>
        <v>0</v>
      </c>
      <c r="S27" s="222"/>
      <c r="T27" s="225">
        <f t="shared" ca="1" si="6"/>
        <v>0</v>
      </c>
      <c r="V27" s="224">
        <f t="shared" ca="1" si="9"/>
        <v>0</v>
      </c>
      <c r="W27" s="183" t="str">
        <f t="shared" si="10"/>
        <v>S.010</v>
      </c>
    </row>
    <row r="28" spans="1:23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217">
        <v>0</v>
      </c>
      <c r="F28" s="218">
        <f t="shared" ca="1" si="0"/>
        <v>0</v>
      </c>
      <c r="G28" s="218">
        <f t="shared" ca="1" si="11"/>
        <v>0</v>
      </c>
      <c r="H28" s="219"/>
      <c r="I28" s="220">
        <f t="shared" ca="1" si="7"/>
        <v>0</v>
      </c>
      <c r="J28" s="221">
        <v>0</v>
      </c>
      <c r="K28" s="221">
        <f t="shared" si="2"/>
        <v>0</v>
      </c>
      <c r="L28" s="217">
        <f t="shared" si="3"/>
        <v>0</v>
      </c>
      <c r="M28" s="217"/>
      <c r="N28" s="218">
        <v>0</v>
      </c>
      <c r="O28" s="218">
        <v>0</v>
      </c>
      <c r="P28" s="218">
        <f t="shared" si="12"/>
        <v>0</v>
      </c>
      <c r="Q28" s="217">
        <f t="shared" ca="1" si="5"/>
        <v>0</v>
      </c>
      <c r="R28" s="222">
        <f t="shared" ca="1" si="8"/>
        <v>0</v>
      </c>
      <c r="S28" s="222"/>
      <c r="T28" s="225">
        <f t="shared" ca="1" si="6"/>
        <v>0</v>
      </c>
      <c r="V28" s="224">
        <f t="shared" ca="1" si="9"/>
        <v>0</v>
      </c>
      <c r="W28" s="183" t="str">
        <f t="shared" si="10"/>
        <v>S.011</v>
      </c>
    </row>
    <row r="29" spans="1:23" ht="25.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217">
        <v>0</v>
      </c>
      <c r="F29" s="218">
        <f t="shared" ca="1" si="0"/>
        <v>0</v>
      </c>
      <c r="G29" s="218">
        <f t="shared" ca="1" si="11"/>
        <v>0</v>
      </c>
      <c r="H29" s="219"/>
      <c r="I29" s="220">
        <f t="shared" ca="1" si="7"/>
        <v>380.56866557009926</v>
      </c>
      <c r="J29" s="221">
        <v>17605.709511132693</v>
      </c>
      <c r="K29" s="221">
        <f t="shared" si="2"/>
        <v>18774.147549521862</v>
      </c>
      <c r="L29" s="217">
        <f t="shared" si="3"/>
        <v>-1168.4380383891694</v>
      </c>
      <c r="M29" s="217"/>
      <c r="N29" s="218">
        <v>0</v>
      </c>
      <c r="O29" s="218">
        <v>0</v>
      </c>
      <c r="P29" s="218">
        <f t="shared" si="12"/>
        <v>0</v>
      </c>
      <c r="Q29" s="217">
        <f t="shared" ca="1" si="5"/>
        <v>-108.01923847182563</v>
      </c>
      <c r="R29" s="222">
        <f t="shared" ca="1" si="8"/>
        <v>-895.88861129089571</v>
      </c>
      <c r="S29" s="222"/>
      <c r="T29" s="225">
        <f ca="1">+G29+R29</f>
        <v>-895.88861129089571</v>
      </c>
      <c r="V29" s="224">
        <f t="shared" ca="1" si="9"/>
        <v>-787.86937281907012</v>
      </c>
      <c r="W29" s="183" t="str">
        <f t="shared" si="10"/>
        <v>S.012</v>
      </c>
    </row>
    <row r="30" spans="1:2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217">
        <v>0</v>
      </c>
      <c r="F30" s="218">
        <f t="shared" ca="1" si="0"/>
        <v>0</v>
      </c>
      <c r="G30" s="218">
        <f t="shared" ca="1" si="11"/>
        <v>0</v>
      </c>
      <c r="H30" s="219"/>
      <c r="I30" s="220">
        <f t="shared" ca="1" si="7"/>
        <v>24835.727739599068</v>
      </c>
      <c r="J30" s="221">
        <v>554724.49639562611</v>
      </c>
      <c r="K30" s="221">
        <f t="shared" si="2"/>
        <v>591539.89437802893</v>
      </c>
      <c r="L30" s="217">
        <f t="shared" si="3"/>
        <v>-36815.397982402821</v>
      </c>
      <c r="M30" s="217"/>
      <c r="N30" s="218">
        <v>0</v>
      </c>
      <c r="O30" s="218">
        <v>0</v>
      </c>
      <c r="P30" s="218">
        <f t="shared" si="12"/>
        <v>0</v>
      </c>
      <c r="Q30" s="217">
        <f t="shared" ca="1" si="5"/>
        <v>-1642.4484837392197</v>
      </c>
      <c r="R30" s="222">
        <f t="shared" ca="1" si="8"/>
        <v>-13622.118726542973</v>
      </c>
      <c r="S30" s="222"/>
      <c r="T30" s="225">
        <f t="shared" ca="1" si="6"/>
        <v>-13622.118726542973</v>
      </c>
      <c r="V30" s="224">
        <f t="shared" ca="1" si="9"/>
        <v>-11979.670242803753</v>
      </c>
      <c r="W30" s="183" t="str">
        <f t="shared" si="10"/>
        <v>S.013</v>
      </c>
    </row>
    <row r="31" spans="1:2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217">
        <v>0</v>
      </c>
      <c r="F31" s="218">
        <f t="shared" ca="1" si="0"/>
        <v>0</v>
      </c>
      <c r="G31" s="218">
        <f t="shared" ca="1" si="11"/>
        <v>0</v>
      </c>
      <c r="H31" s="219"/>
      <c r="I31" s="220">
        <f t="shared" ca="1" si="7"/>
        <v>306.77403229211541</v>
      </c>
      <c r="J31" s="221">
        <v>7794.7213129504289</v>
      </c>
      <c r="K31" s="221">
        <f t="shared" si="2"/>
        <v>8312.0335448110636</v>
      </c>
      <c r="L31" s="217">
        <f t="shared" si="3"/>
        <v>-517.31223186063471</v>
      </c>
      <c r="M31" s="217"/>
      <c r="N31" s="218">
        <v>0</v>
      </c>
      <c r="O31" s="218">
        <v>0</v>
      </c>
      <c r="P31" s="218">
        <f t="shared" si="12"/>
        <v>0</v>
      </c>
      <c r="Q31" s="217">
        <f t="shared" ca="1" si="5"/>
        <v>-28.865414459819746</v>
      </c>
      <c r="R31" s="222">
        <f t="shared" ca="1" si="8"/>
        <v>-239.40361402833906</v>
      </c>
      <c r="S31" s="228" t="s">
        <v>266</v>
      </c>
      <c r="T31" s="225">
        <f t="shared" ca="1" si="6"/>
        <v>-239.40361402833906</v>
      </c>
      <c r="V31" s="224">
        <f t="shared" ca="1" si="9"/>
        <v>-210.5381995685193</v>
      </c>
      <c r="W31" s="183" t="str">
        <f t="shared" si="10"/>
        <v>S.014</v>
      </c>
    </row>
    <row r="32" spans="1:2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217">
        <v>0</v>
      </c>
      <c r="F32" s="218">
        <f t="shared" ca="1" si="0"/>
        <v>0</v>
      </c>
      <c r="G32" s="218">
        <f t="shared" ca="1" si="11"/>
        <v>0</v>
      </c>
      <c r="H32" s="219"/>
      <c r="I32" s="220">
        <f t="shared" ca="1" si="7"/>
        <v>1016.2079877234501</v>
      </c>
      <c r="J32" s="221">
        <v>34054.72400701468</v>
      </c>
      <c r="K32" s="221">
        <f t="shared" si="2"/>
        <v>36314.833711283041</v>
      </c>
      <c r="L32" s="217">
        <f t="shared" si="3"/>
        <v>-2260.1097042683614</v>
      </c>
      <c r="M32" s="217"/>
      <c r="N32" s="218">
        <v>0</v>
      </c>
      <c r="O32" s="218">
        <v>0</v>
      </c>
      <c r="P32" s="218">
        <f t="shared" si="12"/>
        <v>0</v>
      </c>
      <c r="Q32" s="217">
        <f t="shared" ca="1" si="5"/>
        <v>-170.54263154589495</v>
      </c>
      <c r="R32" s="222">
        <f t="shared" ca="1" si="8"/>
        <v>-1414.4443480908062</v>
      </c>
      <c r="S32" s="222"/>
      <c r="T32" s="225">
        <f t="shared" ca="1" si="6"/>
        <v>-1414.4443480908062</v>
      </c>
      <c r="V32" s="224">
        <f t="shared" ca="1" si="9"/>
        <v>-1243.9017165449113</v>
      </c>
      <c r="W32" s="183" t="str">
        <f t="shared" si="10"/>
        <v>S.015</v>
      </c>
    </row>
    <row r="33" spans="1:2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217">
        <v>0</v>
      </c>
      <c r="F33" s="218">
        <f t="shared" ca="1" si="0"/>
        <v>0</v>
      </c>
      <c r="G33" s="218">
        <f t="shared" ca="1" si="11"/>
        <v>0</v>
      </c>
      <c r="H33" s="219"/>
      <c r="I33" s="220">
        <f t="shared" ca="1" si="7"/>
        <v>2154.2015905798544</v>
      </c>
      <c r="J33" s="221">
        <v>38526.416959113012</v>
      </c>
      <c r="K33" s="221">
        <f t="shared" si="2"/>
        <v>41083.299488011049</v>
      </c>
      <c r="L33" s="217">
        <f t="shared" si="3"/>
        <v>-2556.882528898037</v>
      </c>
      <c r="M33" s="217"/>
      <c r="N33" s="218">
        <v>0</v>
      </c>
      <c r="O33" s="218">
        <v>0</v>
      </c>
      <c r="P33" s="218">
        <f t="shared" si="12"/>
        <v>0</v>
      </c>
      <c r="Q33" s="217">
        <f t="shared" ca="1" si="5"/>
        <v>-55.208756432062991</v>
      </c>
      <c r="R33" s="222">
        <f t="shared" ca="1" si="8"/>
        <v>-457.88969475024561</v>
      </c>
      <c r="S33" s="222"/>
      <c r="T33" s="225">
        <f t="shared" ca="1" si="6"/>
        <v>-457.88969475024561</v>
      </c>
      <c r="V33" s="224">
        <f t="shared" ca="1" si="9"/>
        <v>-402.6809383181826</v>
      </c>
      <c r="W33" s="183" t="str">
        <f t="shared" si="10"/>
        <v>S.016</v>
      </c>
    </row>
    <row r="34" spans="1:2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217">
        <v>0</v>
      </c>
      <c r="F34" s="218">
        <f t="shared" ca="1" si="0"/>
        <v>0</v>
      </c>
      <c r="G34" s="218">
        <f t="shared" ca="1" si="11"/>
        <v>0</v>
      </c>
      <c r="H34" s="219"/>
      <c r="I34" s="220">
        <f t="shared" ca="1" si="7"/>
        <v>5628.3901257083926</v>
      </c>
      <c r="J34" s="221">
        <v>186238.82920828936</v>
      </c>
      <c r="K34" s="221">
        <f t="shared" si="2"/>
        <v>198598.94068998951</v>
      </c>
      <c r="L34" s="217">
        <f t="shared" si="3"/>
        <v>-12360.111481700151</v>
      </c>
      <c r="M34" s="217"/>
      <c r="N34" s="218">
        <v>0</v>
      </c>
      <c r="O34" s="218">
        <v>0</v>
      </c>
      <c r="P34" s="218">
        <f t="shared" si="12"/>
        <v>0</v>
      </c>
      <c r="Q34" s="217">
        <f t="shared" ca="1" si="5"/>
        <v>-922.93905508336388</v>
      </c>
      <c r="R34" s="222">
        <f t="shared" ca="1" si="8"/>
        <v>-7654.6604110751223</v>
      </c>
      <c r="S34" s="222"/>
      <c r="T34" s="225">
        <f t="shared" ca="1" si="6"/>
        <v>-7654.6604110751223</v>
      </c>
      <c r="V34" s="224">
        <f t="shared" ca="1" si="9"/>
        <v>-6731.7213559917582</v>
      </c>
      <c r="W34" s="183" t="str">
        <f t="shared" si="10"/>
        <v>S.017</v>
      </c>
    </row>
    <row r="35" spans="1:2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217">
        <v>0</v>
      </c>
      <c r="F35" s="218">
        <f t="shared" ca="1" si="0"/>
        <v>0</v>
      </c>
      <c r="G35" s="218">
        <f t="shared" ca="1" si="11"/>
        <v>0</v>
      </c>
      <c r="H35" s="219"/>
      <c r="I35" s="220">
        <f t="shared" ca="1" si="7"/>
        <v>0</v>
      </c>
      <c r="J35" s="221">
        <v>0</v>
      </c>
      <c r="K35" s="221">
        <f t="shared" si="2"/>
        <v>0</v>
      </c>
      <c r="L35" s="217">
        <f t="shared" si="3"/>
        <v>0</v>
      </c>
      <c r="M35" s="217"/>
      <c r="N35" s="218">
        <v>0</v>
      </c>
      <c r="O35" s="218">
        <v>0</v>
      </c>
      <c r="P35" s="218">
        <f t="shared" si="12"/>
        <v>0</v>
      </c>
      <c r="Q35" s="217">
        <f t="shared" ca="1" si="5"/>
        <v>0</v>
      </c>
      <c r="R35" s="222">
        <f t="shared" ca="1" si="8"/>
        <v>0</v>
      </c>
      <c r="S35" s="222"/>
      <c r="T35" s="225">
        <f t="shared" ca="1" si="6"/>
        <v>0</v>
      </c>
      <c r="V35" s="224">
        <f t="shared" ca="1" si="9"/>
        <v>0</v>
      </c>
      <c r="W35" s="183" t="str">
        <f t="shared" si="10"/>
        <v>S.018</v>
      </c>
    </row>
    <row r="36" spans="1:2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217">
        <v>0</v>
      </c>
      <c r="F36" s="218">
        <f t="shared" ca="1" si="0"/>
        <v>0</v>
      </c>
      <c r="G36" s="218">
        <f t="shared" ca="1" si="11"/>
        <v>0</v>
      </c>
      <c r="H36" s="219"/>
      <c r="I36" s="220">
        <f t="shared" ca="1" si="7"/>
        <v>12377.765514163417</v>
      </c>
      <c r="J36" s="221">
        <v>427543.32974968065</v>
      </c>
      <c r="K36" s="221">
        <f t="shared" si="2"/>
        <v>455918.09585741418</v>
      </c>
      <c r="L36" s="217">
        <f t="shared" si="3"/>
        <v>-28374.766107733536</v>
      </c>
      <c r="M36" s="217"/>
      <c r="N36" s="218">
        <v>0</v>
      </c>
      <c r="O36" s="218">
        <v>0</v>
      </c>
      <c r="P36" s="218">
        <f t="shared" si="12"/>
        <v>0</v>
      </c>
      <c r="Q36" s="217">
        <f t="shared" ca="1" si="5"/>
        <v>-2193.2364444728946</v>
      </c>
      <c r="R36" s="222">
        <f t="shared" ca="1" si="8"/>
        <v>-18190.237038043015</v>
      </c>
      <c r="S36" s="222"/>
      <c r="T36" s="225">
        <f t="shared" ca="1" si="6"/>
        <v>-18190.237038043015</v>
      </c>
      <c r="V36" s="224">
        <f t="shared" ca="1" si="9"/>
        <v>-15997.000593570119</v>
      </c>
      <c r="W36" s="183" t="str">
        <f t="shared" si="10"/>
        <v>S.019</v>
      </c>
    </row>
    <row r="37" spans="1:23" ht="25.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217">
        <v>0</v>
      </c>
      <c r="F37" s="218">
        <f t="shared" ca="1" si="0"/>
        <v>0</v>
      </c>
      <c r="G37" s="218">
        <f t="shared" ref="G37:G42" ca="1" si="13">+E37+F37</f>
        <v>0</v>
      </c>
      <c r="H37" s="219"/>
      <c r="I37" s="220">
        <f t="shared" ca="1" si="7"/>
        <v>0</v>
      </c>
      <c r="J37" s="221">
        <v>0</v>
      </c>
      <c r="K37" s="221">
        <f t="shared" si="2"/>
        <v>0</v>
      </c>
      <c r="L37" s="217">
        <f t="shared" si="3"/>
        <v>0</v>
      </c>
      <c r="M37" s="217"/>
      <c r="N37" s="218">
        <v>0</v>
      </c>
      <c r="O37" s="218">
        <v>0</v>
      </c>
      <c r="P37" s="218">
        <f t="shared" ref="P37:P42" si="14">+N37-O37</f>
        <v>0</v>
      </c>
      <c r="Q37" s="217">
        <f t="shared" ca="1" si="5"/>
        <v>0</v>
      </c>
      <c r="R37" s="222">
        <f t="shared" ca="1" si="8"/>
        <v>0</v>
      </c>
      <c r="S37" s="222"/>
      <c r="T37" s="225">
        <f t="shared" ca="1" si="6"/>
        <v>0</v>
      </c>
      <c r="V37" s="224">
        <f t="shared" ca="1" si="9"/>
        <v>0</v>
      </c>
      <c r="W37" s="183" t="str">
        <f t="shared" si="10"/>
        <v>S.020</v>
      </c>
    </row>
    <row r="38" spans="1:23">
      <c r="A38" s="214" t="s">
        <v>255</v>
      </c>
      <c r="B38" s="192" t="s">
        <v>191</v>
      </c>
      <c r="C38" s="226" t="str">
        <f t="shared" ref="C38:F57" ca="1" si="15">INDIRECT("'"&amp; $A38 &amp; "'!" &amp;C$100)</f>
        <v>Reconductor 4 mi. of McNabb-Turk</v>
      </c>
      <c r="D38" s="216">
        <f t="shared" ca="1" si="15"/>
        <v>2010</v>
      </c>
      <c r="E38" s="217">
        <v>0</v>
      </c>
      <c r="F38" s="218">
        <f t="shared" ca="1" si="15"/>
        <v>0</v>
      </c>
      <c r="G38" s="218">
        <f t="shared" ca="1" si="13"/>
        <v>0</v>
      </c>
      <c r="H38" s="219"/>
      <c r="I38" s="220">
        <f t="shared" ca="1" si="7"/>
        <v>7549.3731773100735</v>
      </c>
      <c r="J38" s="221">
        <v>165403.4511958771</v>
      </c>
      <c r="K38" s="221">
        <f t="shared" si="2"/>
        <v>176380.78124530806</v>
      </c>
      <c r="L38" s="217">
        <f t="shared" si="3"/>
        <v>-10977.330049430951</v>
      </c>
      <c r="M38" s="217"/>
      <c r="N38" s="218">
        <v>0</v>
      </c>
      <c r="O38" s="218">
        <v>0</v>
      </c>
      <c r="P38" s="218">
        <f t="shared" si="14"/>
        <v>0</v>
      </c>
      <c r="Q38" s="217">
        <f t="shared" ca="1" si="5"/>
        <v>-469.98310077195066</v>
      </c>
      <c r="R38" s="222">
        <f t="shared" ca="1" si="8"/>
        <v>-3897.9399728928288</v>
      </c>
      <c r="S38" s="222"/>
      <c r="T38" s="225">
        <f t="shared" ca="1" si="6"/>
        <v>-3897.9399728928288</v>
      </c>
      <c r="V38" s="224">
        <f t="shared" ref="V38:V43" ca="1" si="16">+I38+L38+P38</f>
        <v>-3427.956872120878</v>
      </c>
      <c r="W38" s="183" t="str">
        <f t="shared" ref="W38:W43" si="17">A38</f>
        <v>S.021</v>
      </c>
    </row>
    <row r="39" spans="1:23">
      <c r="A39" s="214" t="s">
        <v>256</v>
      </c>
      <c r="B39" s="192" t="s">
        <v>191</v>
      </c>
      <c r="C39" s="226" t="str">
        <f t="shared" ca="1" si="15"/>
        <v>Longwood: r&amp;r switches, upgrade bus</v>
      </c>
      <c r="D39" s="216">
        <f t="shared" ca="1" si="15"/>
        <v>2010</v>
      </c>
      <c r="E39" s="217">
        <v>0</v>
      </c>
      <c r="F39" s="218">
        <f t="shared" ca="1" si="15"/>
        <v>0</v>
      </c>
      <c r="G39" s="218">
        <f t="shared" ca="1" si="13"/>
        <v>0</v>
      </c>
      <c r="H39" s="219"/>
      <c r="I39" s="220">
        <f t="shared" ca="1" si="7"/>
        <v>798.3374587180042</v>
      </c>
      <c r="J39" s="221">
        <v>20723.067035343254</v>
      </c>
      <c r="K39" s="221">
        <f t="shared" si="2"/>
        <v>22098.394725537881</v>
      </c>
      <c r="L39" s="217">
        <f t="shared" si="3"/>
        <v>-1375.3276901946265</v>
      </c>
      <c r="M39" s="217"/>
      <c r="N39" s="218">
        <v>0</v>
      </c>
      <c r="O39" s="218">
        <v>0</v>
      </c>
      <c r="P39" s="218">
        <f t="shared" si="14"/>
        <v>0</v>
      </c>
      <c r="Q39" s="217">
        <f t="shared" ca="1" si="5"/>
        <v>-79.107079878963603</v>
      </c>
      <c r="R39" s="222">
        <f t="shared" ca="1" si="8"/>
        <v>-656.09731135558593</v>
      </c>
      <c r="S39" s="222"/>
      <c r="T39" s="225">
        <f t="shared" ca="1" si="6"/>
        <v>-656.09731135558593</v>
      </c>
      <c r="V39" s="224">
        <f t="shared" ca="1" si="16"/>
        <v>-576.99023147662228</v>
      </c>
      <c r="W39" s="183" t="str">
        <f t="shared" si="17"/>
        <v>S.022</v>
      </c>
    </row>
    <row r="40" spans="1:23" ht="25.5">
      <c r="A40" s="214" t="s">
        <v>257</v>
      </c>
      <c r="B40" s="192" t="s">
        <v>191</v>
      </c>
      <c r="C40" s="226" t="str">
        <f t="shared" ca="1" si="15"/>
        <v>Reconductor: Greggton-Lake Lamond &amp; Quitman-Westwood 69 kV lines</v>
      </c>
      <c r="D40" s="216">
        <f t="shared" ca="1" si="15"/>
        <v>2010</v>
      </c>
      <c r="E40" s="217">
        <v>0</v>
      </c>
      <c r="F40" s="218">
        <f t="shared" ca="1" si="15"/>
        <v>0</v>
      </c>
      <c r="G40" s="218">
        <f t="shared" ca="1" si="13"/>
        <v>0</v>
      </c>
      <c r="H40" s="219"/>
      <c r="I40" s="220">
        <f t="shared" ca="1" si="7"/>
        <v>19000.165557636647</v>
      </c>
      <c r="J40" s="221">
        <v>482899.84147635079</v>
      </c>
      <c r="K40" s="221">
        <f t="shared" si="2"/>
        <v>514948.45293141773</v>
      </c>
      <c r="L40" s="217">
        <f t="shared" si="3"/>
        <v>-32048.611455066944</v>
      </c>
      <c r="M40" s="217"/>
      <c r="N40" s="218">
        <v>0</v>
      </c>
      <c r="O40" s="218">
        <v>0</v>
      </c>
      <c r="P40" s="218">
        <f t="shared" si="14"/>
        <v>0</v>
      </c>
      <c r="Q40" s="217">
        <f t="shared" ca="1" si="5"/>
        <v>-1788.9808104076642</v>
      </c>
      <c r="R40" s="222">
        <f t="shared" ca="1" si="8"/>
        <v>-14837.426707837962</v>
      </c>
      <c r="S40" s="222"/>
      <c r="T40" s="225">
        <f t="shared" ca="1" si="6"/>
        <v>-14837.426707837962</v>
      </c>
      <c r="V40" s="224">
        <f t="shared" ca="1" si="16"/>
        <v>-13048.445897430298</v>
      </c>
      <c r="W40" s="183" t="str">
        <f t="shared" si="17"/>
        <v>S.023</v>
      </c>
    </row>
    <row r="41" spans="1:23" ht="25.5">
      <c r="A41" s="214" t="s">
        <v>258</v>
      </c>
      <c r="B41" s="192" t="s">
        <v>191</v>
      </c>
      <c r="C41" s="226" t="str">
        <f t="shared" ca="1" si="15"/>
        <v>Rebuild/reconductor Dyess-Elm Springs REC [Dyess Station-Flint Creek]</v>
      </c>
      <c r="D41" s="216">
        <f t="shared" ca="1" si="15"/>
        <v>2010</v>
      </c>
      <c r="E41" s="217">
        <v>0</v>
      </c>
      <c r="F41" s="218">
        <f t="shared" ca="1" si="15"/>
        <v>0</v>
      </c>
      <c r="G41" s="218">
        <f t="shared" ca="1" si="13"/>
        <v>0</v>
      </c>
      <c r="H41" s="219"/>
      <c r="I41" s="220">
        <f t="shared" ca="1" si="7"/>
        <v>21063.208138625254</v>
      </c>
      <c r="J41" s="221">
        <v>528753.30509616586</v>
      </c>
      <c r="K41" s="221">
        <f t="shared" si="2"/>
        <v>563845.07315059658</v>
      </c>
      <c r="L41" s="217">
        <f t="shared" si="3"/>
        <v>-35091.768054430722</v>
      </c>
      <c r="M41" s="217"/>
      <c r="N41" s="218">
        <v>0</v>
      </c>
      <c r="O41" s="218">
        <v>0</v>
      </c>
      <c r="P41" s="218">
        <f t="shared" si="14"/>
        <v>0</v>
      </c>
      <c r="Q41" s="217">
        <f t="shared" ca="1" si="5"/>
        <v>-1923.357362578527</v>
      </c>
      <c r="R41" s="222">
        <f t="shared" ca="1" si="8"/>
        <v>-15951.917278383995</v>
      </c>
      <c r="S41" s="222"/>
      <c r="T41" s="225">
        <f t="shared" ca="1" si="6"/>
        <v>-15951.917278383995</v>
      </c>
      <c r="V41" s="224">
        <f t="shared" ca="1" si="16"/>
        <v>-14028.559915805468</v>
      </c>
      <c r="W41" s="183" t="str">
        <f t="shared" si="17"/>
        <v>S.024</v>
      </c>
    </row>
    <row r="42" spans="1:23">
      <c r="A42" s="214" t="s">
        <v>259</v>
      </c>
      <c r="B42" s="192" t="s">
        <v>191</v>
      </c>
      <c r="C42" s="226" t="str">
        <f t="shared" ca="1" si="15"/>
        <v>Replace switch at Diana*</v>
      </c>
      <c r="D42" s="216">
        <f t="shared" ca="1" si="15"/>
        <v>2010</v>
      </c>
      <c r="E42" s="217">
        <v>0</v>
      </c>
      <c r="F42" s="218">
        <f t="shared" ca="1" si="15"/>
        <v>0</v>
      </c>
      <c r="G42" s="218">
        <f t="shared" ca="1" si="13"/>
        <v>0</v>
      </c>
      <c r="H42" s="219"/>
      <c r="I42" s="220">
        <f t="shared" ca="1" si="7"/>
        <v>346.63771814388201</v>
      </c>
      <c r="J42" s="221">
        <v>9068.555417875441</v>
      </c>
      <c r="K42" s="221">
        <f t="shared" si="2"/>
        <v>9670.4081916466785</v>
      </c>
      <c r="L42" s="217">
        <f t="shared" si="3"/>
        <v>-601.85277377123748</v>
      </c>
      <c r="M42" s="217"/>
      <c r="N42" s="218">
        <v>0</v>
      </c>
      <c r="O42" s="218">
        <v>0</v>
      </c>
      <c r="P42" s="218">
        <f t="shared" si="14"/>
        <v>0</v>
      </c>
      <c r="Q42" s="217">
        <f t="shared" ca="1" si="5"/>
        <v>-34.990744540265844</v>
      </c>
      <c r="R42" s="222">
        <f t="shared" ca="1" si="8"/>
        <v>-290.20580016762131</v>
      </c>
      <c r="S42" s="228" t="s">
        <v>266</v>
      </c>
      <c r="T42" s="225">
        <f t="shared" ca="1" si="6"/>
        <v>-290.20580016762131</v>
      </c>
      <c r="V42" s="224">
        <f t="shared" ca="1" si="16"/>
        <v>-255.21505562735547</v>
      </c>
      <c r="W42" s="183" t="str">
        <f t="shared" si="17"/>
        <v>S.025</v>
      </c>
    </row>
    <row r="43" spans="1:23">
      <c r="A43" s="214" t="s">
        <v>274</v>
      </c>
      <c r="B43" s="192" t="s">
        <v>191</v>
      </c>
      <c r="C43" s="226" t="str">
        <f t="shared" ca="1" si="15"/>
        <v>Whitney repl CB and Switches</v>
      </c>
      <c r="D43" s="216">
        <f t="shared" ca="1" si="15"/>
        <v>2011</v>
      </c>
      <c r="E43" s="217">
        <v>0</v>
      </c>
      <c r="F43" s="218">
        <f t="shared" ca="1" si="15"/>
        <v>0</v>
      </c>
      <c r="G43" s="218">
        <f ca="1">+E43+F43</f>
        <v>0</v>
      </c>
      <c r="H43" s="219"/>
      <c r="I43" s="220">
        <f t="shared" ca="1" si="7"/>
        <v>637.17840644624812</v>
      </c>
      <c r="J43" s="221">
        <v>25799.115819205239</v>
      </c>
      <c r="K43" s="221">
        <f t="shared" si="2"/>
        <v>27511.325614607442</v>
      </c>
      <c r="L43" s="217">
        <f>+J43-K43</f>
        <v>-1712.2097954022029</v>
      </c>
      <c r="M43" s="217"/>
      <c r="N43" s="218">
        <v>0</v>
      </c>
      <c r="O43" s="218">
        <v>0</v>
      </c>
      <c r="P43" s="218">
        <f>+N43-O43</f>
        <v>0</v>
      </c>
      <c r="Q43" s="217">
        <f t="shared" ca="1" si="5"/>
        <v>-147.39000648397899</v>
      </c>
      <c r="R43" s="222">
        <f ca="1">I43+L43+P43+Q43</f>
        <v>-1222.4213954399338</v>
      </c>
      <c r="S43" s="228" t="s">
        <v>266</v>
      </c>
      <c r="T43" s="225">
        <f ca="1">+G43+R43</f>
        <v>-1222.4213954399338</v>
      </c>
      <c r="V43" s="224">
        <f t="shared" ca="1" si="16"/>
        <v>-1075.0313889559548</v>
      </c>
      <c r="W43" s="183" t="str">
        <f t="shared" si="17"/>
        <v>S.026</v>
      </c>
    </row>
    <row r="44" spans="1:23">
      <c r="A44" s="214" t="s">
        <v>290</v>
      </c>
      <c r="B44" s="192" t="s">
        <v>191</v>
      </c>
      <c r="C44" s="226" t="str">
        <f t="shared" ca="1" si="15"/>
        <v>Linwood - Powell Street 138 kV</v>
      </c>
      <c r="D44" s="216">
        <f t="shared" ca="1" si="15"/>
        <v>2012</v>
      </c>
      <c r="E44" s="217">
        <v>0</v>
      </c>
      <c r="F44" s="218">
        <f t="shared" ca="1" si="15"/>
        <v>0</v>
      </c>
      <c r="G44" s="218">
        <f t="shared" ref="G44:G50" ca="1" si="18">+E44+F44</f>
        <v>0</v>
      </c>
      <c r="H44" s="219"/>
      <c r="I44" s="220">
        <f t="shared" ca="1" si="7"/>
        <v>1740.8518427208037</v>
      </c>
      <c r="J44" s="221">
        <v>44663.664764720364</v>
      </c>
      <c r="K44" s="221">
        <f t="shared" si="2"/>
        <v>47627.857989194606</v>
      </c>
      <c r="L44" s="217">
        <f t="shared" ref="L44:L50" si="19">+J44-K44</f>
        <v>-2964.193224474242</v>
      </c>
      <c r="M44" s="217"/>
      <c r="N44" s="218">
        <v>0</v>
      </c>
      <c r="O44" s="218">
        <v>0</v>
      </c>
      <c r="P44" s="218">
        <f t="shared" ref="P44:P50" si="20">+N44-O44</f>
        <v>0</v>
      </c>
      <c r="Q44" s="217">
        <f t="shared" ca="1" si="5"/>
        <v>-167.72374838642645</v>
      </c>
      <c r="R44" s="222">
        <f t="shared" ref="R44:R50" ca="1" si="21">I44+L44+P44+Q44</f>
        <v>-1391.0651301398648</v>
      </c>
      <c r="S44" s="228" t="s">
        <v>266</v>
      </c>
      <c r="T44" s="225">
        <f t="shared" ref="T44:T50" ca="1" si="22">+G44+R44</f>
        <v>-1391.0651301398648</v>
      </c>
      <c r="V44" s="224">
        <f t="shared" ref="V44:V50" ca="1" si="23">+I44+L44+P44</f>
        <v>-1223.3413817534383</v>
      </c>
      <c r="W44" s="183" t="str">
        <f t="shared" ref="W44:W50" si="24">A44</f>
        <v>S.027</v>
      </c>
    </row>
    <row r="45" spans="1:23">
      <c r="A45" s="214" t="s">
        <v>291</v>
      </c>
      <c r="B45" s="192" t="s">
        <v>191</v>
      </c>
      <c r="C45" s="226" t="str">
        <f t="shared" ca="1" si="15"/>
        <v xml:space="preserve">Bloomburg-Texarkana Plant </v>
      </c>
      <c r="D45" s="216">
        <f t="shared" ca="1" si="15"/>
        <v>2012</v>
      </c>
      <c r="E45" s="217">
        <v>0</v>
      </c>
      <c r="F45" s="218">
        <f t="shared" ca="1" si="15"/>
        <v>0</v>
      </c>
      <c r="G45" s="218">
        <f t="shared" ca="1" si="18"/>
        <v>0</v>
      </c>
      <c r="H45" s="219"/>
      <c r="I45" s="220">
        <f t="shared" ca="1" si="7"/>
        <v>21891.91141044395</v>
      </c>
      <c r="J45" s="221">
        <v>558654.63438537263</v>
      </c>
      <c r="K45" s="221">
        <f t="shared" si="2"/>
        <v>595730.86381682521</v>
      </c>
      <c r="L45" s="217">
        <f t="shared" si="19"/>
        <v>-37076.229431452579</v>
      </c>
      <c r="M45" s="217"/>
      <c r="N45" s="218">
        <v>0</v>
      </c>
      <c r="O45" s="218">
        <v>0</v>
      </c>
      <c r="P45" s="218">
        <f t="shared" si="20"/>
        <v>0</v>
      </c>
      <c r="Q45" s="217">
        <f t="shared" ca="1" si="5"/>
        <v>-2081.8152423854062</v>
      </c>
      <c r="R45" s="222">
        <f t="shared" ca="1" si="21"/>
        <v>-17266.133263394033</v>
      </c>
      <c r="S45" s="228" t="s">
        <v>266</v>
      </c>
      <c r="T45" s="225">
        <f t="shared" ca="1" si="22"/>
        <v>-17266.133263394033</v>
      </c>
      <c r="V45" s="224">
        <f t="shared" ca="1" si="23"/>
        <v>-15184.318021008628</v>
      </c>
      <c r="W45" s="183" t="str">
        <f t="shared" si="24"/>
        <v>S.028</v>
      </c>
    </row>
    <row r="46" spans="1:23" ht="38.25">
      <c r="A46" s="214" t="s">
        <v>292</v>
      </c>
      <c r="B46" s="192" t="s">
        <v>191</v>
      </c>
      <c r="C46" s="226" t="str">
        <f t="shared" ca="1" si="15"/>
        <v xml:space="preserve">Knox Lee - Pirkey 138 kV / Pirkey - Whitney 138 kV - Replace Breaker,  Wavetraps, and reset relays and CT's </v>
      </c>
      <c r="D46" s="216">
        <f t="shared" ca="1" si="15"/>
        <v>2012</v>
      </c>
      <c r="E46" s="217">
        <v>0</v>
      </c>
      <c r="F46" s="218">
        <f t="shared" ca="1" si="15"/>
        <v>0</v>
      </c>
      <c r="G46" s="218">
        <f t="shared" ca="1" si="18"/>
        <v>0</v>
      </c>
      <c r="H46" s="219"/>
      <c r="I46" s="220">
        <f t="shared" ca="1" si="7"/>
        <v>7682.0627993714879</v>
      </c>
      <c r="J46" s="221">
        <v>202067.42439952269</v>
      </c>
      <c r="K46" s="221">
        <f t="shared" si="2"/>
        <v>215478.0321820965</v>
      </c>
      <c r="L46" s="217">
        <f t="shared" si="19"/>
        <v>-13410.607782573818</v>
      </c>
      <c r="M46" s="217"/>
      <c r="N46" s="218">
        <v>0</v>
      </c>
      <c r="O46" s="218">
        <v>0</v>
      </c>
      <c r="P46" s="218">
        <f t="shared" si="20"/>
        <v>0</v>
      </c>
      <c r="Q46" s="217">
        <f t="shared" ca="1" si="5"/>
        <v>-785.40058540797622</v>
      </c>
      <c r="R46" s="222">
        <f t="shared" ca="1" si="21"/>
        <v>-6513.9455686103056</v>
      </c>
      <c r="S46" s="228" t="s">
        <v>266</v>
      </c>
      <c r="T46" s="225">
        <f t="shared" ca="1" si="22"/>
        <v>-6513.9455686103056</v>
      </c>
      <c r="V46" s="224">
        <f t="shared" ca="1" si="23"/>
        <v>-5728.5449832023296</v>
      </c>
      <c r="W46" s="183" t="str">
        <f t="shared" si="24"/>
        <v>S.029</v>
      </c>
    </row>
    <row r="47" spans="1:23">
      <c r="A47" s="214" t="s">
        <v>293</v>
      </c>
      <c r="B47" s="192" t="s">
        <v>191</v>
      </c>
      <c r="C47" s="226" t="str">
        <f t="shared" ca="1" si="15"/>
        <v>NW Texarkana - Turk 345</v>
      </c>
      <c r="D47" s="216">
        <f t="shared" ca="1" si="15"/>
        <v>2012</v>
      </c>
      <c r="E47" s="217">
        <v>0</v>
      </c>
      <c r="F47" s="218">
        <f t="shared" ca="1" si="15"/>
        <v>0</v>
      </c>
      <c r="G47" s="218">
        <f t="shared" ca="1" si="18"/>
        <v>0</v>
      </c>
      <c r="H47" s="219"/>
      <c r="I47" s="220">
        <f t="shared" ca="1" si="7"/>
        <v>191304.65929704625</v>
      </c>
      <c r="J47" s="221">
        <v>5076676.1882873112</v>
      </c>
      <c r="K47" s="221">
        <f t="shared" si="2"/>
        <v>5413599.9324413631</v>
      </c>
      <c r="L47" s="217">
        <f t="shared" si="19"/>
        <v>-336923.74415405188</v>
      </c>
      <c r="M47" s="217"/>
      <c r="N47" s="218">
        <v>0</v>
      </c>
      <c r="O47" s="218">
        <v>0</v>
      </c>
      <c r="P47" s="218">
        <f t="shared" si="20"/>
        <v>0</v>
      </c>
      <c r="Q47" s="217">
        <f t="shared" ca="1" si="5"/>
        <v>-19964.810406242475</v>
      </c>
      <c r="R47" s="222">
        <f t="shared" ca="1" si="21"/>
        <v>-165583.89526324809</v>
      </c>
      <c r="S47" s="228" t="s">
        <v>266</v>
      </c>
      <c r="T47" s="225">
        <f t="shared" ca="1" si="22"/>
        <v>-165583.89526324809</v>
      </c>
      <c r="V47" s="224">
        <f t="shared" ca="1" si="23"/>
        <v>-145619.08485700563</v>
      </c>
      <c r="W47" s="183" t="str">
        <f t="shared" si="24"/>
        <v>S.030</v>
      </c>
    </row>
    <row r="48" spans="1:23" ht="25.5">
      <c r="A48" s="214" t="s">
        <v>294</v>
      </c>
      <c r="B48" s="192" t="s">
        <v>191</v>
      </c>
      <c r="C48" s="226" t="str">
        <f t="shared" ca="1" si="15"/>
        <v>Lone Star South - Pittsburg 138 kV - Replace Wavetraps, reset CT's and Relays</v>
      </c>
      <c r="D48" s="216">
        <f t="shared" ca="1" si="15"/>
        <v>2012</v>
      </c>
      <c r="E48" s="217">
        <v>0</v>
      </c>
      <c r="F48" s="218">
        <f t="shared" ca="1" si="15"/>
        <v>0</v>
      </c>
      <c r="G48" s="218">
        <f t="shared" ca="1" si="18"/>
        <v>0</v>
      </c>
      <c r="H48" s="219"/>
      <c r="I48" s="220">
        <f t="shared" ca="1" si="7"/>
        <v>997.99116112893171</v>
      </c>
      <c r="J48" s="221">
        <v>24463.74415469548</v>
      </c>
      <c r="K48" s="221">
        <f t="shared" si="2"/>
        <v>26087.329345266302</v>
      </c>
      <c r="L48" s="217">
        <f t="shared" si="19"/>
        <v>-1623.5851905708223</v>
      </c>
      <c r="M48" s="217"/>
      <c r="N48" s="218">
        <v>0</v>
      </c>
      <c r="O48" s="218">
        <v>0</v>
      </c>
      <c r="P48" s="218">
        <f t="shared" si="20"/>
        <v>0</v>
      </c>
      <c r="Q48" s="217">
        <f t="shared" ca="1" si="5"/>
        <v>-85.770805395112603</v>
      </c>
      <c r="R48" s="222">
        <f t="shared" ca="1" si="21"/>
        <v>-711.36483483700317</v>
      </c>
      <c r="S48" s="228" t="s">
        <v>266</v>
      </c>
      <c r="T48" s="225">
        <f t="shared" ca="1" si="22"/>
        <v>-711.36483483700317</v>
      </c>
      <c r="V48" s="224">
        <f t="shared" ca="1" si="23"/>
        <v>-625.5940294418906</v>
      </c>
      <c r="W48" s="183" t="str">
        <f t="shared" si="24"/>
        <v>S.031</v>
      </c>
    </row>
    <row r="49" spans="1:23">
      <c r="A49" s="214" t="s">
        <v>295</v>
      </c>
      <c r="B49" s="192" t="s">
        <v>191</v>
      </c>
      <c r="C49" s="226" t="str">
        <f t="shared" ca="1" si="15"/>
        <v>Howell-Kilgore 69 kV rebuild</v>
      </c>
      <c r="D49" s="216">
        <f t="shared" ca="1" si="15"/>
        <v>2012</v>
      </c>
      <c r="E49" s="217">
        <v>0</v>
      </c>
      <c r="F49" s="218">
        <f t="shared" ca="1" si="15"/>
        <v>0</v>
      </c>
      <c r="G49" s="218">
        <f t="shared" ca="1" si="18"/>
        <v>0</v>
      </c>
      <c r="H49" s="219"/>
      <c r="I49" s="220">
        <f t="shared" ca="1" si="7"/>
        <v>16551.718436617171</v>
      </c>
      <c r="J49" s="221">
        <v>442810.30703479663</v>
      </c>
      <c r="K49" s="221">
        <f t="shared" si="2"/>
        <v>472198.29655053158</v>
      </c>
      <c r="L49" s="217">
        <f t="shared" si="19"/>
        <v>-29387.989515734953</v>
      </c>
      <c r="M49" s="217"/>
      <c r="N49" s="218">
        <v>0</v>
      </c>
      <c r="O49" s="218">
        <v>0</v>
      </c>
      <c r="P49" s="218">
        <f t="shared" si="20"/>
        <v>0</v>
      </c>
      <c r="Q49" s="217">
        <f t="shared" ca="1" si="5"/>
        <v>-1759.8910106417336</v>
      </c>
      <c r="R49" s="222">
        <f t="shared" ca="1" si="21"/>
        <v>-14596.162089759515</v>
      </c>
      <c r="S49" s="228" t="s">
        <v>266</v>
      </c>
      <c r="T49" s="225">
        <f t="shared" ca="1" si="22"/>
        <v>-14596.162089759515</v>
      </c>
      <c r="V49" s="224">
        <f t="shared" ca="1" si="23"/>
        <v>-12836.271079117781</v>
      </c>
      <c r="W49" s="183" t="str">
        <f t="shared" si="24"/>
        <v>S.032</v>
      </c>
    </row>
    <row r="50" spans="1:23">
      <c r="A50" s="214" t="s">
        <v>296</v>
      </c>
      <c r="B50" s="192" t="s">
        <v>191</v>
      </c>
      <c r="C50" s="226" t="str">
        <f t="shared" ca="1" si="15"/>
        <v xml:space="preserve"> Flint Creek-Shipe Road 345 kV Line</v>
      </c>
      <c r="D50" s="216">
        <f t="shared" ca="1" si="15"/>
        <v>2012</v>
      </c>
      <c r="E50" s="217">
        <v>0</v>
      </c>
      <c r="F50" s="218">
        <f t="shared" ca="1" si="15"/>
        <v>0</v>
      </c>
      <c r="G50" s="218">
        <f t="shared" ca="1" si="18"/>
        <v>0</v>
      </c>
      <c r="H50" s="219"/>
      <c r="I50" s="220">
        <f t="shared" ca="1" si="7"/>
        <v>246371.27181392163</v>
      </c>
      <c r="J50" s="221">
        <v>6502319.5005430691</v>
      </c>
      <c r="K50" s="221">
        <f t="shared" ref="K50:K81" si="25">J50/J$93*K$93</f>
        <v>6933858.9075399861</v>
      </c>
      <c r="L50" s="217">
        <f t="shared" si="19"/>
        <v>-431539.40699691698</v>
      </c>
      <c r="M50" s="217"/>
      <c r="N50" s="218">
        <v>0</v>
      </c>
      <c r="O50" s="218">
        <v>0</v>
      </c>
      <c r="P50" s="218">
        <f t="shared" si="20"/>
        <v>0</v>
      </c>
      <c r="Q50" s="217">
        <f t="shared" ref="Q50:Q81" ca="1" si="26">+V50/$V$93 * $Q$93</f>
        <v>-25387.103042408151</v>
      </c>
      <c r="R50" s="222">
        <f t="shared" ca="1" si="21"/>
        <v>-210555.2382254035</v>
      </c>
      <c r="S50" s="228" t="s">
        <v>266</v>
      </c>
      <c r="T50" s="225">
        <f t="shared" ca="1" si="22"/>
        <v>-210555.2382254035</v>
      </c>
      <c r="V50" s="224">
        <f t="shared" ca="1" si="23"/>
        <v>-185168.13518299535</v>
      </c>
      <c r="W50" s="183" t="str">
        <f t="shared" si="24"/>
        <v>S.033</v>
      </c>
    </row>
    <row r="51" spans="1:23">
      <c r="A51" s="214" t="s">
        <v>306</v>
      </c>
      <c r="B51" s="192" t="s">
        <v>191</v>
      </c>
      <c r="C51" s="226" t="str">
        <f t="shared" ca="1" si="15"/>
        <v>Bann - LS Ordnance - Hooks 69 kV - Rebuild 7.1 mi</v>
      </c>
      <c r="D51" s="216">
        <f t="shared" ca="1" si="15"/>
        <v>2013</v>
      </c>
      <c r="E51" s="217">
        <v>0</v>
      </c>
      <c r="F51" s="218">
        <f t="shared" ca="1" si="15"/>
        <v>0</v>
      </c>
      <c r="G51" s="218">
        <f t="shared" ref="G51:G60" ca="1" si="27">+E51+F51</f>
        <v>0</v>
      </c>
      <c r="H51" s="219"/>
      <c r="I51" s="220">
        <f t="shared" ca="1" si="7"/>
        <v>34984.955825252342</v>
      </c>
      <c r="J51" s="221">
        <v>934745.55508782121</v>
      </c>
      <c r="K51" s="221">
        <f t="shared" si="25"/>
        <v>996781.80884340988</v>
      </c>
      <c r="L51" s="217">
        <f t="shared" ref="L51:L60" si="28">+J51-K51</f>
        <v>-62036.253755588667</v>
      </c>
      <c r="M51" s="217"/>
      <c r="N51" s="218">
        <v>0</v>
      </c>
      <c r="O51" s="218">
        <v>0</v>
      </c>
      <c r="P51" s="218">
        <f t="shared" ref="P51:P60" si="29">+N51-O51</f>
        <v>0</v>
      </c>
      <c r="Q51" s="217">
        <f t="shared" ca="1" si="26"/>
        <v>-3708.81354564399</v>
      </c>
      <c r="R51" s="222">
        <f t="shared" ref="R51:R60" ca="1" si="30">I51+L51+P51+Q51</f>
        <v>-30760.111475980313</v>
      </c>
      <c r="S51" s="228" t="s">
        <v>266</v>
      </c>
      <c r="T51" s="225">
        <f t="shared" ref="T51:T60" ca="1" si="31">+G51+R51</f>
        <v>-30760.111475980313</v>
      </c>
      <c r="V51" s="224">
        <f t="shared" ref="V51:V60" ca="1" si="32">+I51+L51+P51</f>
        <v>-27051.297930336324</v>
      </c>
      <c r="W51" s="183" t="str">
        <f t="shared" ref="W51:W60" si="33">A51</f>
        <v>S.034</v>
      </c>
    </row>
    <row r="52" spans="1:23">
      <c r="A52" s="214" t="s">
        <v>307</v>
      </c>
      <c r="B52" s="192" t="s">
        <v>191</v>
      </c>
      <c r="C52" s="226" t="str">
        <f t="shared" ca="1" si="15"/>
        <v>Diana - Replace North Autotransformer #3</v>
      </c>
      <c r="D52" s="216">
        <f t="shared" ca="1" si="15"/>
        <v>2013</v>
      </c>
      <c r="E52" s="217">
        <v>0</v>
      </c>
      <c r="F52" s="218">
        <f t="shared" ca="1" si="15"/>
        <v>0</v>
      </c>
      <c r="G52" s="218">
        <f t="shared" ca="1" si="27"/>
        <v>0</v>
      </c>
      <c r="H52" s="219"/>
      <c r="I52" s="220">
        <f t="shared" ca="1" si="7"/>
        <v>17229.351057251333</v>
      </c>
      <c r="J52" s="221">
        <v>472332.81178838661</v>
      </c>
      <c r="K52" s="221">
        <f t="shared" si="25"/>
        <v>503680.12123501144</v>
      </c>
      <c r="L52" s="217">
        <f t="shared" si="28"/>
        <v>-31347.309446624829</v>
      </c>
      <c r="M52" s="217"/>
      <c r="N52" s="218">
        <v>0</v>
      </c>
      <c r="O52" s="218">
        <v>0</v>
      </c>
      <c r="P52" s="218">
        <f t="shared" si="29"/>
        <v>0</v>
      </c>
      <c r="Q52" s="217">
        <f t="shared" ca="1" si="26"/>
        <v>-1935.6141596676298</v>
      </c>
      <c r="R52" s="222">
        <f t="shared" ca="1" si="30"/>
        <v>-16053.572549041126</v>
      </c>
      <c r="S52" s="228" t="s">
        <v>266</v>
      </c>
      <c r="T52" s="225">
        <f t="shared" ca="1" si="31"/>
        <v>-16053.572549041126</v>
      </c>
      <c r="V52" s="224">
        <f t="shared" ca="1" si="32"/>
        <v>-14117.958389373496</v>
      </c>
      <c r="W52" s="183" t="str">
        <f t="shared" si="33"/>
        <v>S.035</v>
      </c>
    </row>
    <row r="53" spans="1:23">
      <c r="A53" s="214" t="s">
        <v>308</v>
      </c>
      <c r="B53" s="192" t="s">
        <v>191</v>
      </c>
      <c r="C53" s="226" t="str">
        <f t="shared" ca="1" si="15"/>
        <v>Osburn 161 kV Line Work</v>
      </c>
      <c r="D53" s="216">
        <f t="shared" ca="1" si="15"/>
        <v>2013</v>
      </c>
      <c r="E53" s="217">
        <v>0</v>
      </c>
      <c r="F53" s="218">
        <f t="shared" ca="1" si="15"/>
        <v>0</v>
      </c>
      <c r="G53" s="218">
        <f t="shared" ca="1" si="27"/>
        <v>0</v>
      </c>
      <c r="H53" s="219"/>
      <c r="I53" s="220">
        <f t="shared" ca="1" si="7"/>
        <v>16241.006549732876</v>
      </c>
      <c r="J53" s="221">
        <v>700722.13592326047</v>
      </c>
      <c r="K53" s="221">
        <f t="shared" si="25"/>
        <v>747226.95854550798</v>
      </c>
      <c r="L53" s="217">
        <f t="shared" si="28"/>
        <v>-46504.822622247506</v>
      </c>
      <c r="M53" s="217"/>
      <c r="N53" s="218">
        <v>0</v>
      </c>
      <c r="O53" s="218">
        <v>0</v>
      </c>
      <c r="P53" s="218">
        <f t="shared" si="29"/>
        <v>0</v>
      </c>
      <c r="Q53" s="217">
        <f t="shared" ca="1" si="26"/>
        <v>-4149.2593546406988</v>
      </c>
      <c r="R53" s="222">
        <f t="shared" ca="1" si="30"/>
        <v>-34413.075427155331</v>
      </c>
      <c r="S53" s="228" t="s">
        <v>266</v>
      </c>
      <c r="T53" s="225">
        <f t="shared" ca="1" si="31"/>
        <v>-34413.075427155331</v>
      </c>
      <c r="V53" s="224">
        <f t="shared" ca="1" si="32"/>
        <v>-30263.81607251463</v>
      </c>
      <c r="W53" s="183" t="str">
        <f t="shared" si="33"/>
        <v>S.036</v>
      </c>
    </row>
    <row r="54" spans="1:23" ht="25.5">
      <c r="A54" s="214" t="s">
        <v>309</v>
      </c>
      <c r="B54" s="192" t="s">
        <v>191</v>
      </c>
      <c r="C54" s="226" t="str">
        <f t="shared" ca="1" si="15"/>
        <v>SW Shreveport to Spring Ridge REC 138 kV Line Rebuild</v>
      </c>
      <c r="D54" s="216">
        <f t="shared" ca="1" si="15"/>
        <v>2013</v>
      </c>
      <c r="E54" s="217">
        <v>0</v>
      </c>
      <c r="F54" s="218">
        <f t="shared" ca="1" si="15"/>
        <v>0</v>
      </c>
      <c r="G54" s="218">
        <f t="shared" ca="1" si="27"/>
        <v>0</v>
      </c>
      <c r="H54" s="219"/>
      <c r="I54" s="220">
        <f t="shared" ca="1" si="7"/>
        <v>20254.351191456662</v>
      </c>
      <c r="J54" s="221">
        <v>548829.7132365444</v>
      </c>
      <c r="K54" s="221">
        <f t="shared" si="25"/>
        <v>585253.89217340003</v>
      </c>
      <c r="L54" s="217">
        <f t="shared" si="28"/>
        <v>-36424.178936855635</v>
      </c>
      <c r="M54" s="217"/>
      <c r="N54" s="218">
        <v>0</v>
      </c>
      <c r="O54" s="218">
        <v>0</v>
      </c>
      <c r="P54" s="218">
        <f t="shared" si="29"/>
        <v>0</v>
      </c>
      <c r="Q54" s="217">
        <f t="shared" ca="1" si="26"/>
        <v>-2216.9315619274657</v>
      </c>
      <c r="R54" s="222">
        <f t="shared" ca="1" si="30"/>
        <v>-18386.759307326436</v>
      </c>
      <c r="S54" s="228" t="s">
        <v>266</v>
      </c>
      <c r="T54" s="225">
        <f t="shared" ca="1" si="31"/>
        <v>-18386.759307326436</v>
      </c>
      <c r="V54" s="224">
        <f t="shared" ca="1" si="32"/>
        <v>-16169.827745398972</v>
      </c>
      <c r="W54" s="183" t="str">
        <f t="shared" si="33"/>
        <v>S.037</v>
      </c>
    </row>
    <row r="55" spans="1:23" ht="25.5">
      <c r="A55" s="214" t="s">
        <v>310</v>
      </c>
      <c r="B55" s="192" t="s">
        <v>191</v>
      </c>
      <c r="C55" s="226" t="str">
        <f t="shared" ca="1" si="15"/>
        <v>Eastex Switching Station - Whitney 138 kV Station - Rebuild 2.5 miles of 138 Kv</v>
      </c>
      <c r="D55" s="216">
        <f t="shared" ca="1" si="15"/>
        <v>2013</v>
      </c>
      <c r="E55" s="217">
        <v>0</v>
      </c>
      <c r="F55" s="218">
        <f t="shared" ca="1" si="15"/>
        <v>0</v>
      </c>
      <c r="G55" s="218">
        <f t="shared" ca="1" si="27"/>
        <v>0</v>
      </c>
      <c r="H55" s="219"/>
      <c r="I55" s="220">
        <f t="shared" ca="1" si="7"/>
        <v>11514.615506916947</v>
      </c>
      <c r="J55" s="221">
        <v>286497.96315990621</v>
      </c>
      <c r="K55" s="221">
        <f t="shared" si="25"/>
        <v>305511.97210202675</v>
      </c>
      <c r="L55" s="217">
        <f t="shared" si="28"/>
        <v>-19014.008942120534</v>
      </c>
      <c r="M55" s="217"/>
      <c r="N55" s="218">
        <v>0</v>
      </c>
      <c r="O55" s="218">
        <v>0</v>
      </c>
      <c r="P55" s="218">
        <f t="shared" si="29"/>
        <v>0</v>
      </c>
      <c r="Q55" s="217">
        <f t="shared" ca="1" si="26"/>
        <v>-1028.1891844237609</v>
      </c>
      <c r="R55" s="222">
        <f t="shared" ca="1" si="30"/>
        <v>-8527.5826196273483</v>
      </c>
      <c r="S55" s="228" t="s">
        <v>266</v>
      </c>
      <c r="T55" s="225">
        <f t="shared" ca="1" si="31"/>
        <v>-8527.5826196273483</v>
      </c>
      <c r="V55" s="224">
        <f t="shared" ca="1" si="32"/>
        <v>-7499.3934352035867</v>
      </c>
      <c r="W55" s="183" t="str">
        <f t="shared" si="33"/>
        <v>S.038</v>
      </c>
    </row>
    <row r="56" spans="1:23" ht="25.5">
      <c r="A56" s="230" t="s">
        <v>320</v>
      </c>
      <c r="B56" s="192" t="s">
        <v>191</v>
      </c>
      <c r="C56" s="226" t="str">
        <f t="shared" ca="1" si="15"/>
        <v>Ashdown West - Craig Junction 138KV Rebuild (tie w/PSO)</v>
      </c>
      <c r="D56" s="216">
        <f t="shared" ca="1" si="15"/>
        <v>2013</v>
      </c>
      <c r="E56" s="217">
        <v>0</v>
      </c>
      <c r="F56" s="218">
        <f t="shared" ca="1" si="15"/>
        <v>0</v>
      </c>
      <c r="G56" s="218">
        <f t="shared" ca="1" si="27"/>
        <v>0</v>
      </c>
      <c r="H56" s="219"/>
      <c r="I56" s="220">
        <f t="shared" ca="1" si="7"/>
        <v>17675.704419439426</v>
      </c>
      <c r="J56" s="221">
        <v>465410.3679248066</v>
      </c>
      <c r="K56" s="221">
        <f t="shared" si="25"/>
        <v>496298.25557285489</v>
      </c>
      <c r="L56" s="217">
        <f t="shared" si="28"/>
        <v>-30887.887648048287</v>
      </c>
      <c r="M56" s="217"/>
      <c r="N56" s="218">
        <v>0</v>
      </c>
      <c r="O56" s="218">
        <v>0</v>
      </c>
      <c r="P56" s="218">
        <f t="shared" si="29"/>
        <v>0</v>
      </c>
      <c r="Q56" s="217">
        <f t="shared" ca="1" si="26"/>
        <v>-1811.4296863679422</v>
      </c>
      <c r="R56" s="222">
        <f t="shared" ca="1" si="30"/>
        <v>-15023.612914976804</v>
      </c>
      <c r="S56" s="228" t="s">
        <v>266</v>
      </c>
      <c r="T56" s="225">
        <f t="shared" ca="1" si="31"/>
        <v>-15023.612914976804</v>
      </c>
      <c r="V56" s="224">
        <f t="shared" ca="1" si="32"/>
        <v>-13212.183228608861</v>
      </c>
      <c r="W56" s="183" t="str">
        <f t="shared" si="33"/>
        <v>S.039</v>
      </c>
    </row>
    <row r="57" spans="1:23">
      <c r="A57" s="230" t="s">
        <v>321</v>
      </c>
      <c r="B57" s="192" t="s">
        <v>191</v>
      </c>
      <c r="C57" s="226" t="str">
        <f t="shared" ca="1" si="15"/>
        <v xml:space="preserve">Rock Hill to Carthage 69 kV Rebuild 11.4 Miles </v>
      </c>
      <c r="D57" s="216">
        <f t="shared" ca="1" si="15"/>
        <v>2014</v>
      </c>
      <c r="E57" s="217">
        <v>0</v>
      </c>
      <c r="F57" s="218">
        <f t="shared" ca="1" si="15"/>
        <v>0</v>
      </c>
      <c r="G57" s="218">
        <f t="shared" ca="1" si="27"/>
        <v>0</v>
      </c>
      <c r="H57" s="219"/>
      <c r="I57" s="220">
        <f t="shared" ca="1" si="7"/>
        <v>40651.60157717648</v>
      </c>
      <c r="J57" s="221">
        <v>1068814.6894278091</v>
      </c>
      <c r="K57" s="221">
        <f t="shared" si="25"/>
        <v>1139748.7087768659</v>
      </c>
      <c r="L57" s="217">
        <f t="shared" si="28"/>
        <v>-70934.019349056762</v>
      </c>
      <c r="M57" s="217"/>
      <c r="N57" s="218">
        <v>0</v>
      </c>
      <c r="O57" s="218">
        <v>0</v>
      </c>
      <c r="P57" s="218">
        <f t="shared" si="29"/>
        <v>0</v>
      </c>
      <c r="Q57" s="217">
        <f t="shared" ca="1" si="26"/>
        <v>-4151.8097030475292</v>
      </c>
      <c r="R57" s="222">
        <f t="shared" ca="1" si="30"/>
        <v>-34434.227474927815</v>
      </c>
      <c r="S57" s="228" t="s">
        <v>266</v>
      </c>
      <c r="T57" s="225">
        <f t="shared" ca="1" si="31"/>
        <v>-34434.227474927815</v>
      </c>
      <c r="V57" s="224">
        <f t="shared" ca="1" si="32"/>
        <v>-30282.417771880282</v>
      </c>
      <c r="W57" s="183" t="str">
        <f t="shared" si="33"/>
        <v>S.040</v>
      </c>
    </row>
    <row r="58" spans="1:23">
      <c r="A58" s="230" t="s">
        <v>322</v>
      </c>
      <c r="B58" s="192" t="s">
        <v>191</v>
      </c>
      <c r="C58" s="226" t="str">
        <f t="shared" ref="C58:F77" ca="1" si="34">INDIRECT("'"&amp; $A58 &amp; "'!" &amp;C$100)</f>
        <v>Broadmoor to Fern Street 69 kV Rebuild 1 mile</v>
      </c>
      <c r="D58" s="216">
        <f t="shared" ca="1" si="34"/>
        <v>2014</v>
      </c>
      <c r="E58" s="217">
        <v>0</v>
      </c>
      <c r="F58" s="218">
        <f t="shared" ca="1" si="34"/>
        <v>0</v>
      </c>
      <c r="G58" s="218">
        <f t="shared" ca="1" si="27"/>
        <v>0</v>
      </c>
      <c r="H58" s="219"/>
      <c r="I58" s="220">
        <f t="shared" ca="1" si="7"/>
        <v>21143.649764643516</v>
      </c>
      <c r="J58" s="221">
        <v>548756.65861829766</v>
      </c>
      <c r="K58" s="221">
        <f t="shared" si="25"/>
        <v>585175.98913965572</v>
      </c>
      <c r="L58" s="217">
        <f t="shared" si="28"/>
        <v>-36419.330521358061</v>
      </c>
      <c r="M58" s="217"/>
      <c r="N58" s="218">
        <v>0</v>
      </c>
      <c r="O58" s="218">
        <v>0</v>
      </c>
      <c r="P58" s="218">
        <f t="shared" si="29"/>
        <v>0</v>
      </c>
      <c r="Q58" s="217">
        <f t="shared" ca="1" si="26"/>
        <v>-2094.3413456661365</v>
      </c>
      <c r="R58" s="222">
        <f t="shared" ca="1" si="30"/>
        <v>-17370.022102380681</v>
      </c>
      <c r="S58" s="228" t="s">
        <v>266</v>
      </c>
      <c r="T58" s="225">
        <f t="shared" ca="1" si="31"/>
        <v>-17370.022102380681</v>
      </c>
      <c r="V58" s="224">
        <f t="shared" ca="1" si="32"/>
        <v>-15275.680756714544</v>
      </c>
      <c r="W58" s="183" t="str">
        <f t="shared" si="33"/>
        <v>S.041</v>
      </c>
    </row>
    <row r="59" spans="1:23" ht="25.5" customHeight="1">
      <c r="A59" s="230" t="s">
        <v>323</v>
      </c>
      <c r="B59" s="192" t="s">
        <v>191</v>
      </c>
      <c r="C59" s="226" t="str">
        <f t="shared" ca="1" si="34"/>
        <v>Northwest Henderson to Poynter 69 kV Rebuild 3.2 miles</v>
      </c>
      <c r="D59" s="216">
        <f t="shared" ca="1" si="34"/>
        <v>2014</v>
      </c>
      <c r="E59" s="217">
        <v>0</v>
      </c>
      <c r="F59" s="218">
        <f t="shared" ca="1" si="34"/>
        <v>0</v>
      </c>
      <c r="G59" s="218">
        <f t="shared" ca="1" si="27"/>
        <v>0</v>
      </c>
      <c r="H59" s="219"/>
      <c r="I59" s="220">
        <f t="shared" ca="1" si="7"/>
        <v>21471.874460266437</v>
      </c>
      <c r="J59" s="221">
        <v>589031.66188079072</v>
      </c>
      <c r="K59" s="221">
        <f t="shared" si="25"/>
        <v>628123.9233498273</v>
      </c>
      <c r="L59" s="217">
        <f t="shared" si="28"/>
        <v>-39092.261469036574</v>
      </c>
      <c r="M59" s="217"/>
      <c r="N59" s="218">
        <v>0</v>
      </c>
      <c r="O59" s="218">
        <v>0</v>
      </c>
      <c r="P59" s="218">
        <f t="shared" si="29"/>
        <v>0</v>
      </c>
      <c r="Q59" s="217">
        <f t="shared" ca="1" si="26"/>
        <v>-2415.8075588798033</v>
      </c>
      <c r="R59" s="222">
        <f t="shared" ca="1" si="30"/>
        <v>-20036.194567649938</v>
      </c>
      <c r="S59" s="228" t="s">
        <v>266</v>
      </c>
      <c r="T59" s="225">
        <f t="shared" ca="1" si="31"/>
        <v>-20036.194567649938</v>
      </c>
      <c r="V59" s="224">
        <f t="shared" ca="1" si="32"/>
        <v>-17620.387008770136</v>
      </c>
      <c r="W59" s="183" t="str">
        <f t="shared" si="33"/>
        <v>S.042</v>
      </c>
    </row>
    <row r="60" spans="1:23" ht="28.5" customHeight="1">
      <c r="A60" s="230" t="s">
        <v>324</v>
      </c>
      <c r="B60" s="192" t="s">
        <v>191</v>
      </c>
      <c r="C60" s="226" t="str">
        <f t="shared" ca="1" si="34"/>
        <v>Diana to Perdue 138 kV Rebuild 21.8 miles; Station Upgrades at Diana and Perdue</v>
      </c>
      <c r="D60" s="216">
        <f t="shared" ca="1" si="34"/>
        <v>2014</v>
      </c>
      <c r="E60" s="217">
        <v>0</v>
      </c>
      <c r="F60" s="218">
        <f t="shared" ca="1" si="34"/>
        <v>0</v>
      </c>
      <c r="G60" s="218">
        <f t="shared" ca="1" si="27"/>
        <v>0</v>
      </c>
      <c r="H60" s="219"/>
      <c r="I60" s="220">
        <f t="shared" ca="1" si="7"/>
        <v>64886.056922644842</v>
      </c>
      <c r="J60" s="221">
        <v>1674800.5231423676</v>
      </c>
      <c r="K60" s="221">
        <f t="shared" si="25"/>
        <v>1785952.0014009522</v>
      </c>
      <c r="L60" s="217">
        <f t="shared" si="28"/>
        <v>-111151.47825858463</v>
      </c>
      <c r="M60" s="217"/>
      <c r="N60" s="218">
        <v>0</v>
      </c>
      <c r="O60" s="218">
        <v>0</v>
      </c>
      <c r="P60" s="218">
        <f t="shared" si="29"/>
        <v>0</v>
      </c>
      <c r="Q60" s="217">
        <f t="shared" ca="1" si="26"/>
        <v>-6343.1271130703408</v>
      </c>
      <c r="R60" s="222">
        <f t="shared" ca="1" si="30"/>
        <v>-52608.548449010123</v>
      </c>
      <c r="S60" s="228" t="s">
        <v>266</v>
      </c>
      <c r="T60" s="225">
        <f t="shared" ca="1" si="31"/>
        <v>-52608.548449010123</v>
      </c>
      <c r="V60" s="224">
        <f t="shared" ca="1" si="32"/>
        <v>-46265.421335939784</v>
      </c>
      <c r="W60" s="183" t="str">
        <f t="shared" si="33"/>
        <v>S.043</v>
      </c>
    </row>
    <row r="61" spans="1:23" ht="17.25" customHeight="1">
      <c r="A61" s="230" t="s">
        <v>347</v>
      </c>
      <c r="B61" s="192" t="s">
        <v>191</v>
      </c>
      <c r="C61" s="226" t="str">
        <f t="shared" ca="1" si="34"/>
        <v>Pittsburg-Winnsboro-North Mineola</v>
      </c>
      <c r="D61" s="216">
        <f t="shared" ca="1" si="34"/>
        <v>2007</v>
      </c>
      <c r="E61" s="217">
        <v>0</v>
      </c>
      <c r="F61" s="218">
        <f t="shared" ca="1" si="34"/>
        <v>0</v>
      </c>
      <c r="G61" s="218">
        <f t="shared" ref="G61:G71" ca="1" si="35">+E61+F61</f>
        <v>0</v>
      </c>
      <c r="H61" s="219"/>
      <c r="I61" s="220">
        <f t="shared" ca="1" si="7"/>
        <v>691281.53845775547</v>
      </c>
      <c r="J61" s="221">
        <v>3230691.425604851</v>
      </c>
      <c r="K61" s="221">
        <f t="shared" si="25"/>
        <v>3445102.7078986694</v>
      </c>
      <c r="L61" s="217">
        <f t="shared" ref="L61:L71" si="36">+J61-K61</f>
        <v>-214411.28229381843</v>
      </c>
      <c r="M61" s="217"/>
      <c r="N61" s="218">
        <v>0</v>
      </c>
      <c r="O61" s="218">
        <v>0</v>
      </c>
      <c r="P61" s="218">
        <f t="shared" ref="P61:P71" si="37">+N61-O61</f>
        <v>0</v>
      </c>
      <c r="Q61" s="217">
        <f t="shared" ca="1" si="26"/>
        <v>65380.332955932965</v>
      </c>
      <c r="R61" s="222">
        <f t="shared" ref="R61:R71" ca="1" si="38">I61+L61+P61+Q61</f>
        <v>542250.58911986998</v>
      </c>
      <c r="S61" s="228" t="s">
        <v>266</v>
      </c>
      <c r="T61" s="225">
        <f t="shared" ref="T61:T70" ca="1" si="39">+G61+R61</f>
        <v>542250.58911986998</v>
      </c>
      <c r="V61" s="224">
        <f t="shared" ref="V61:V71" ca="1" si="40">+I61+L61+P61</f>
        <v>476870.25616393704</v>
      </c>
      <c r="W61" s="183" t="str">
        <f t="shared" ref="W61:W71" si="41">A61</f>
        <v>S.044</v>
      </c>
    </row>
    <row r="62" spans="1:23" ht="17.25" customHeight="1">
      <c r="A62" s="230" t="s">
        <v>348</v>
      </c>
      <c r="B62" s="192" t="s">
        <v>191</v>
      </c>
      <c r="C62" s="226" t="str">
        <f t="shared" ca="1" si="34"/>
        <v>CHAMBER SPRINGS - TONTITOWN 161KV CKT 1</v>
      </c>
      <c r="D62" s="216">
        <f t="shared" ca="1" si="34"/>
        <v>2007</v>
      </c>
      <c r="E62" s="217">
        <v>0</v>
      </c>
      <c r="F62" s="218">
        <f t="shared" ca="1" si="34"/>
        <v>0</v>
      </c>
      <c r="G62" s="218">
        <f t="shared" ca="1" si="35"/>
        <v>0</v>
      </c>
      <c r="H62" s="219"/>
      <c r="I62" s="220">
        <f t="shared" ca="1" si="7"/>
        <v>67999.45057126024</v>
      </c>
      <c r="J62" s="221">
        <v>294647.97522798326</v>
      </c>
      <c r="K62" s="221">
        <f t="shared" si="25"/>
        <v>314202.87598179991</v>
      </c>
      <c r="L62" s="217">
        <f t="shared" si="36"/>
        <v>-19554.900753816648</v>
      </c>
      <c r="M62" s="217"/>
      <c r="N62" s="218">
        <v>0</v>
      </c>
      <c r="O62" s="218">
        <v>0</v>
      </c>
      <c r="P62" s="218">
        <f t="shared" si="37"/>
        <v>0</v>
      </c>
      <c r="Q62" s="217">
        <f t="shared" ca="1" si="26"/>
        <v>6641.8921206020686</v>
      </c>
      <c r="R62" s="222">
        <f t="shared" ca="1" si="38"/>
        <v>55086.44193804566</v>
      </c>
      <c r="S62" s="228" t="s">
        <v>266</v>
      </c>
      <c r="T62" s="225">
        <f t="shared" ca="1" si="39"/>
        <v>55086.44193804566</v>
      </c>
      <c r="V62" s="224">
        <f t="shared" ca="1" si="40"/>
        <v>48444.549817443592</v>
      </c>
      <c r="W62" s="183" t="str">
        <f t="shared" si="41"/>
        <v>S.045</v>
      </c>
    </row>
    <row r="63" spans="1:23" ht="17.25" customHeight="1">
      <c r="A63" s="230" t="s">
        <v>349</v>
      </c>
      <c r="B63" s="192" t="s">
        <v>191</v>
      </c>
      <c r="C63" s="226" t="str">
        <f t="shared" ca="1" si="34"/>
        <v>CHAMBER SPRINGS - TONTITOWN 345KV CKT 1</v>
      </c>
      <c r="D63" s="216">
        <f t="shared" ca="1" si="34"/>
        <v>2008</v>
      </c>
      <c r="E63" s="217">
        <v>0</v>
      </c>
      <c r="F63" s="218">
        <f t="shared" ca="1" si="34"/>
        <v>0</v>
      </c>
      <c r="G63" s="218">
        <f t="shared" ca="1" si="35"/>
        <v>0</v>
      </c>
      <c r="H63" s="219"/>
      <c r="I63" s="220">
        <f t="shared" ca="1" si="7"/>
        <v>365174.24479515525</v>
      </c>
      <c r="J63" s="221">
        <v>1813196.7915649491</v>
      </c>
      <c r="K63" s="221">
        <f t="shared" si="25"/>
        <v>1933533.2143038346</v>
      </c>
      <c r="L63" s="217">
        <f t="shared" si="36"/>
        <v>-120336.42273888551</v>
      </c>
      <c r="M63" s="217"/>
      <c r="N63" s="218">
        <v>0</v>
      </c>
      <c r="O63" s="218">
        <v>0</v>
      </c>
      <c r="P63" s="218">
        <f t="shared" si="37"/>
        <v>0</v>
      </c>
      <c r="Q63" s="217">
        <f t="shared" ca="1" si="26"/>
        <v>33567.994898682351</v>
      </c>
      <c r="R63" s="222">
        <f t="shared" ca="1" si="38"/>
        <v>278405.81695495208</v>
      </c>
      <c r="S63" s="228" t="s">
        <v>266</v>
      </c>
      <c r="T63" s="225">
        <f t="shared" ca="1" si="39"/>
        <v>278405.81695495208</v>
      </c>
      <c r="V63" s="224">
        <f t="shared" ca="1" si="40"/>
        <v>244837.82205626974</v>
      </c>
      <c r="W63" s="183" t="str">
        <f t="shared" si="41"/>
        <v>S.046</v>
      </c>
    </row>
    <row r="64" spans="1:23" ht="17.25" customHeight="1">
      <c r="A64" s="230" t="s">
        <v>350</v>
      </c>
      <c r="B64" s="192" t="s">
        <v>191</v>
      </c>
      <c r="C64" s="226" t="str">
        <f t="shared" ca="1" si="34"/>
        <v>FULTON - HOPE 115KV CKT 1</v>
      </c>
      <c r="D64" s="216">
        <f t="shared" ca="1" si="34"/>
        <v>2012</v>
      </c>
      <c r="E64" s="217">
        <v>0</v>
      </c>
      <c r="F64" s="218">
        <f t="shared" ca="1" si="34"/>
        <v>0</v>
      </c>
      <c r="G64" s="218">
        <f t="shared" ca="1" si="35"/>
        <v>0</v>
      </c>
      <c r="H64" s="219"/>
      <c r="I64" s="220">
        <f t="shared" ca="1" si="7"/>
        <v>9523.9790114699572</v>
      </c>
      <c r="J64" s="221">
        <v>88241.296817095979</v>
      </c>
      <c r="K64" s="221">
        <f t="shared" si="25"/>
        <v>94097.606538251348</v>
      </c>
      <c r="L64" s="217">
        <f t="shared" si="36"/>
        <v>-5856.3097211553686</v>
      </c>
      <c r="M64" s="217"/>
      <c r="N64" s="218">
        <v>0</v>
      </c>
      <c r="O64" s="218">
        <v>0</v>
      </c>
      <c r="P64" s="218">
        <f t="shared" si="37"/>
        <v>0</v>
      </c>
      <c r="Q64" s="217">
        <f t="shared" ca="1" si="26"/>
        <v>502.84838752992533</v>
      </c>
      <c r="R64" s="222">
        <f t="shared" ca="1" si="38"/>
        <v>4170.5176778445139</v>
      </c>
      <c r="S64" s="228" t="s">
        <v>266</v>
      </c>
      <c r="T64" s="225">
        <f t="shared" ca="1" si="39"/>
        <v>4170.5176778445139</v>
      </c>
      <c r="V64" s="224">
        <f t="shared" ca="1" si="40"/>
        <v>3667.6692903145886</v>
      </c>
      <c r="W64" s="183" t="str">
        <f t="shared" si="41"/>
        <v>S.047</v>
      </c>
    </row>
    <row r="65" spans="1:23" ht="17.25" customHeight="1">
      <c r="A65" s="230" t="s">
        <v>351</v>
      </c>
      <c r="B65" s="192" t="s">
        <v>191</v>
      </c>
      <c r="C65" s="226" t="str">
        <f t="shared" ca="1" si="34"/>
        <v>MINEOLA - NORTH MINEOLA 69KV CKT 1</v>
      </c>
      <c r="D65" s="216">
        <f t="shared" ca="1" si="34"/>
        <v>2010</v>
      </c>
      <c r="E65" s="217">
        <v>0</v>
      </c>
      <c r="F65" s="218">
        <f t="shared" ca="1" si="34"/>
        <v>0</v>
      </c>
      <c r="G65" s="218">
        <f t="shared" ca="1" si="35"/>
        <v>0</v>
      </c>
      <c r="H65" s="219"/>
      <c r="I65" s="220">
        <f t="shared" ca="1" si="7"/>
        <v>2780.6616623024165</v>
      </c>
      <c r="J65" s="221">
        <v>17880.160084046678</v>
      </c>
      <c r="K65" s="221">
        <f t="shared" si="25"/>
        <v>19066.812582287501</v>
      </c>
      <c r="L65" s="217">
        <f t="shared" si="36"/>
        <v>-1186.6524982408228</v>
      </c>
      <c r="M65" s="217"/>
      <c r="N65" s="218">
        <v>0</v>
      </c>
      <c r="O65" s="218">
        <v>0</v>
      </c>
      <c r="P65" s="218">
        <f t="shared" si="37"/>
        <v>0</v>
      </c>
      <c r="Q65" s="217">
        <f t="shared" ca="1" si="26"/>
        <v>218.543405746254</v>
      </c>
      <c r="R65" s="222">
        <f t="shared" ca="1" si="38"/>
        <v>1812.5525698078477</v>
      </c>
      <c r="S65" s="228" t="s">
        <v>266</v>
      </c>
      <c r="T65" s="225">
        <f t="shared" ca="1" si="39"/>
        <v>1812.5525698078477</v>
      </c>
      <c r="V65" s="224">
        <f t="shared" ca="1" si="40"/>
        <v>1594.0091640615938</v>
      </c>
      <c r="W65" s="183" t="str">
        <f t="shared" si="41"/>
        <v>S.048</v>
      </c>
    </row>
    <row r="66" spans="1:23" ht="17.25" customHeight="1">
      <c r="A66" s="230" t="s">
        <v>352</v>
      </c>
      <c r="B66" s="192" t="s">
        <v>191</v>
      </c>
      <c r="C66" s="226" t="str">
        <f t="shared" ca="1" si="34"/>
        <v xml:space="preserve">SUGAR HILL 138/69KV TRANSFORMER CKT 1 </v>
      </c>
      <c r="D66" s="216">
        <f t="shared" ca="1" si="34"/>
        <v>2010</v>
      </c>
      <c r="E66" s="217">
        <v>0</v>
      </c>
      <c r="F66" s="218">
        <f t="shared" ca="1" si="34"/>
        <v>0</v>
      </c>
      <c r="G66" s="218">
        <f t="shared" ca="1" si="35"/>
        <v>0</v>
      </c>
      <c r="H66" s="219"/>
      <c r="I66" s="220">
        <f t="shared" ca="1" si="7"/>
        <v>248.83804911522748</v>
      </c>
      <c r="J66" s="221">
        <v>2536.8084971772041</v>
      </c>
      <c r="K66" s="221">
        <f t="shared" si="25"/>
        <v>2705.1688544997196</v>
      </c>
      <c r="L66" s="217">
        <f t="shared" si="36"/>
        <v>-168.36035732251548</v>
      </c>
      <c r="M66" s="217"/>
      <c r="N66" s="218">
        <v>0</v>
      </c>
      <c r="O66" s="218">
        <v>0</v>
      </c>
      <c r="P66" s="218">
        <f t="shared" si="37"/>
        <v>0</v>
      </c>
      <c r="Q66" s="217">
        <f t="shared" ca="1" si="26"/>
        <v>11.033731328220284</v>
      </c>
      <c r="R66" s="222">
        <f t="shared" ca="1" si="38"/>
        <v>91.511423120932278</v>
      </c>
      <c r="S66" s="228" t="s">
        <v>266</v>
      </c>
      <c r="T66" s="225">
        <f t="shared" ca="1" si="39"/>
        <v>91.511423120932278</v>
      </c>
      <c r="V66" s="224">
        <f t="shared" ca="1" si="40"/>
        <v>80.477691792711994</v>
      </c>
      <c r="W66" s="183" t="str">
        <f t="shared" si="41"/>
        <v>S.049</v>
      </c>
    </row>
    <row r="67" spans="1:23" ht="17.25" customHeight="1">
      <c r="A67" s="230" t="s">
        <v>353</v>
      </c>
      <c r="B67" s="192" t="s">
        <v>191</v>
      </c>
      <c r="C67" s="226" t="str">
        <f t="shared" ca="1" si="34"/>
        <v>Dekalb-New Boston 69 kV</v>
      </c>
      <c r="D67" s="216">
        <f t="shared" ca="1" si="34"/>
        <v>2015</v>
      </c>
      <c r="E67" s="217">
        <v>0</v>
      </c>
      <c r="F67" s="218">
        <f t="shared" ca="1" si="34"/>
        <v>0</v>
      </c>
      <c r="G67" s="218">
        <f t="shared" ca="1" si="35"/>
        <v>0</v>
      </c>
      <c r="H67" s="219"/>
      <c r="I67" s="220">
        <f t="shared" ca="1" si="7"/>
        <v>68681.734321817057</v>
      </c>
      <c r="J67" s="221">
        <v>1770197.1753840244</v>
      </c>
      <c r="K67" s="221">
        <f t="shared" si="25"/>
        <v>1887679.8428027874</v>
      </c>
      <c r="L67" s="217">
        <f t="shared" si="36"/>
        <v>-117482.66741876304</v>
      </c>
      <c r="M67" s="217"/>
      <c r="N67" s="218">
        <v>0</v>
      </c>
      <c r="O67" s="218">
        <v>0</v>
      </c>
      <c r="P67" s="218">
        <f t="shared" si="37"/>
        <v>0</v>
      </c>
      <c r="Q67" s="217">
        <f t="shared" ca="1" si="26"/>
        <v>-6690.7533300665218</v>
      </c>
      <c r="R67" s="222">
        <f t="shared" ca="1" si="38"/>
        <v>-55491.686427012508</v>
      </c>
      <c r="S67" s="228" t="s">
        <v>266</v>
      </c>
      <c r="T67" s="225">
        <f t="shared" ca="1" si="39"/>
        <v>-55491.686427012508</v>
      </c>
      <c r="V67" s="224">
        <f t="shared" ca="1" si="40"/>
        <v>-48800.933096945984</v>
      </c>
      <c r="W67" s="183" t="str">
        <f t="shared" si="41"/>
        <v>S.050</v>
      </c>
    </row>
    <row r="68" spans="1:23" ht="17.25" customHeight="1">
      <c r="A68" s="230" t="s">
        <v>354</v>
      </c>
      <c r="B68" s="192" t="s">
        <v>191</v>
      </c>
      <c r="C68" s="226" t="str">
        <f t="shared" ca="1" si="34"/>
        <v>Hardy Street-Waterworks 69 kV</v>
      </c>
      <c r="D68" s="216">
        <f t="shared" ca="1" si="34"/>
        <v>2015</v>
      </c>
      <c r="E68" s="217">
        <v>0</v>
      </c>
      <c r="F68" s="218">
        <f t="shared" ca="1" si="34"/>
        <v>0</v>
      </c>
      <c r="G68" s="218">
        <f t="shared" ca="1" si="35"/>
        <v>0</v>
      </c>
      <c r="H68" s="219"/>
      <c r="I68" s="220">
        <f t="shared" ca="1" si="7"/>
        <v>23643.55073328421</v>
      </c>
      <c r="J68" s="221">
        <v>635107.15445571637</v>
      </c>
      <c r="K68" s="221">
        <f t="shared" si="25"/>
        <v>677257.30791871203</v>
      </c>
      <c r="L68" s="217">
        <f t="shared" si="36"/>
        <v>-42150.153462995659</v>
      </c>
      <c r="M68" s="217"/>
      <c r="N68" s="218">
        <v>0</v>
      </c>
      <c r="O68" s="218">
        <v>0</v>
      </c>
      <c r="P68" s="218">
        <f t="shared" si="37"/>
        <v>0</v>
      </c>
      <c r="Q68" s="217">
        <f t="shared" ca="1" si="26"/>
        <v>-2537.3103747023242</v>
      </c>
      <c r="R68" s="222">
        <f t="shared" ca="1" si="38"/>
        <v>-21043.913104413772</v>
      </c>
      <c r="S68" s="228" t="s">
        <v>266</v>
      </c>
      <c r="T68" s="225">
        <f t="shared" ca="1" si="39"/>
        <v>-21043.913104413772</v>
      </c>
      <c r="V68" s="224">
        <f t="shared" ca="1" si="40"/>
        <v>-18506.602729711449</v>
      </c>
      <c r="W68" s="183" t="str">
        <f t="shared" si="41"/>
        <v>S.051</v>
      </c>
    </row>
    <row r="69" spans="1:23" ht="17.25" customHeight="1">
      <c r="A69" s="230" t="s">
        <v>355</v>
      </c>
      <c r="B69" s="192" t="s">
        <v>191</v>
      </c>
      <c r="C69" s="226" t="str">
        <f t="shared" ca="1" si="34"/>
        <v>Red Oak (State Line)-North Huntington 69 kV</v>
      </c>
      <c r="D69" s="216">
        <f t="shared" ca="1" si="34"/>
        <v>2015</v>
      </c>
      <c r="E69" s="217">
        <v>0</v>
      </c>
      <c r="F69" s="218">
        <f t="shared" ca="1" si="34"/>
        <v>0</v>
      </c>
      <c r="G69" s="218">
        <f t="shared" ca="1" si="35"/>
        <v>0</v>
      </c>
      <c r="H69" s="219"/>
      <c r="I69" s="220">
        <f t="shared" ca="1" si="7"/>
        <v>52903.720842605457</v>
      </c>
      <c r="J69" s="221">
        <v>1370040.9439981405</v>
      </c>
      <c r="K69" s="221">
        <f t="shared" si="25"/>
        <v>1460966.4447344663</v>
      </c>
      <c r="L69" s="217">
        <f t="shared" si="36"/>
        <v>-90925.500736325746</v>
      </c>
      <c r="M69" s="217"/>
      <c r="N69" s="218">
        <v>0</v>
      </c>
      <c r="O69" s="218">
        <v>0</v>
      </c>
      <c r="P69" s="218">
        <f t="shared" si="37"/>
        <v>0</v>
      </c>
      <c r="Q69" s="217">
        <f t="shared" ca="1" si="26"/>
        <v>-5212.8993093963127</v>
      </c>
      <c r="R69" s="222">
        <f t="shared" ca="1" si="38"/>
        <v>-43234.679203116604</v>
      </c>
      <c r="S69" s="228" t="s">
        <v>266</v>
      </c>
      <c r="T69" s="225">
        <f t="shared" ca="1" si="39"/>
        <v>-43234.679203116604</v>
      </c>
      <c r="V69" s="224">
        <f t="shared" ca="1" si="40"/>
        <v>-38021.77989372029</v>
      </c>
      <c r="W69" s="183" t="str">
        <f t="shared" si="41"/>
        <v>S.052</v>
      </c>
    </row>
    <row r="70" spans="1:23" ht="17.25" customHeight="1">
      <c r="A70" s="230" t="s">
        <v>356</v>
      </c>
      <c r="B70" s="192" t="s">
        <v>191</v>
      </c>
      <c r="C70" s="226" t="str">
        <f t="shared" ca="1" si="34"/>
        <v>Mt. Pleasant - West Mt. Pleasant 69 kV Ckt 1)</v>
      </c>
      <c r="D70" s="216">
        <f t="shared" ca="1" si="34"/>
        <v>2015</v>
      </c>
      <c r="E70" s="217">
        <v>0</v>
      </c>
      <c r="F70" s="218">
        <f t="shared" ca="1" si="34"/>
        <v>0</v>
      </c>
      <c r="G70" s="218">
        <f t="shared" ca="1" si="35"/>
        <v>0</v>
      </c>
      <c r="H70" s="219"/>
      <c r="I70" s="220">
        <f t="shared" ca="1" si="7"/>
        <v>25384.531796432566</v>
      </c>
      <c r="J70" s="221">
        <v>660484.60522899614</v>
      </c>
      <c r="K70" s="221">
        <f t="shared" si="25"/>
        <v>704318.98384532041</v>
      </c>
      <c r="L70" s="217">
        <f t="shared" si="36"/>
        <v>-43834.378616324277</v>
      </c>
      <c r="M70" s="217"/>
      <c r="N70" s="218">
        <v>0</v>
      </c>
      <c r="O70" s="218">
        <v>0</v>
      </c>
      <c r="P70" s="218">
        <f t="shared" si="37"/>
        <v>0</v>
      </c>
      <c r="Q70" s="217">
        <f t="shared" ca="1" si="26"/>
        <v>-2529.5289703616941</v>
      </c>
      <c r="R70" s="222">
        <f t="shared" ca="1" si="38"/>
        <v>-20979.375790253405</v>
      </c>
      <c r="S70" s="228" t="s">
        <v>266</v>
      </c>
      <c r="T70" s="225">
        <f t="shared" ca="1" si="39"/>
        <v>-20979.375790253405</v>
      </c>
      <c r="V70" s="224">
        <f t="shared" ca="1" si="40"/>
        <v>-18449.846819891711</v>
      </c>
      <c r="W70" s="183" t="str">
        <f t="shared" si="41"/>
        <v>S.053</v>
      </c>
    </row>
    <row r="71" spans="1:23" ht="17.25" customHeight="1">
      <c r="A71" s="230" t="s">
        <v>357</v>
      </c>
      <c r="B71" s="192" t="s">
        <v>191</v>
      </c>
      <c r="C71" s="226" t="str">
        <f t="shared" ca="1" si="34"/>
        <v>Benteler - Port Robson 138 kV Ckt 1 and 2</v>
      </c>
      <c r="D71" s="216">
        <f t="shared" ca="1" si="34"/>
        <v>2015</v>
      </c>
      <c r="E71" s="217">
        <v>0</v>
      </c>
      <c r="F71" s="218">
        <f t="shared" ca="1" si="34"/>
        <v>0</v>
      </c>
      <c r="G71" s="218">
        <f t="shared" ca="1" si="35"/>
        <v>0</v>
      </c>
      <c r="H71" s="219"/>
      <c r="I71" s="220">
        <f t="shared" ca="1" si="7"/>
        <v>61332.152126840316</v>
      </c>
      <c r="J71" s="221">
        <v>1594401.5287722901</v>
      </c>
      <c r="K71" s="221">
        <f t="shared" si="25"/>
        <v>1700217.1673584755</v>
      </c>
      <c r="L71" s="217">
        <f t="shared" si="36"/>
        <v>-105815.63858618541</v>
      </c>
      <c r="M71" s="217"/>
      <c r="N71" s="218">
        <v>0</v>
      </c>
      <c r="O71" s="218">
        <v>0</v>
      </c>
      <c r="P71" s="218">
        <f t="shared" si="37"/>
        <v>0</v>
      </c>
      <c r="Q71" s="217">
        <f t="shared" ca="1" si="26"/>
        <v>-6098.8185322107729</v>
      </c>
      <c r="R71" s="222">
        <f t="shared" ca="1" si="38"/>
        <v>-50582.304991555866</v>
      </c>
      <c r="S71" s="228" t="s">
        <v>266</v>
      </c>
      <c r="T71" s="225">
        <f ca="1">+G71+R71</f>
        <v>-50582.304991555866</v>
      </c>
      <c r="V71" s="224">
        <f t="shared" ca="1" si="40"/>
        <v>-44483.486459345091</v>
      </c>
      <c r="W71" s="183" t="str">
        <f t="shared" si="41"/>
        <v>S.054</v>
      </c>
    </row>
    <row r="72" spans="1:23" ht="17.25" customHeight="1">
      <c r="A72" s="230" t="s">
        <v>367</v>
      </c>
      <c r="B72" s="192" t="s">
        <v>191</v>
      </c>
      <c r="C72" s="226" t="str">
        <f t="shared" ca="1" si="34"/>
        <v>Ellerbe Rd-S Shreveport 69 kv Build</v>
      </c>
      <c r="D72" s="216">
        <f t="shared" ca="1" si="34"/>
        <v>2016</v>
      </c>
      <c r="E72" s="217">
        <v>0</v>
      </c>
      <c r="F72" s="218">
        <f t="shared" ca="1" si="34"/>
        <v>0</v>
      </c>
      <c r="G72" s="218">
        <f t="shared" ref="G72:G77" ca="1" si="42">+E72+F72</f>
        <v>0</v>
      </c>
      <c r="H72" s="219"/>
      <c r="I72" s="220">
        <f t="shared" ca="1" si="7"/>
        <v>36784.752933781128</v>
      </c>
      <c r="J72" s="221">
        <v>1090053.9745754278</v>
      </c>
      <c r="K72" s="221">
        <f t="shared" si="25"/>
        <v>1162397.5814596519</v>
      </c>
      <c r="L72" s="217">
        <f t="shared" ref="L72:L77" si="43">+J72-K72</f>
        <v>-72343.606884224107</v>
      </c>
      <c r="M72" s="217"/>
      <c r="N72" s="218">
        <v>0</v>
      </c>
      <c r="O72" s="218">
        <v>0</v>
      </c>
      <c r="P72" s="218">
        <f t="shared" ref="P72:P77" si="44">+N72-O72</f>
        <v>0</v>
      </c>
      <c r="Q72" s="217">
        <f t="shared" ca="1" si="26"/>
        <v>-4875.2248242803471</v>
      </c>
      <c r="R72" s="222">
        <f t="shared" ref="R72:R77" ca="1" si="45">I72+L72+P72+Q72</f>
        <v>-40434.078774723326</v>
      </c>
      <c r="S72" s="228" t="s">
        <v>266</v>
      </c>
      <c r="T72" s="225">
        <f t="shared" ref="T72:T77" ca="1" si="46">+G72+R72</f>
        <v>-40434.078774723326</v>
      </c>
      <c r="V72" s="224">
        <f ca="1">+I72+L72+P72</f>
        <v>-35558.853950442979</v>
      </c>
      <c r="W72" s="183" t="str">
        <f>A72</f>
        <v>S.055</v>
      </c>
    </row>
    <row r="73" spans="1:23" ht="17.25" customHeight="1">
      <c r="A73" s="230" t="s">
        <v>368</v>
      </c>
      <c r="B73" s="192" t="s">
        <v>191</v>
      </c>
      <c r="C73" s="226" t="str">
        <f t="shared" ca="1" si="34"/>
        <v>Logansport 138 kv</v>
      </c>
      <c r="D73" s="216">
        <f t="shared" ca="1" si="34"/>
        <v>2016</v>
      </c>
      <c r="E73" s="217">
        <v>0</v>
      </c>
      <c r="F73" s="218">
        <f t="shared" ca="1" si="34"/>
        <v>0</v>
      </c>
      <c r="G73" s="218">
        <f t="shared" ca="1" si="42"/>
        <v>0</v>
      </c>
      <c r="H73" s="219"/>
      <c r="I73" s="220">
        <f t="shared" ca="1" si="7"/>
        <v>7400.2535078425426</v>
      </c>
      <c r="J73" s="221">
        <v>182785.16697078984</v>
      </c>
      <c r="K73" s="221">
        <f t="shared" si="25"/>
        <v>194916.06926739632</v>
      </c>
      <c r="L73" s="217">
        <f t="shared" si="43"/>
        <v>-12130.90229660648</v>
      </c>
      <c r="M73" s="217"/>
      <c r="N73" s="218">
        <v>0</v>
      </c>
      <c r="O73" s="218">
        <v>0</v>
      </c>
      <c r="P73" s="218">
        <f t="shared" si="44"/>
        <v>0</v>
      </c>
      <c r="Q73" s="217">
        <f t="shared" ca="1" si="26"/>
        <v>-648.58604391681752</v>
      </c>
      <c r="R73" s="222">
        <f t="shared" ca="1" si="45"/>
        <v>-5379.2348326807551</v>
      </c>
      <c r="S73" s="228" t="s">
        <v>266</v>
      </c>
      <c r="T73" s="225">
        <f t="shared" ca="1" si="46"/>
        <v>-5379.2348326807551</v>
      </c>
      <c r="V73" s="224">
        <f ca="1">+I73+L73+P73</f>
        <v>-4730.6487887639378</v>
      </c>
      <c r="W73" s="183" t="str">
        <f>A73</f>
        <v>S.056</v>
      </c>
    </row>
    <row r="74" spans="1:23" ht="17.25" customHeight="1">
      <c r="A74" s="230" t="s">
        <v>369</v>
      </c>
      <c r="B74" s="192" t="s">
        <v>191</v>
      </c>
      <c r="C74" s="226" t="str">
        <f t="shared" ca="1" si="34"/>
        <v>Winnsboro 138 kw</v>
      </c>
      <c r="D74" s="216">
        <f t="shared" ca="1" si="34"/>
        <v>2016</v>
      </c>
      <c r="E74" s="217">
        <v>0</v>
      </c>
      <c r="F74" s="218">
        <f t="shared" ca="1" si="34"/>
        <v>0</v>
      </c>
      <c r="G74" s="218">
        <f t="shared" ca="1" si="42"/>
        <v>0</v>
      </c>
      <c r="H74" s="219"/>
      <c r="I74" s="220">
        <f t="shared" ca="1" si="7"/>
        <v>4805.6608787084697</v>
      </c>
      <c r="J74" s="221">
        <v>143048.26462347739</v>
      </c>
      <c r="K74" s="221">
        <f t="shared" si="25"/>
        <v>152541.94811325328</v>
      </c>
      <c r="L74" s="217">
        <f t="shared" si="43"/>
        <v>-9493.6834897758963</v>
      </c>
      <c r="M74" s="217"/>
      <c r="N74" s="218">
        <v>0</v>
      </c>
      <c r="O74" s="218">
        <v>0</v>
      </c>
      <c r="P74" s="218">
        <f t="shared" si="44"/>
        <v>0</v>
      </c>
      <c r="Q74" s="217">
        <f t="shared" ca="1" si="26"/>
        <v>-642.74186794984632</v>
      </c>
      <c r="R74" s="222">
        <f t="shared" ca="1" si="45"/>
        <v>-5330.7644790172726</v>
      </c>
      <c r="S74" s="228" t="s">
        <v>266</v>
      </c>
      <c r="T74" s="225">
        <f t="shared" ca="1" si="46"/>
        <v>-5330.7644790172726</v>
      </c>
      <c r="V74" s="224">
        <f ca="1">+I74+L74+P74</f>
        <v>-4688.0226110674266</v>
      </c>
      <c r="W74" s="183" t="str">
        <f>A74</f>
        <v>S.057</v>
      </c>
    </row>
    <row r="75" spans="1:23" ht="17.25" customHeight="1">
      <c r="A75" s="230" t="s">
        <v>370</v>
      </c>
      <c r="B75" s="192" t="s">
        <v>191</v>
      </c>
      <c r="C75" s="226" t="str">
        <f t="shared" ca="1" si="34"/>
        <v>Rock Hill-Springridge Pan-Harr REC 138 kv</v>
      </c>
      <c r="D75" s="216">
        <f t="shared" ca="1" si="34"/>
        <v>2016</v>
      </c>
      <c r="E75" s="217">
        <v>0</v>
      </c>
      <c r="F75" s="218">
        <f t="shared" ca="1" si="34"/>
        <v>0</v>
      </c>
      <c r="G75" s="218">
        <f t="shared" ca="1" si="42"/>
        <v>0</v>
      </c>
      <c r="H75" s="219"/>
      <c r="I75" s="220">
        <f t="shared" ca="1" si="7"/>
        <v>126650.65488329949</v>
      </c>
      <c r="J75" s="221">
        <v>2980254.3043902447</v>
      </c>
      <c r="K75" s="221">
        <f t="shared" si="25"/>
        <v>3178044.8274657656</v>
      </c>
      <c r="L75" s="217">
        <f t="shared" si="43"/>
        <v>-197790.52307552099</v>
      </c>
      <c r="M75" s="217"/>
      <c r="N75" s="218">
        <v>0</v>
      </c>
      <c r="O75" s="218">
        <v>0</v>
      </c>
      <c r="P75" s="218">
        <f t="shared" si="44"/>
        <v>0</v>
      </c>
      <c r="Q75" s="217">
        <f t="shared" ca="1" si="26"/>
        <v>-9753.4878905294299</v>
      </c>
      <c r="R75" s="222">
        <f t="shared" ca="1" si="45"/>
        <v>-80893.356082750935</v>
      </c>
      <c r="S75" s="228" t="s">
        <v>266</v>
      </c>
      <c r="T75" s="225">
        <f t="shared" ca="1" si="46"/>
        <v>-80893.356082750935</v>
      </c>
      <c r="V75" s="224">
        <f ca="1">+I75+L75+P75</f>
        <v>-71139.868192221504</v>
      </c>
      <c r="W75" s="183" t="str">
        <f>A75</f>
        <v>S.058</v>
      </c>
    </row>
    <row r="76" spans="1:23" ht="17.25" customHeight="1">
      <c r="A76" s="230" t="s">
        <v>371</v>
      </c>
      <c r="B76" s="192" t="s">
        <v>191</v>
      </c>
      <c r="C76" s="226" t="str">
        <f t="shared" ca="1" si="34"/>
        <v>Brownlee-North Mrket 69 kv Rebuild</v>
      </c>
      <c r="D76" s="216">
        <f t="shared" ca="1" si="34"/>
        <v>2017</v>
      </c>
      <c r="E76" s="217">
        <v>0</v>
      </c>
      <c r="F76" s="218">
        <f t="shared" ca="1" si="34"/>
        <v>0</v>
      </c>
      <c r="G76" s="218">
        <f t="shared" ca="1" si="42"/>
        <v>0</v>
      </c>
      <c r="H76" s="219"/>
      <c r="I76" s="220">
        <f t="shared" ca="1" si="7"/>
        <v>80307.183403486386</v>
      </c>
      <c r="J76" s="221">
        <v>2061604.9703921394</v>
      </c>
      <c r="K76" s="221">
        <f t="shared" si="25"/>
        <v>2198427.4975396618</v>
      </c>
      <c r="L76" s="217">
        <f t="shared" si="43"/>
        <v>-136822.52714752243</v>
      </c>
      <c r="M76" s="217"/>
      <c r="N76" s="218">
        <v>0</v>
      </c>
      <c r="O76" s="218">
        <v>0</v>
      </c>
      <c r="P76" s="218">
        <f t="shared" si="44"/>
        <v>0</v>
      </c>
      <c r="Q76" s="217">
        <f t="shared" ca="1" si="26"/>
        <v>-7748.4220148841205</v>
      </c>
      <c r="R76" s="222">
        <f t="shared" ca="1" si="45"/>
        <v>-64263.765758920163</v>
      </c>
      <c r="S76" s="228" t="s">
        <v>266</v>
      </c>
      <c r="T76" s="225">
        <f t="shared" ca="1" si="46"/>
        <v>-64263.765758920163</v>
      </c>
      <c r="V76" s="224">
        <f ca="1">+I76+L76+P76</f>
        <v>-56515.343744036043</v>
      </c>
      <c r="W76" s="183" t="str">
        <f>A76</f>
        <v>S.059</v>
      </c>
    </row>
    <row r="77" spans="1:23" ht="17.25" customHeight="1">
      <c r="A77" s="230" t="s">
        <v>375</v>
      </c>
      <c r="B77" s="192" t="s">
        <v>191</v>
      </c>
      <c r="C77" s="226" t="str">
        <f t="shared" ca="1" si="34"/>
        <v>Valliant-NW Texarkana 345 kV</v>
      </c>
      <c r="D77" s="216">
        <f t="shared" ca="1" si="34"/>
        <v>2016</v>
      </c>
      <c r="E77" s="217">
        <v>0</v>
      </c>
      <c r="F77" s="218">
        <f t="shared" ca="1" si="34"/>
        <v>0</v>
      </c>
      <c r="G77" s="218">
        <f t="shared" ca="1" si="42"/>
        <v>0</v>
      </c>
      <c r="H77" s="219"/>
      <c r="I77" s="220">
        <f t="shared" ca="1" si="7"/>
        <v>458265.54905351624</v>
      </c>
      <c r="J77" s="221">
        <v>11557554.277525121</v>
      </c>
      <c r="K77" s="221">
        <f t="shared" si="25"/>
        <v>12324594.426635191</v>
      </c>
      <c r="L77" s="217">
        <f t="shared" si="43"/>
        <v>-767040.1491100695</v>
      </c>
      <c r="M77" s="217"/>
      <c r="N77" s="218">
        <v>0</v>
      </c>
      <c r="O77" s="218">
        <v>0</v>
      </c>
      <c r="P77" s="218">
        <f t="shared" si="44"/>
        <v>0</v>
      </c>
      <c r="Q77" s="217">
        <f t="shared" ca="1" si="26"/>
        <v>-42333.917662275824</v>
      </c>
      <c r="R77" s="222">
        <f t="shared" ca="1" si="45"/>
        <v>-351108.5177188291</v>
      </c>
      <c r="S77" s="228" t="s">
        <v>266</v>
      </c>
      <c r="T77" s="225">
        <f t="shared" ca="1" si="46"/>
        <v>-351108.5177188291</v>
      </c>
      <c r="V77" s="224">
        <f t="shared" ref="V77:V84" ca="1" si="47">+I77+L77+P77</f>
        <v>-308774.60005655326</v>
      </c>
      <c r="W77" s="183" t="str">
        <f t="shared" ref="W77:W84" si="48">A77</f>
        <v>S.060</v>
      </c>
    </row>
    <row r="78" spans="1:23" ht="17.25" customHeight="1">
      <c r="A78" s="230" t="s">
        <v>376</v>
      </c>
      <c r="B78" s="192" t="s">
        <v>191</v>
      </c>
      <c r="C78" s="226" t="str">
        <f t="shared" ref="C78:F91" ca="1" si="49">INDIRECT("'"&amp; $A78 &amp; "'!" &amp;C$100)</f>
        <v>Messick 500/230 kV</v>
      </c>
      <c r="D78" s="216">
        <f t="shared" ca="1" si="49"/>
        <v>2016</v>
      </c>
      <c r="E78" s="217">
        <v>0</v>
      </c>
      <c r="F78" s="218">
        <f t="shared" ca="1" si="49"/>
        <v>0</v>
      </c>
      <c r="G78" s="218">
        <f t="shared" ref="G78:G84" ca="1" si="50">+E78+F78</f>
        <v>0</v>
      </c>
      <c r="H78" s="219"/>
      <c r="I78" s="220">
        <f t="shared" ca="1" si="7"/>
        <v>274837.35009770282</v>
      </c>
      <c r="J78" s="221">
        <v>6825349.6590976492</v>
      </c>
      <c r="K78" s="221">
        <f t="shared" si="25"/>
        <v>7278327.607072616</v>
      </c>
      <c r="L78" s="217">
        <f t="shared" ref="L78:L84" si="51">+J78-K78</f>
        <v>-452977.94797496684</v>
      </c>
      <c r="M78" s="217"/>
      <c r="N78" s="218">
        <v>0</v>
      </c>
      <c r="O78" s="218">
        <v>0</v>
      </c>
      <c r="P78" s="218">
        <f t="shared" ref="P78:P84" si="52">+N78-O78</f>
        <v>0</v>
      </c>
      <c r="Q78" s="217">
        <f t="shared" ca="1" si="26"/>
        <v>-24423.606739231294</v>
      </c>
      <c r="R78" s="222">
        <f t="shared" ref="R78:R84" ca="1" si="53">I78+L78+P78+Q78</f>
        <v>-202564.20461649532</v>
      </c>
      <c r="S78" s="228" t="s">
        <v>266</v>
      </c>
      <c r="T78" s="225">
        <f t="shared" ref="T78:T84" ca="1" si="54">+G78+R78</f>
        <v>-202564.20461649532</v>
      </c>
      <c r="V78" s="224">
        <f t="shared" ca="1" si="47"/>
        <v>-178140.59787726402</v>
      </c>
      <c r="W78" s="183" t="str">
        <f t="shared" si="48"/>
        <v>S.061</v>
      </c>
    </row>
    <row r="79" spans="1:23" ht="17.25" customHeight="1">
      <c r="A79" s="230" t="s">
        <v>377</v>
      </c>
      <c r="B79" s="192" t="s">
        <v>191</v>
      </c>
      <c r="C79" s="226" t="str">
        <f t="shared" ca="1" si="49"/>
        <v>Letourneau 69 kV Capacitor Bank Addition</v>
      </c>
      <c r="D79" s="216">
        <f t="shared" ca="1" si="49"/>
        <v>2017</v>
      </c>
      <c r="E79" s="217">
        <v>0</v>
      </c>
      <c r="F79" s="218">
        <f t="shared" ca="1" si="49"/>
        <v>0</v>
      </c>
      <c r="G79" s="218">
        <f t="shared" ca="1" si="50"/>
        <v>0</v>
      </c>
      <c r="H79" s="219"/>
      <c r="I79" s="220">
        <f t="shared" ca="1" si="7"/>
        <v>5291.9425923468661</v>
      </c>
      <c r="J79" s="221">
        <v>147398.22064236505</v>
      </c>
      <c r="K79" s="221">
        <f t="shared" si="25"/>
        <v>157180.59764231014</v>
      </c>
      <c r="L79" s="217">
        <f t="shared" si="51"/>
        <v>-9782.3769999450888</v>
      </c>
      <c r="M79" s="217"/>
      <c r="N79" s="218">
        <v>0</v>
      </c>
      <c r="O79" s="218">
        <v>0</v>
      </c>
      <c r="P79" s="218">
        <f t="shared" si="52"/>
        <v>0</v>
      </c>
      <c r="Q79" s="217">
        <f t="shared" ca="1" si="26"/>
        <v>-615.65193653978133</v>
      </c>
      <c r="R79" s="222">
        <f t="shared" ca="1" si="53"/>
        <v>-5106.0863441380043</v>
      </c>
      <c r="S79" s="228" t="s">
        <v>266</v>
      </c>
      <c r="T79" s="225">
        <f t="shared" ca="1" si="54"/>
        <v>-5106.0863441380043</v>
      </c>
      <c r="V79" s="224">
        <f t="shared" ca="1" si="47"/>
        <v>-4490.4344075982226</v>
      </c>
      <c r="W79" s="183" t="str">
        <f t="shared" si="48"/>
        <v>S.062</v>
      </c>
    </row>
    <row r="80" spans="1:23" ht="17.25" customHeight="1">
      <c r="A80" s="230" t="s">
        <v>378</v>
      </c>
      <c r="B80" s="192" t="s">
        <v>191</v>
      </c>
      <c r="C80" s="226" t="str">
        <f t="shared" ca="1" si="49"/>
        <v>Brooks Street - Edwards Street 69 kV Line Rebuild</v>
      </c>
      <c r="D80" s="216">
        <f t="shared" ca="1" si="49"/>
        <v>2017</v>
      </c>
      <c r="E80" s="217">
        <v>0</v>
      </c>
      <c r="F80" s="218">
        <f t="shared" ca="1" si="49"/>
        <v>0</v>
      </c>
      <c r="G80" s="218">
        <f t="shared" ca="1" si="50"/>
        <v>0</v>
      </c>
      <c r="H80" s="219"/>
      <c r="I80" s="220">
        <f t="shared" ca="1" si="7"/>
        <v>26419.320058138808</v>
      </c>
      <c r="J80" s="221">
        <v>578407.39592005068</v>
      </c>
      <c r="K80" s="221">
        <f t="shared" si="25"/>
        <v>616794.55678120535</v>
      </c>
      <c r="L80" s="217">
        <f t="shared" si="51"/>
        <v>-38387.160861154669</v>
      </c>
      <c r="M80" s="217"/>
      <c r="N80" s="218">
        <v>0</v>
      </c>
      <c r="O80" s="218">
        <v>0</v>
      </c>
      <c r="P80" s="218">
        <f t="shared" si="52"/>
        <v>0</v>
      </c>
      <c r="Q80" s="217">
        <f t="shared" ca="1" si="26"/>
        <v>-1640.8266322984609</v>
      </c>
      <c r="R80" s="222">
        <f t="shared" ca="1" si="53"/>
        <v>-13608.667435314321</v>
      </c>
      <c r="S80" s="228" t="s">
        <v>266</v>
      </c>
      <c r="T80" s="225">
        <f t="shared" ca="1" si="54"/>
        <v>-13608.667435314321</v>
      </c>
      <c r="V80" s="224">
        <f t="shared" ca="1" si="47"/>
        <v>-11967.840803015861</v>
      </c>
      <c r="W80" s="183" t="str">
        <f t="shared" si="48"/>
        <v>S.063</v>
      </c>
    </row>
    <row r="81" spans="1:23" ht="17.25" customHeight="1">
      <c r="A81" s="230" t="s">
        <v>379</v>
      </c>
      <c r="B81" s="192" t="s">
        <v>191</v>
      </c>
      <c r="C81" s="226" t="str">
        <f t="shared" ca="1" si="49"/>
        <v>Hallsville - Marshall New 69 kV Circuit</v>
      </c>
      <c r="D81" s="216">
        <f t="shared" ca="1" si="49"/>
        <v>2017</v>
      </c>
      <c r="E81" s="217">
        <v>0</v>
      </c>
      <c r="F81" s="218">
        <f t="shared" ca="1" si="49"/>
        <v>0</v>
      </c>
      <c r="G81" s="218">
        <f t="shared" ca="1" si="50"/>
        <v>0</v>
      </c>
      <c r="H81" s="219"/>
      <c r="I81" s="220">
        <f t="shared" ca="1" si="7"/>
        <v>49146.830854492728</v>
      </c>
      <c r="J81" s="221">
        <v>2003233.7139276816</v>
      </c>
      <c r="K81" s="221">
        <f t="shared" si="25"/>
        <v>2136182.3161783679</v>
      </c>
      <c r="L81" s="217">
        <f t="shared" si="51"/>
        <v>-132948.60225068638</v>
      </c>
      <c r="M81" s="217"/>
      <c r="N81" s="218">
        <v>0</v>
      </c>
      <c r="O81" s="218">
        <v>0</v>
      </c>
      <c r="P81" s="218">
        <f t="shared" si="52"/>
        <v>0</v>
      </c>
      <c r="Q81" s="217">
        <f t="shared" ca="1" si="26"/>
        <v>-11489.472545959274</v>
      </c>
      <c r="R81" s="222">
        <f t="shared" ca="1" si="53"/>
        <v>-95291.243942152927</v>
      </c>
      <c r="S81" s="228" t="s">
        <v>266</v>
      </c>
      <c r="T81" s="225">
        <f t="shared" ca="1" si="54"/>
        <v>-95291.243942152927</v>
      </c>
      <c r="V81" s="224">
        <f t="shared" ca="1" si="47"/>
        <v>-83801.771396193653</v>
      </c>
      <c r="W81" s="183" t="str">
        <f t="shared" si="48"/>
        <v>S.064</v>
      </c>
    </row>
    <row r="82" spans="1:23" ht="17.25" customHeight="1">
      <c r="A82" s="230" t="s">
        <v>380</v>
      </c>
      <c r="B82" s="192" t="s">
        <v>191</v>
      </c>
      <c r="C82" s="226" t="str">
        <f t="shared" ca="1" si="49"/>
        <v>Daingerfield - Jenkins Rebuild</v>
      </c>
      <c r="D82" s="216">
        <f t="shared" ca="1" si="49"/>
        <v>2017</v>
      </c>
      <c r="E82" s="217">
        <v>0</v>
      </c>
      <c r="F82" s="218">
        <f t="shared" ca="1" si="49"/>
        <v>0</v>
      </c>
      <c r="G82" s="218">
        <f t="shared" ca="1" si="50"/>
        <v>0</v>
      </c>
      <c r="H82" s="219"/>
      <c r="I82" s="220">
        <f t="shared" ca="1" si="7"/>
        <v>7567.1897334551322</v>
      </c>
      <c r="J82" s="221">
        <v>276408.12378941569</v>
      </c>
      <c r="K82" s="221">
        <f t="shared" ref="K82:K88" si="55">J82/J$93*K$93</f>
        <v>294752.50041059719</v>
      </c>
      <c r="L82" s="217">
        <f t="shared" si="51"/>
        <v>-18344.376621181495</v>
      </c>
      <c r="M82" s="217"/>
      <c r="N82" s="218">
        <v>0</v>
      </c>
      <c r="O82" s="218">
        <v>0</v>
      </c>
      <c r="P82" s="218">
        <f t="shared" si="52"/>
        <v>0</v>
      </c>
      <c r="Q82" s="217">
        <f t="shared" ref="Q82:Q88" ca="1" si="56">+V82/$V$93 * $Q$93</f>
        <v>-1477.5844329566107</v>
      </c>
      <c r="R82" s="222">
        <f t="shared" ca="1" si="53"/>
        <v>-12254.771320682972</v>
      </c>
      <c r="S82" s="228" t="s">
        <v>266</v>
      </c>
      <c r="T82" s="225">
        <f t="shared" ca="1" si="54"/>
        <v>-12254.771320682972</v>
      </c>
      <c r="V82" s="224">
        <f t="shared" ca="1" si="47"/>
        <v>-10777.186887726362</v>
      </c>
      <c r="W82" s="183" t="str">
        <f t="shared" si="48"/>
        <v>S.065</v>
      </c>
    </row>
    <row r="83" spans="1:23" ht="17.25" customHeight="1">
      <c r="A83" s="230" t="s">
        <v>381</v>
      </c>
      <c r="B83" s="192" t="s">
        <v>191</v>
      </c>
      <c r="C83" s="226" t="str">
        <f t="shared" ca="1" si="49"/>
        <v>Broadmoor - Fort Humbug Rebuild</v>
      </c>
      <c r="D83" s="216">
        <f t="shared" ca="1" si="49"/>
        <v>2017</v>
      </c>
      <c r="E83" s="217">
        <v>0</v>
      </c>
      <c r="F83" s="218">
        <f t="shared" ca="1" si="49"/>
        <v>0</v>
      </c>
      <c r="G83" s="218">
        <f t="shared" ca="1" si="50"/>
        <v>0</v>
      </c>
      <c r="H83" s="219"/>
      <c r="I83" s="220">
        <f t="shared" ref="I83:I91" ca="1" si="57">INDIRECT("'"&amp; $A83 &amp; "'!" &amp;I$100)</f>
        <v>20864.71458734828</v>
      </c>
      <c r="J83" s="221">
        <v>773327.61130128033</v>
      </c>
      <c r="K83" s="221">
        <f t="shared" si="55"/>
        <v>824651.04115849128</v>
      </c>
      <c r="L83" s="217">
        <f t="shared" si="51"/>
        <v>-51323.429857210955</v>
      </c>
      <c r="M83" s="217"/>
      <c r="N83" s="218">
        <v>0</v>
      </c>
      <c r="O83" s="218">
        <v>0</v>
      </c>
      <c r="P83" s="218">
        <f t="shared" si="52"/>
        <v>0</v>
      </c>
      <c r="Q83" s="217">
        <f t="shared" ca="1" si="56"/>
        <v>-4175.9806152996534</v>
      </c>
      <c r="R83" s="222">
        <f t="shared" ca="1" si="53"/>
        <v>-34634.695885162328</v>
      </c>
      <c r="S83" s="228" t="s">
        <v>266</v>
      </c>
      <c r="T83" s="225">
        <f t="shared" ca="1" si="54"/>
        <v>-34634.695885162328</v>
      </c>
      <c r="V83" s="224">
        <f t="shared" ca="1" si="47"/>
        <v>-30458.715269862674</v>
      </c>
      <c r="W83" s="183" t="str">
        <f t="shared" si="48"/>
        <v>S.066</v>
      </c>
    </row>
    <row r="84" spans="1:23" ht="17.25" customHeight="1">
      <c r="A84" s="230" t="s">
        <v>382</v>
      </c>
      <c r="B84" s="192" t="s">
        <v>191</v>
      </c>
      <c r="C84" s="226" t="str">
        <f t="shared" ca="1" si="49"/>
        <v>Chamber Springs - Farmington 161 kV Line</v>
      </c>
      <c r="D84" s="216">
        <f t="shared" ca="1" si="49"/>
        <v>2017</v>
      </c>
      <c r="E84" s="217">
        <v>0</v>
      </c>
      <c r="F84" s="218">
        <f t="shared" ca="1" si="49"/>
        <v>0</v>
      </c>
      <c r="G84" s="218">
        <f t="shared" ca="1" si="50"/>
        <v>0</v>
      </c>
      <c r="H84" s="219"/>
      <c r="I84" s="220">
        <f t="shared" ca="1" si="57"/>
        <v>37691.802940168884</v>
      </c>
      <c r="J84" s="221">
        <v>1235617.3735096883</v>
      </c>
      <c r="K84" s="221">
        <f t="shared" si="55"/>
        <v>1317621.5857903867</v>
      </c>
      <c r="L84" s="217">
        <f t="shared" si="51"/>
        <v>-82004.212280698353</v>
      </c>
      <c r="M84" s="217"/>
      <c r="N84" s="218">
        <v>0</v>
      </c>
      <c r="O84" s="218">
        <v>0</v>
      </c>
      <c r="P84" s="218">
        <f t="shared" si="52"/>
        <v>0</v>
      </c>
      <c r="Q84" s="217">
        <f t="shared" ca="1" si="56"/>
        <v>-6075.3633494965425</v>
      </c>
      <c r="R84" s="222">
        <f t="shared" ca="1" si="53"/>
        <v>-50387.77269002601</v>
      </c>
      <c r="S84" s="228" t="s">
        <v>266</v>
      </c>
      <c r="T84" s="225">
        <f t="shared" ca="1" si="54"/>
        <v>-50387.77269002601</v>
      </c>
      <c r="V84" s="224">
        <f t="shared" ca="1" si="47"/>
        <v>-44312.40934052947</v>
      </c>
      <c r="W84" s="183" t="str">
        <f t="shared" si="48"/>
        <v>S.067</v>
      </c>
    </row>
    <row r="85" spans="1:23" ht="17.25" customHeight="1">
      <c r="A85" s="230" t="s">
        <v>432</v>
      </c>
      <c r="B85" s="192" t="s">
        <v>191</v>
      </c>
      <c r="C85" s="226" t="str">
        <f t="shared" ca="1" si="49"/>
        <v>Evenside - Northwest Henderson 69 KV Line Rebuild</v>
      </c>
      <c r="D85" s="216">
        <f t="shared" ca="1" si="49"/>
        <v>2018</v>
      </c>
      <c r="E85" s="217">
        <v>0</v>
      </c>
      <c r="F85" s="218">
        <f t="shared" ca="1" si="49"/>
        <v>0</v>
      </c>
      <c r="G85" s="218">
        <f t="shared" ref="G85:G91" ca="1" si="58">+E85+F85</f>
        <v>0</v>
      </c>
      <c r="H85" s="219"/>
      <c r="I85" s="220">
        <f t="shared" ca="1" si="57"/>
        <v>46155.934120633872</v>
      </c>
      <c r="J85" s="221">
        <v>1346570.489643425</v>
      </c>
      <c r="K85" s="221">
        <f t="shared" si="55"/>
        <v>1435938.3268485544</v>
      </c>
      <c r="L85" s="217">
        <f t="shared" ref="L85:L91" si="59">+J85-K85</f>
        <v>-89367.837205129443</v>
      </c>
      <c r="M85" s="217"/>
      <c r="N85" s="218">
        <v>0</v>
      </c>
      <c r="O85" s="218">
        <v>0</v>
      </c>
      <c r="P85" s="218">
        <f t="shared" ref="P85:P91" si="60">+N85-O85</f>
        <v>0</v>
      </c>
      <c r="Q85" s="217">
        <f t="shared" ca="1" si="56"/>
        <v>-5924.480662833761</v>
      </c>
      <c r="R85" s="222">
        <f t="shared" ref="R85:R91" ca="1" si="61">I85+L85+P85+Q85</f>
        <v>-49136.383747329332</v>
      </c>
      <c r="S85" s="228" t="s">
        <v>266</v>
      </c>
      <c r="T85" s="225">
        <f t="shared" ref="T85:T91" ca="1" si="62">+G85+R85</f>
        <v>-49136.383747329332</v>
      </c>
      <c r="V85" s="224">
        <f t="shared" ref="V85:V91" ca="1" si="63">+I85+L85+P85</f>
        <v>-43211.903084495571</v>
      </c>
      <c r="W85" s="183" t="str">
        <f t="shared" ref="W85:W91" si="64">A85</f>
        <v>S.068</v>
      </c>
    </row>
    <row r="86" spans="1:23" ht="17.25" customHeight="1">
      <c r="A86" s="230" t="s">
        <v>433</v>
      </c>
      <c r="B86" s="192" t="s">
        <v>191</v>
      </c>
      <c r="C86" s="226" t="str">
        <f t="shared" ca="1" si="49"/>
        <v>Hallsville - Longview Heights 69 KV Line Rebuild</v>
      </c>
      <c r="D86" s="216">
        <f t="shared" ca="1" si="49"/>
        <v>2017</v>
      </c>
      <c r="E86" s="217">
        <v>0</v>
      </c>
      <c r="F86" s="218">
        <f t="shared" ca="1" si="49"/>
        <v>0</v>
      </c>
      <c r="G86" s="218">
        <f t="shared" ca="1" si="58"/>
        <v>0</v>
      </c>
      <c r="H86" s="219"/>
      <c r="I86" s="220">
        <f t="shared" ca="1" si="57"/>
        <v>42875.090125296265</v>
      </c>
      <c r="J86" s="221">
        <v>1146383.2214763123</v>
      </c>
      <c r="K86" s="221">
        <f t="shared" si="55"/>
        <v>1222465.2312184949</v>
      </c>
      <c r="L86" s="217">
        <f t="shared" si="59"/>
        <v>-76082.009742182679</v>
      </c>
      <c r="M86" s="217"/>
      <c r="N86" s="218">
        <v>0</v>
      </c>
      <c r="O86" s="218">
        <v>0</v>
      </c>
      <c r="P86" s="218">
        <f t="shared" si="60"/>
        <v>0</v>
      </c>
      <c r="Q86" s="217">
        <f t="shared" ca="1" si="56"/>
        <v>-4552.7676195568138</v>
      </c>
      <c r="R86" s="222">
        <f t="shared" ca="1" si="61"/>
        <v>-37759.687236443227</v>
      </c>
      <c r="S86" s="228" t="s">
        <v>266</v>
      </c>
      <c r="T86" s="225">
        <f t="shared" ca="1" si="62"/>
        <v>-37759.687236443227</v>
      </c>
      <c r="V86" s="224">
        <f t="shared" ca="1" si="63"/>
        <v>-33206.919616886415</v>
      </c>
      <c r="W86" s="183" t="str">
        <f t="shared" si="64"/>
        <v>S.069</v>
      </c>
    </row>
    <row r="87" spans="1:23" ht="17.25" customHeight="1">
      <c r="A87" s="230" t="s">
        <v>434</v>
      </c>
      <c r="B87" s="192" t="s">
        <v>191</v>
      </c>
      <c r="C87" s="226" t="str">
        <f t="shared" ca="1" si="49"/>
        <v>Linwood - South Shreveport 138 KV Kine Rebuild</v>
      </c>
      <c r="D87" s="216">
        <f t="shared" ca="1" si="49"/>
        <v>2018</v>
      </c>
      <c r="E87" s="217">
        <v>0</v>
      </c>
      <c r="F87" s="218">
        <f t="shared" ca="1" si="49"/>
        <v>0</v>
      </c>
      <c r="G87" s="218">
        <f t="shared" ca="1" si="58"/>
        <v>0</v>
      </c>
      <c r="H87" s="219"/>
      <c r="I87" s="220">
        <f t="shared" ca="1" si="57"/>
        <v>36628.066057622782</v>
      </c>
      <c r="J87" s="221">
        <v>880238.18704277219</v>
      </c>
      <c r="K87" s="221">
        <f t="shared" si="55"/>
        <v>938656.95056565874</v>
      </c>
      <c r="L87" s="217">
        <f t="shared" si="59"/>
        <v>-58418.763522886555</v>
      </c>
      <c r="M87" s="217"/>
      <c r="N87" s="218">
        <v>0</v>
      </c>
      <c r="O87" s="218">
        <v>0</v>
      </c>
      <c r="P87" s="218">
        <f t="shared" si="60"/>
        <v>0</v>
      </c>
      <c r="Q87" s="217">
        <f t="shared" ca="1" si="56"/>
        <v>-2987.56954791321</v>
      </c>
      <c r="R87" s="222">
        <f t="shared" ca="1" si="61"/>
        <v>-24778.267013176985</v>
      </c>
      <c r="S87" s="228" t="s">
        <v>266</v>
      </c>
      <c r="T87" s="225">
        <f t="shared" ca="1" si="62"/>
        <v>-24778.267013176985</v>
      </c>
      <c r="V87" s="224">
        <f t="shared" ca="1" si="63"/>
        <v>-21790.697465263773</v>
      </c>
      <c r="W87" s="183" t="str">
        <f t="shared" si="64"/>
        <v>S.070</v>
      </c>
    </row>
    <row r="88" spans="1:23" ht="17.25" customHeight="1">
      <c r="A88" s="230" t="s">
        <v>435</v>
      </c>
      <c r="B88" s="192" t="s">
        <v>191</v>
      </c>
      <c r="C88" s="226" t="str">
        <f t="shared" ca="1" si="49"/>
        <v>IPC 138 KV Capacitor Bank Addition</v>
      </c>
      <c r="D88" s="216">
        <f t="shared" ca="1" si="49"/>
        <v>2018</v>
      </c>
      <c r="E88" s="217">
        <v>0</v>
      </c>
      <c r="F88" s="218">
        <f t="shared" ca="1" si="49"/>
        <v>0</v>
      </c>
      <c r="G88" s="218">
        <f t="shared" ca="1" si="58"/>
        <v>0</v>
      </c>
      <c r="H88" s="219"/>
      <c r="I88" s="220">
        <f t="shared" ca="1" si="57"/>
        <v>6745.4420587948698</v>
      </c>
      <c r="J88" s="221">
        <v>216855.35671509503</v>
      </c>
      <c r="K88" s="221">
        <f t="shared" si="55"/>
        <v>231247.39513048218</v>
      </c>
      <c r="L88" s="217">
        <f t="shared" si="59"/>
        <v>-14392.038415387156</v>
      </c>
      <c r="M88" s="217"/>
      <c r="N88" s="218">
        <v>0</v>
      </c>
      <c r="O88" s="218">
        <v>0</v>
      </c>
      <c r="P88" s="218">
        <f t="shared" si="60"/>
        <v>0</v>
      </c>
      <c r="Q88" s="217">
        <f t="shared" ca="1" si="56"/>
        <v>-1048.3711435375428</v>
      </c>
      <c r="R88" s="222">
        <f t="shared" ca="1" si="61"/>
        <v>-8694.9675001298292</v>
      </c>
      <c r="S88" s="228" t="s">
        <v>266</v>
      </c>
      <c r="T88" s="225">
        <f t="shared" ca="1" si="62"/>
        <v>-8694.9675001298292</v>
      </c>
      <c r="V88" s="224">
        <f t="shared" ca="1" si="63"/>
        <v>-7646.5963565922866</v>
      </c>
      <c r="W88" s="183" t="str">
        <f t="shared" si="64"/>
        <v>S.071</v>
      </c>
    </row>
    <row r="89" spans="1:23" ht="17.25" customHeight="1">
      <c r="A89" s="230" t="s">
        <v>457</v>
      </c>
      <c r="B89" s="192" t="s">
        <v>191</v>
      </c>
      <c r="C89" s="226" t="str">
        <f t="shared" ca="1" si="49"/>
        <v>Ellerbe Road - Lucas 69 kV Rebuild</v>
      </c>
      <c r="D89" s="216">
        <f t="shared" ca="1" si="49"/>
        <v>2019</v>
      </c>
      <c r="E89" s="217">
        <v>0</v>
      </c>
      <c r="F89" s="218">
        <f t="shared" ca="1" si="49"/>
        <v>0</v>
      </c>
      <c r="G89" s="218">
        <f t="shared" ca="1" si="58"/>
        <v>0</v>
      </c>
      <c r="H89" s="219"/>
      <c r="I89" s="220">
        <f t="shared" ca="1" si="57"/>
        <v>21067.291151334532</v>
      </c>
      <c r="J89" s="221">
        <v>1413043.5229155682</v>
      </c>
      <c r="K89" s="221">
        <f t="shared" ref="K89:K91" si="65">J89/J$93*K$93</f>
        <v>1506822.9755999357</v>
      </c>
      <c r="L89" s="217">
        <f t="shared" si="59"/>
        <v>-93779.452684367541</v>
      </c>
      <c r="M89" s="217"/>
      <c r="N89" s="218">
        <v>0</v>
      </c>
      <c r="O89" s="218">
        <v>0</v>
      </c>
      <c r="P89" s="218">
        <f t="shared" si="60"/>
        <v>0</v>
      </c>
      <c r="Q89" s="217">
        <f t="shared" ref="Q89:Q91" ca="1" si="66">+V89/$V$93 * $Q$93</f>
        <v>-9969.0539922057596</v>
      </c>
      <c r="R89" s="222">
        <f t="shared" ca="1" si="61"/>
        <v>-82681.215525238775</v>
      </c>
      <c r="S89" s="228" t="s">
        <v>266</v>
      </c>
      <c r="T89" s="225">
        <f t="shared" ca="1" si="62"/>
        <v>-82681.215525238775</v>
      </c>
      <c r="V89" s="224">
        <f t="shared" ca="1" si="63"/>
        <v>-72712.16153303301</v>
      </c>
      <c r="W89" s="183" t="str">
        <f t="shared" si="64"/>
        <v>S.072</v>
      </c>
    </row>
    <row r="90" spans="1:23" ht="17.25" customHeight="1">
      <c r="A90" s="230" t="s">
        <v>456</v>
      </c>
      <c r="B90" s="192" t="s">
        <v>191</v>
      </c>
      <c r="C90" s="226" t="str">
        <f t="shared" ca="1" si="49"/>
        <v>Siloam Springs - Siloam Springs City 161 kV Rebuild</v>
      </c>
      <c r="D90" s="216">
        <f t="shared" ca="1" si="49"/>
        <v>2019</v>
      </c>
      <c r="E90" s="217">
        <v>0</v>
      </c>
      <c r="F90" s="218">
        <f t="shared" ca="1" si="49"/>
        <v>0</v>
      </c>
      <c r="G90" s="218">
        <f t="shared" ca="1" si="58"/>
        <v>0</v>
      </c>
      <c r="H90" s="219"/>
      <c r="I90" s="220">
        <f t="shared" ca="1" si="57"/>
        <v>18114.303295692895</v>
      </c>
      <c r="J90" s="221">
        <v>462664.88260729273</v>
      </c>
      <c r="K90" s="221">
        <f t="shared" si="65"/>
        <v>493370.56064448762</v>
      </c>
      <c r="L90" s="217">
        <f t="shared" si="59"/>
        <v>-30705.678037194884</v>
      </c>
      <c r="M90" s="217"/>
      <c r="N90" s="218">
        <v>0</v>
      </c>
      <c r="O90" s="218">
        <v>0</v>
      </c>
      <c r="P90" s="218">
        <f t="shared" si="60"/>
        <v>0</v>
      </c>
      <c r="Q90" s="217">
        <f t="shared" ca="1" si="66"/>
        <v>-1726.3149930854936</v>
      </c>
      <c r="R90" s="222">
        <f t="shared" ca="1" si="61"/>
        <v>-14317.689734587484</v>
      </c>
      <c r="S90" s="228" t="s">
        <v>266</v>
      </c>
      <c r="T90" s="225">
        <f t="shared" ca="1" si="62"/>
        <v>-14317.689734587484</v>
      </c>
      <c r="V90" s="224">
        <f t="shared" ca="1" si="63"/>
        <v>-12591.37474150199</v>
      </c>
      <c r="W90" s="183" t="str">
        <f t="shared" si="64"/>
        <v>S.073</v>
      </c>
    </row>
    <row r="91" spans="1:23">
      <c r="A91" s="230" t="s">
        <v>462</v>
      </c>
      <c r="B91" s="192" t="s">
        <v>191</v>
      </c>
      <c r="C91" s="226" t="str">
        <f t="shared" ca="1" si="49"/>
        <v>Figure Five - VBI North 69 kV Rebuild</v>
      </c>
      <c r="D91" s="216">
        <f t="shared" ca="1" si="49"/>
        <v>2019</v>
      </c>
      <c r="E91" s="217">
        <v>0</v>
      </c>
      <c r="F91" s="218">
        <f t="shared" ca="1" si="49"/>
        <v>0</v>
      </c>
      <c r="G91" s="218">
        <f t="shared" ca="1" si="58"/>
        <v>0</v>
      </c>
      <c r="H91" s="231"/>
      <c r="I91" s="220">
        <f t="shared" ca="1" si="57"/>
        <v>10885.67064806493</v>
      </c>
      <c r="J91" s="221">
        <v>495567.93475500762</v>
      </c>
      <c r="K91" s="221">
        <f t="shared" si="65"/>
        <v>528457.28949572775</v>
      </c>
      <c r="L91" s="217">
        <f t="shared" si="59"/>
        <v>-32889.354740720126</v>
      </c>
      <c r="M91" s="231"/>
      <c r="N91" s="218">
        <v>0</v>
      </c>
      <c r="O91" s="218">
        <v>0</v>
      </c>
      <c r="P91" s="218">
        <f t="shared" si="60"/>
        <v>0</v>
      </c>
      <c r="Q91" s="217">
        <f t="shared" ca="1" si="66"/>
        <v>-3016.7706491226454</v>
      </c>
      <c r="R91" s="222">
        <f t="shared" ca="1" si="61"/>
        <v>-25020.454741777841</v>
      </c>
      <c r="S91" s="231"/>
      <c r="T91" s="225">
        <f t="shared" ca="1" si="62"/>
        <v>-25020.454741777841</v>
      </c>
      <c r="U91" s="233"/>
      <c r="V91" s="224">
        <f t="shared" ca="1" si="63"/>
        <v>-22003.684092655196</v>
      </c>
      <c r="W91" s="183" t="str">
        <f t="shared" si="64"/>
        <v>S.074</v>
      </c>
    </row>
    <row r="92" spans="1:23">
      <c r="A92" s="194"/>
      <c r="B92" s="194"/>
      <c r="C92" s="194"/>
      <c r="D92" s="192"/>
      <c r="E92" s="231"/>
      <c r="F92" s="231"/>
      <c r="G92" s="231"/>
      <c r="H92" s="222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22"/>
      <c r="T92" s="232"/>
      <c r="V92" s="213"/>
    </row>
    <row r="93" spans="1:23">
      <c r="A93" s="194"/>
      <c r="B93" s="194"/>
      <c r="C93" s="214" t="s">
        <v>247</v>
      </c>
      <c r="D93" s="192"/>
      <c r="E93" s="222">
        <f>SUM(E18:E91)</f>
        <v>0</v>
      </c>
      <c r="F93" s="222">
        <f ca="1">SUM(F18:F91)</f>
        <v>0</v>
      </c>
      <c r="G93" s="222">
        <f ca="1">SUM(G18:G91)</f>
        <v>0</v>
      </c>
      <c r="H93" s="222"/>
      <c r="I93" s="222">
        <f ca="1">ROUND(SUM(I18:I91),0)</f>
        <v>3976858</v>
      </c>
      <c r="J93" s="222">
        <f>SUM(J18:J91)</f>
        <v>80304974.708390981</v>
      </c>
      <c r="K93" s="225">
        <v>85634574.578355402</v>
      </c>
      <c r="L93" s="222">
        <f>SUM(L18:L91)</f>
        <v>-5329599.8699644208</v>
      </c>
      <c r="M93" s="222"/>
      <c r="N93" s="222">
        <f>SUM(N18:N91)</f>
        <v>0</v>
      </c>
      <c r="O93" s="222">
        <f>SUM(O18:O91)</f>
        <v>0</v>
      </c>
      <c r="P93" s="222">
        <f>SUM(P18:P91)</f>
        <v>0</v>
      </c>
      <c r="Q93" s="666">
        <v>-185465.00864054891</v>
      </c>
      <c r="R93" s="222">
        <f ca="1">SUM(R18:R91)</f>
        <v>-1538207.372915088</v>
      </c>
      <c r="S93" s="222"/>
      <c r="T93" s="234">
        <f ca="1">SUM(T18:T91)</f>
        <v>-1538207.372915088</v>
      </c>
      <c r="V93" s="235">
        <f ca="1">SUM(V18:V91)</f>
        <v>-1352742.3642745395</v>
      </c>
      <c r="W93" s="236" t="s">
        <v>372</v>
      </c>
    </row>
    <row r="94" spans="1:23" ht="13.5" thickBot="1">
      <c r="A94" s="194"/>
      <c r="B94" s="194"/>
      <c r="C94" s="237"/>
      <c r="D94" s="194"/>
      <c r="E94" s="238"/>
      <c r="F94" s="222"/>
      <c r="G94" s="222"/>
      <c r="H94" s="194"/>
      <c r="I94" s="239" t="str">
        <f ca="1">IF(I93='SWE.WS.G.BPU.ATRR.True-up'!N19,"","Error")</f>
        <v/>
      </c>
      <c r="J94" s="238"/>
      <c r="K94" s="240" t="str">
        <f>IF(K93=SUM(K18:K91),"","Error -- check allocations above).")</f>
        <v/>
      </c>
      <c r="L94" s="241"/>
      <c r="M94" s="241"/>
      <c r="N94" s="241"/>
      <c r="O94" s="241"/>
      <c r="P94" s="241"/>
      <c r="Q94" s="240" t="str">
        <f ca="1">IF(ROUND(Q93,0)=ROUND(SUM(Q18:Q91),0),"","Error -- check allocations above).")</f>
        <v/>
      </c>
      <c r="R94" s="222"/>
      <c r="S94" s="222"/>
      <c r="T94" s="222"/>
      <c r="V94" s="242"/>
      <c r="W94" s="236"/>
    </row>
    <row r="95" spans="1:23">
      <c r="A95" s="194"/>
      <c r="B95" s="194"/>
      <c r="C95" s="243" t="s">
        <v>267</v>
      </c>
      <c r="D95" s="194"/>
      <c r="E95" s="222"/>
      <c r="F95" s="222"/>
      <c r="G95" s="222"/>
      <c r="H95" s="194"/>
      <c r="I95" s="244"/>
      <c r="J95" s="244"/>
      <c r="K95" s="241"/>
      <c r="L95" s="194"/>
      <c r="M95" s="194"/>
      <c r="N95" s="241"/>
      <c r="O95" s="241"/>
      <c r="P95" s="241"/>
      <c r="Q95" s="241"/>
      <c r="R95" s="222"/>
      <c r="S95" s="222"/>
      <c r="T95" s="222"/>
    </row>
    <row r="96" spans="1:23">
      <c r="A96" s="194"/>
      <c r="B96" s="194"/>
      <c r="C96" s="243"/>
      <c r="D96" s="194"/>
      <c r="E96" s="222"/>
      <c r="F96" s="222"/>
      <c r="G96" s="222"/>
      <c r="H96" s="194"/>
      <c r="I96" s="245"/>
      <c r="J96" s="245"/>
      <c r="K96" s="221"/>
      <c r="L96" s="194" t="s">
        <v>476</v>
      </c>
      <c r="M96" s="194"/>
      <c r="N96" s="241"/>
      <c r="O96" s="241"/>
      <c r="P96" s="241"/>
      <c r="Q96" s="246"/>
      <c r="R96" s="241"/>
      <c r="S96" s="194"/>
      <c r="T96" s="194"/>
    </row>
    <row r="97" spans="1:22">
      <c r="E97" s="247"/>
      <c r="F97" s="247"/>
      <c r="G97" s="247"/>
      <c r="I97" s="247"/>
      <c r="K97" s="247"/>
      <c r="N97" s="248"/>
      <c r="O97" s="248"/>
      <c r="P97" s="248"/>
      <c r="Q97" s="248"/>
      <c r="R97" s="248"/>
    </row>
    <row r="98" spans="1:22">
      <c r="E98" s="247"/>
      <c r="F98" s="247"/>
      <c r="G98" s="247"/>
      <c r="K98" s="249"/>
      <c r="V98" s="183" t="s">
        <v>221</v>
      </c>
    </row>
    <row r="99" spans="1:22">
      <c r="A99" s="250" t="s">
        <v>188</v>
      </c>
      <c r="B99" s="251"/>
      <c r="C99" s="251"/>
      <c r="D99" s="251"/>
      <c r="E99" s="252"/>
      <c r="F99" s="252"/>
      <c r="G99" s="252"/>
      <c r="H99" s="251"/>
      <c r="I99" s="251"/>
      <c r="J99" s="251"/>
      <c r="K99" s="251"/>
      <c r="L99" s="251"/>
      <c r="M99" s="251"/>
      <c r="N99" s="251"/>
      <c r="O99" s="253"/>
      <c r="V99" s="183" t="s">
        <v>222</v>
      </c>
    </row>
    <row r="100" spans="1:22" ht="15.75">
      <c r="A100" s="254" t="s">
        <v>213</v>
      </c>
      <c r="B100" s="233"/>
      <c r="C100" s="255" t="str">
        <f ca="1">RIGHT(CELL("address",S.001!D7),4)</f>
        <v>$D$7</v>
      </c>
      <c r="D100" s="255" t="str">
        <f ca="1">RIGHT(CELL("address",S.001!D11),4)</f>
        <v>D$11</v>
      </c>
      <c r="E100" s="255" t="str">
        <f ca="1">RIGHT(CELL("address",S.001!N5),4)</f>
        <v>$N$5</v>
      </c>
      <c r="F100" s="255" t="str">
        <f ca="1">RIGHT(CELL("address",S.001!N7),4)</f>
        <v>$N$7</v>
      </c>
      <c r="G100" s="233"/>
      <c r="H100" s="256"/>
      <c r="I100" s="255" t="str">
        <f ca="1">RIGHT(CELL("address",S.001!M89),4)</f>
        <v>M$89</v>
      </c>
      <c r="J100" s="255"/>
      <c r="K100" s="233"/>
      <c r="L100" s="233"/>
      <c r="M100" s="233"/>
      <c r="N100" s="255" t="str">
        <f ca="1">RIGHT(CELL("address",S.001!N87),4)</f>
        <v>N$87</v>
      </c>
      <c r="O100" s="257" t="str">
        <f ca="1">RIGHT(CELL("address",S.001!N88),4)</f>
        <v>N$88</v>
      </c>
      <c r="P100" s="212" t="s">
        <v>189</v>
      </c>
      <c r="V100" s="183" t="s">
        <v>223</v>
      </c>
    </row>
    <row r="101" spans="1:22">
      <c r="A101" s="258" t="s">
        <v>214</v>
      </c>
      <c r="B101" s="259"/>
      <c r="C101" s="259"/>
      <c r="D101" s="259"/>
      <c r="E101" s="260"/>
      <c r="F101" s="260"/>
      <c r="G101" s="260"/>
      <c r="H101" s="259"/>
      <c r="I101" s="259"/>
      <c r="J101" s="259"/>
      <c r="K101" s="259"/>
      <c r="L101" s="259"/>
      <c r="M101" s="259"/>
      <c r="N101" s="259"/>
      <c r="O101" s="261"/>
      <c r="V101" s="183" t="s">
        <v>224</v>
      </c>
    </row>
    <row r="102" spans="1:22">
      <c r="E102" s="247"/>
      <c r="F102" s="247"/>
      <c r="G102" s="247"/>
      <c r="V102" s="262" t="s">
        <v>269</v>
      </c>
    </row>
    <row r="105" spans="1:22" ht="12.75" customHeight="1">
      <c r="E105" s="195"/>
      <c r="F105" s="195"/>
      <c r="G105" s="195"/>
      <c r="H105" s="195"/>
      <c r="I105" s="263"/>
      <c r="J105" s="263"/>
    </row>
    <row r="106" spans="1:22" ht="12.75" customHeight="1">
      <c r="K106" s="183" t="s">
        <v>476</v>
      </c>
    </row>
    <row r="107" spans="1:22" ht="12.75" customHeight="1">
      <c r="E107" s="264"/>
      <c r="F107" s="264"/>
      <c r="G107" s="249"/>
      <c r="H107" s="249"/>
      <c r="I107" s="265"/>
      <c r="J107" s="266"/>
    </row>
    <row r="108" spans="1:22" ht="12.75" customHeight="1">
      <c r="E108" s="264"/>
      <c r="F108" s="264"/>
      <c r="G108" s="249"/>
      <c r="H108" s="249"/>
      <c r="I108" s="265"/>
      <c r="J108" s="266"/>
    </row>
    <row r="109" spans="1:22" ht="12.75" customHeight="1">
      <c r="E109" s="264"/>
      <c r="F109" s="264"/>
      <c r="G109" s="249"/>
      <c r="H109" s="249"/>
      <c r="I109" s="265"/>
      <c r="J109" s="266"/>
    </row>
    <row r="110" spans="1:22" ht="12.75" customHeight="1">
      <c r="E110" s="264"/>
      <c r="F110" s="264"/>
      <c r="G110" s="249"/>
      <c r="H110" s="249"/>
      <c r="I110" s="265"/>
      <c r="J110" s="266"/>
    </row>
    <row r="111" spans="1:22" ht="12.75" customHeight="1">
      <c r="E111" s="264"/>
      <c r="F111" s="264"/>
      <c r="G111" s="249"/>
      <c r="H111" s="249"/>
      <c r="I111" s="265"/>
      <c r="J111" s="266"/>
    </row>
    <row r="112" spans="1:22" ht="12.75" customHeight="1">
      <c r="E112" s="264"/>
      <c r="F112" s="264"/>
      <c r="G112" s="249"/>
      <c r="H112" s="249"/>
      <c r="I112" s="265"/>
      <c r="J112" s="266"/>
    </row>
    <row r="113" spans="5:10" ht="12.75" customHeight="1">
      <c r="E113" s="264"/>
      <c r="F113" s="264"/>
      <c r="G113" s="249"/>
      <c r="H113" s="249"/>
      <c r="I113" s="265"/>
      <c r="J113" s="266"/>
    </row>
    <row r="114" spans="5:10" ht="12.75" customHeight="1">
      <c r="E114" s="264"/>
      <c r="F114" s="264"/>
      <c r="G114" s="249"/>
      <c r="H114" s="249"/>
      <c r="I114" s="265"/>
      <c r="J114" s="266"/>
    </row>
    <row r="115" spans="5:10" ht="12.75" customHeight="1">
      <c r="E115" s="264"/>
      <c r="F115" s="264"/>
      <c r="G115" s="249"/>
      <c r="H115" s="249"/>
      <c r="I115" s="265"/>
      <c r="J115" s="266"/>
    </row>
    <row r="116" spans="5:10" ht="12.75" customHeight="1">
      <c r="E116" s="264"/>
      <c r="F116" s="264"/>
      <c r="G116" s="249"/>
      <c r="H116" s="249"/>
      <c r="I116" s="265"/>
      <c r="J116" s="266"/>
    </row>
    <row r="117" spans="5:10" ht="12.75" customHeight="1">
      <c r="E117" s="264"/>
      <c r="F117" s="264"/>
      <c r="G117" s="249"/>
      <c r="H117" s="249"/>
      <c r="I117" s="265"/>
      <c r="J117" s="266"/>
    </row>
    <row r="118" spans="5:10" ht="12.75" customHeight="1">
      <c r="E118" s="264"/>
      <c r="F118" s="264"/>
      <c r="G118" s="249"/>
      <c r="H118" s="249"/>
      <c r="I118" s="265"/>
      <c r="J118" s="266"/>
    </row>
    <row r="119" spans="5:10" ht="12.75" customHeight="1">
      <c r="E119" s="264"/>
      <c r="F119" s="264"/>
      <c r="G119" s="249"/>
      <c r="H119" s="249"/>
      <c r="I119" s="265"/>
      <c r="J119" s="266"/>
    </row>
    <row r="120" spans="5:10" ht="12.75" customHeight="1">
      <c r="E120" s="264"/>
      <c r="F120" s="264"/>
      <c r="G120" s="249"/>
      <c r="H120" s="249"/>
      <c r="I120" s="265"/>
      <c r="J120" s="266"/>
    </row>
    <row r="121" spans="5:10" ht="12.75" customHeight="1">
      <c r="E121" s="264"/>
      <c r="F121" s="264"/>
      <c r="G121" s="249"/>
      <c r="H121" s="249"/>
      <c r="I121" s="265"/>
      <c r="J121" s="266"/>
    </row>
    <row r="122" spans="5:10" ht="12.75" customHeight="1">
      <c r="E122" s="264"/>
      <c r="F122" s="264"/>
      <c r="G122" s="249"/>
      <c r="H122" s="249"/>
      <c r="I122" s="265"/>
      <c r="J122" s="266"/>
    </row>
    <row r="123" spans="5:10" ht="12.75" customHeight="1">
      <c r="E123" s="264"/>
      <c r="F123" s="264"/>
      <c r="G123" s="249"/>
      <c r="H123" s="249"/>
      <c r="I123" s="265"/>
      <c r="J123" s="266"/>
    </row>
    <row r="124" spans="5:10" ht="12.75" customHeight="1">
      <c r="E124" s="264"/>
      <c r="F124" s="264"/>
      <c r="G124" s="249"/>
      <c r="H124" s="249"/>
      <c r="I124" s="265"/>
      <c r="J124" s="266"/>
    </row>
    <row r="125" spans="5:10" ht="12.75" customHeight="1">
      <c r="E125" s="264"/>
      <c r="F125" s="264"/>
      <c r="G125" s="249"/>
      <c r="H125" s="249"/>
      <c r="I125" s="265"/>
      <c r="J125" s="266"/>
    </row>
    <row r="126" spans="5:10" ht="12.75" customHeight="1">
      <c r="E126" s="264"/>
      <c r="F126" s="264"/>
      <c r="G126" s="249"/>
      <c r="H126" s="249"/>
      <c r="I126" s="265"/>
      <c r="J126" s="266"/>
    </row>
    <row r="127" spans="5:10" ht="12.75" customHeight="1">
      <c r="E127" s="264"/>
      <c r="F127" s="264"/>
      <c r="G127" s="249"/>
      <c r="H127" s="249"/>
      <c r="I127" s="265"/>
      <c r="J127" s="266"/>
    </row>
    <row r="128" spans="5:10" ht="12.75" customHeight="1">
      <c r="E128" s="264"/>
      <c r="F128" s="264"/>
      <c r="G128" s="249"/>
      <c r="H128" s="249"/>
      <c r="I128" s="265"/>
      <c r="J128" s="266"/>
    </row>
    <row r="129" spans="5:10" ht="12.75" customHeight="1">
      <c r="E129" s="264"/>
      <c r="F129" s="264"/>
      <c r="G129" s="249"/>
      <c r="H129" s="249"/>
      <c r="I129" s="265"/>
      <c r="J129" s="266"/>
    </row>
    <row r="130" spans="5:10" ht="12.75" customHeight="1">
      <c r="E130" s="264"/>
      <c r="F130" s="264"/>
      <c r="G130" s="249"/>
      <c r="H130" s="249"/>
      <c r="I130" s="265"/>
      <c r="J130" s="266"/>
    </row>
    <row r="131" spans="5:10" ht="12.75" customHeight="1">
      <c r="E131" s="264"/>
      <c r="F131" s="264"/>
      <c r="G131" s="249"/>
      <c r="H131" s="249"/>
      <c r="I131" s="265"/>
      <c r="J131" s="266"/>
    </row>
    <row r="132" spans="5:10" ht="12.75" customHeight="1">
      <c r="E132" s="264"/>
      <c r="F132" s="264"/>
      <c r="G132" s="249"/>
      <c r="H132" s="249"/>
      <c r="I132" s="265"/>
      <c r="J132" s="266"/>
    </row>
    <row r="133" spans="5:10" ht="12.75" customHeight="1">
      <c r="E133" s="264"/>
      <c r="F133" s="264"/>
      <c r="G133" s="249"/>
      <c r="H133" s="249"/>
      <c r="I133" s="265"/>
      <c r="J133" s="266"/>
    </row>
    <row r="134" spans="5:10" ht="12.75" customHeight="1">
      <c r="E134" s="264"/>
      <c r="F134" s="264"/>
      <c r="G134" s="249"/>
      <c r="H134" s="249"/>
      <c r="I134" s="265"/>
      <c r="J134" s="266"/>
    </row>
    <row r="135" spans="5:10" ht="12.75" customHeight="1">
      <c r="E135" s="264"/>
      <c r="F135" s="264"/>
      <c r="G135" s="249"/>
      <c r="H135" s="249"/>
      <c r="I135" s="265"/>
      <c r="J135" s="266"/>
    </row>
    <row r="136" spans="5:10" ht="12.75" customHeight="1">
      <c r="E136" s="264"/>
      <c r="F136" s="264"/>
      <c r="G136" s="249"/>
      <c r="H136" s="249"/>
      <c r="I136" s="265"/>
      <c r="J136" s="266"/>
    </row>
    <row r="137" spans="5:10" ht="12.75" customHeight="1">
      <c r="E137" s="264"/>
      <c r="F137" s="264"/>
      <c r="G137" s="249"/>
      <c r="H137" s="249"/>
      <c r="I137" s="265"/>
      <c r="J137" s="266"/>
    </row>
    <row r="138" spans="5:10" ht="12.75" customHeight="1">
      <c r="E138" s="264"/>
      <c r="F138" s="264"/>
      <c r="G138" s="249"/>
      <c r="H138" s="249"/>
      <c r="I138" s="265"/>
      <c r="J138" s="266"/>
    </row>
    <row r="139" spans="5:10" ht="12.75" customHeight="1">
      <c r="E139" s="264"/>
      <c r="F139" s="264"/>
      <c r="G139" s="249"/>
      <c r="H139" s="249"/>
      <c r="I139" s="265"/>
      <c r="J139" s="266"/>
    </row>
    <row r="140" spans="5:10" ht="12.75" customHeight="1">
      <c r="E140" s="264"/>
      <c r="F140" s="264"/>
      <c r="G140" s="249"/>
      <c r="H140" s="249"/>
      <c r="I140" s="265"/>
      <c r="J140" s="266"/>
    </row>
    <row r="141" spans="5:10" ht="12.75" customHeight="1">
      <c r="E141" s="264"/>
      <c r="F141" s="264"/>
      <c r="G141" s="249"/>
      <c r="H141" s="249"/>
      <c r="I141" s="265"/>
      <c r="J141" s="266"/>
    </row>
    <row r="142" spans="5:10" ht="12.75" customHeight="1">
      <c r="E142" s="264"/>
      <c r="F142" s="264"/>
      <c r="G142" s="249"/>
      <c r="H142" s="249"/>
      <c r="I142" s="265"/>
      <c r="J142" s="266"/>
    </row>
    <row r="143" spans="5:10" ht="12.75" customHeight="1">
      <c r="E143" s="264"/>
      <c r="F143" s="264"/>
      <c r="G143" s="249"/>
      <c r="H143" s="249"/>
      <c r="I143" s="265"/>
      <c r="J143" s="266"/>
    </row>
    <row r="144" spans="5:10" ht="12.75" customHeight="1">
      <c r="E144" s="264"/>
      <c r="F144" s="264"/>
      <c r="G144" s="249"/>
      <c r="H144" s="249"/>
      <c r="I144" s="265"/>
      <c r="J144" s="266"/>
    </row>
    <row r="145" spans="5:10" ht="12.75" customHeight="1">
      <c r="E145" s="264"/>
      <c r="F145" s="264"/>
      <c r="G145" s="249"/>
      <c r="H145" s="249"/>
      <c r="I145" s="265"/>
      <c r="J145" s="266"/>
    </row>
    <row r="146" spans="5:10" ht="12.75" customHeight="1">
      <c r="E146" s="264"/>
      <c r="F146" s="264"/>
      <c r="G146" s="249"/>
      <c r="H146" s="249"/>
      <c r="I146" s="265"/>
      <c r="J146" s="266"/>
    </row>
    <row r="147" spans="5:10" ht="12.75" customHeight="1">
      <c r="E147" s="264"/>
      <c r="F147" s="264"/>
      <c r="G147" s="249"/>
      <c r="H147" s="249"/>
      <c r="I147" s="265"/>
      <c r="J147" s="266"/>
    </row>
    <row r="148" spans="5:10" ht="12.75" customHeight="1">
      <c r="E148" s="264"/>
      <c r="F148" s="264"/>
      <c r="G148" s="249"/>
      <c r="H148" s="249"/>
      <c r="I148" s="265"/>
      <c r="J148" s="266"/>
    </row>
    <row r="149" spans="5:10" ht="12.75" customHeight="1">
      <c r="E149" s="264"/>
      <c r="F149" s="264"/>
      <c r="G149" s="249"/>
      <c r="H149" s="249"/>
      <c r="I149" s="265"/>
      <c r="J149" s="266"/>
    </row>
    <row r="150" spans="5:10" ht="12.75" customHeight="1">
      <c r="E150" s="264"/>
      <c r="F150" s="264"/>
      <c r="G150" s="249"/>
      <c r="H150" s="249"/>
      <c r="I150" s="265"/>
      <c r="J150" s="266"/>
    </row>
    <row r="151" spans="5:10" ht="12.75" customHeight="1">
      <c r="E151" s="264"/>
      <c r="F151" s="264"/>
      <c r="G151" s="249"/>
      <c r="H151" s="249"/>
      <c r="I151" s="265"/>
      <c r="J151" s="266"/>
    </row>
    <row r="152" spans="5:10" ht="12.75" customHeight="1">
      <c r="E152" s="264"/>
      <c r="F152" s="264"/>
      <c r="G152" s="249"/>
      <c r="H152" s="249"/>
      <c r="I152" s="265"/>
      <c r="J152" s="266"/>
    </row>
    <row r="153" spans="5:10" ht="12.75" customHeight="1">
      <c r="E153" s="264"/>
      <c r="F153" s="264"/>
      <c r="G153" s="249"/>
      <c r="H153" s="249"/>
      <c r="I153" s="265"/>
      <c r="J153" s="266"/>
    </row>
    <row r="154" spans="5:10" ht="12.75" customHeight="1">
      <c r="E154" s="264"/>
      <c r="F154" s="264"/>
      <c r="G154" s="249"/>
      <c r="H154" s="249"/>
      <c r="I154" s="265"/>
      <c r="J154" s="266"/>
    </row>
    <row r="155" spans="5:10" ht="12.75" customHeight="1">
      <c r="E155" s="264"/>
      <c r="F155" s="264"/>
      <c r="G155" s="249"/>
      <c r="H155" s="249"/>
      <c r="I155" s="265"/>
      <c r="J155" s="266"/>
    </row>
    <row r="156" spans="5:10" ht="12.75" customHeight="1">
      <c r="E156" s="264"/>
      <c r="F156" s="264"/>
      <c r="G156" s="249"/>
      <c r="H156" s="249"/>
      <c r="I156" s="265"/>
      <c r="J156" s="266"/>
    </row>
    <row r="157" spans="5:10" ht="12.75" customHeight="1">
      <c r="E157" s="264"/>
      <c r="F157" s="264"/>
      <c r="G157" s="249"/>
      <c r="H157" s="249"/>
      <c r="I157" s="265"/>
      <c r="J157" s="266"/>
    </row>
    <row r="158" spans="5:10" ht="12.75" customHeight="1">
      <c r="E158" s="264"/>
      <c r="F158" s="264"/>
      <c r="G158" s="249"/>
      <c r="H158" s="249"/>
      <c r="I158" s="265"/>
      <c r="J158" s="266"/>
    </row>
    <row r="159" spans="5:10" ht="12.75" customHeight="1">
      <c r="E159" s="264"/>
      <c r="F159" s="264"/>
      <c r="G159" s="249"/>
      <c r="H159" s="249"/>
      <c r="I159" s="265"/>
      <c r="J159" s="266"/>
    </row>
    <row r="160" spans="5:10" ht="12.75" customHeight="1">
      <c r="E160" s="264"/>
      <c r="F160" s="264"/>
      <c r="G160" s="249"/>
      <c r="H160" s="249"/>
      <c r="I160" s="265"/>
      <c r="J160" s="266"/>
    </row>
    <row r="161" spans="5:10" ht="12.75" customHeight="1">
      <c r="E161" s="264"/>
      <c r="F161" s="264"/>
      <c r="G161" s="249"/>
      <c r="H161" s="249"/>
      <c r="I161" s="265"/>
      <c r="J161" s="266"/>
    </row>
    <row r="162" spans="5:10" ht="12.75" customHeight="1">
      <c r="E162" s="264"/>
      <c r="F162" s="264"/>
      <c r="G162" s="249"/>
      <c r="H162" s="249"/>
      <c r="I162" s="265"/>
      <c r="J162" s="266"/>
    </row>
    <row r="163" spans="5:10" ht="12.75" customHeight="1">
      <c r="E163" s="264"/>
      <c r="F163" s="264"/>
      <c r="G163" s="249"/>
      <c r="H163" s="249"/>
      <c r="I163" s="265"/>
      <c r="J163" s="266"/>
    </row>
    <row r="164" spans="5:10" ht="12.75" customHeight="1">
      <c r="E164" s="264"/>
      <c r="F164" s="264"/>
      <c r="G164" s="249"/>
      <c r="H164" s="249"/>
      <c r="I164" s="265"/>
      <c r="J164" s="266"/>
    </row>
    <row r="165" spans="5:10" ht="12.75" customHeight="1">
      <c r="E165" s="264"/>
      <c r="F165" s="264"/>
      <c r="G165" s="249"/>
      <c r="H165" s="249"/>
      <c r="I165" s="265"/>
      <c r="J165" s="266"/>
    </row>
    <row r="166" spans="5:10" ht="12.75" customHeight="1">
      <c r="E166" s="264"/>
      <c r="F166" s="264"/>
      <c r="G166" s="249"/>
      <c r="H166" s="249"/>
      <c r="I166" s="265"/>
      <c r="J166" s="266"/>
    </row>
    <row r="167" spans="5:10" ht="12.75" customHeight="1">
      <c r="E167" s="264"/>
      <c r="F167" s="264"/>
      <c r="G167" s="249"/>
      <c r="H167" s="249"/>
      <c r="I167" s="265"/>
      <c r="J167" s="266"/>
    </row>
    <row r="168" spans="5:10" ht="12.75" customHeight="1">
      <c r="E168" s="264"/>
      <c r="F168" s="264"/>
      <c r="G168" s="249"/>
      <c r="H168" s="249"/>
      <c r="I168" s="265"/>
      <c r="J168" s="266"/>
    </row>
    <row r="169" spans="5:10" ht="12.75" customHeight="1">
      <c r="E169" s="264"/>
      <c r="F169" s="264"/>
      <c r="G169" s="249"/>
      <c r="H169" s="249"/>
      <c r="I169" s="265"/>
      <c r="J169" s="266"/>
    </row>
    <row r="170" spans="5:10" ht="12.75" customHeight="1">
      <c r="E170" s="264"/>
      <c r="F170" s="264"/>
      <c r="G170" s="249"/>
      <c r="H170" s="249"/>
      <c r="I170" s="265"/>
      <c r="J170" s="266"/>
    </row>
    <row r="171" spans="5:10" ht="12.75" customHeight="1">
      <c r="E171" s="264"/>
      <c r="F171" s="264"/>
      <c r="G171" s="249"/>
      <c r="H171" s="249"/>
      <c r="I171" s="265"/>
      <c r="J171" s="266"/>
    </row>
    <row r="172" spans="5:10" ht="12.75" customHeight="1">
      <c r="E172" s="264"/>
      <c r="F172" s="264"/>
      <c r="G172" s="249"/>
      <c r="H172" s="249"/>
      <c r="I172" s="265"/>
      <c r="J172" s="266"/>
    </row>
    <row r="173" spans="5:10" ht="12.75" customHeight="1">
      <c r="E173" s="264"/>
      <c r="F173" s="264"/>
      <c r="G173" s="249"/>
      <c r="H173" s="249"/>
      <c r="I173" s="265"/>
      <c r="J173" s="266"/>
    </row>
    <row r="174" spans="5:10" ht="12.75" customHeight="1">
      <c r="E174" s="264"/>
      <c r="F174" s="264"/>
      <c r="G174" s="249"/>
      <c r="H174" s="249"/>
      <c r="I174" s="265"/>
      <c r="J174" s="266"/>
    </row>
    <row r="175" spans="5:10" ht="12.75" customHeight="1">
      <c r="E175" s="264"/>
      <c r="F175" s="264"/>
      <c r="G175" s="249"/>
      <c r="H175" s="249"/>
      <c r="I175" s="265"/>
      <c r="J175" s="266"/>
    </row>
    <row r="176" spans="5:10" ht="12.75" customHeight="1">
      <c r="E176" s="264"/>
      <c r="F176" s="264"/>
      <c r="G176" s="249"/>
      <c r="H176" s="249"/>
      <c r="I176" s="265"/>
      <c r="J176" s="266"/>
    </row>
    <row r="177" spans="5:10" ht="12.75" customHeight="1">
      <c r="E177" s="264"/>
      <c r="F177" s="264"/>
      <c r="G177" s="249"/>
      <c r="H177" s="249"/>
      <c r="I177" s="265"/>
      <c r="J177" s="266"/>
    </row>
    <row r="178" spans="5:10" ht="12.75" customHeight="1">
      <c r="E178" s="249"/>
      <c r="F178" s="249"/>
      <c r="H178" s="249"/>
      <c r="I178" s="249"/>
      <c r="J178" s="249"/>
    </row>
    <row r="179" spans="5:10" ht="12.75" customHeight="1">
      <c r="E179" s="249"/>
      <c r="F179" s="249"/>
      <c r="G179" s="249"/>
      <c r="H179" s="249"/>
      <c r="I179" s="249"/>
      <c r="J179" s="24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view="pageBreakPreview" zoomScale="80" zoomScaleNormal="100" zoomScaleSheetLayoutView="80" workbookViewId="0">
      <selection activeCell="D22" sqref="D2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7 of 74</v>
      </c>
      <c r="Q1" s="594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7824.8681888866868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7824.8681888866868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1851.1904761904761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 t="shared" ref="K24:K29" si="10">G24</f>
        <v>10098.222669121984</v>
      </c>
      <c r="L24" s="519">
        <f t="shared" si="7"/>
        <v>0</v>
      </c>
      <c r="M24" s="518">
        <f t="shared" ref="M24:M29" si="11"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 t="shared" si="10"/>
        <v>9550.8822669869332</v>
      </c>
      <c r="L25" s="519">
        <f t="shared" si="7"/>
        <v>0</v>
      </c>
      <c r="M25" s="518">
        <f t="shared" si="11"/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 t="shared" si="10"/>
        <v>9603.7592198821312</v>
      </c>
      <c r="L26" s="519">
        <f t="shared" si="7"/>
        <v>0</v>
      </c>
      <c r="M26" s="518">
        <f t="shared" si="11"/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1896.3414634146341</v>
      </c>
      <c r="F27" s="515">
        <v>57798.883693920019</v>
      </c>
      <c r="G27" s="516">
        <v>9362.7454103291529</v>
      </c>
      <c r="H27" s="510">
        <v>9362.7454103291529</v>
      </c>
      <c r="I27" s="511">
        <f t="shared" si="0"/>
        <v>0</v>
      </c>
      <c r="J27" s="511"/>
      <c r="K27" s="518">
        <f t="shared" si="10"/>
        <v>9362.7454103291529</v>
      </c>
      <c r="L27" s="519">
        <f t="shared" ref="L27" si="12">IF(K27&lt;&gt;0,+G27-K27,0)</f>
        <v>0</v>
      </c>
      <c r="M27" s="518">
        <f t="shared" si="11"/>
        <v>9362.7454103291529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 t="shared" si="10"/>
        <v>7714.1850577819459</v>
      </c>
      <c r="L28" s="519">
        <f t="shared" ref="L28" si="13">IF(K28&lt;&gt;0,+G28-K28,0)</f>
        <v>0</v>
      </c>
      <c r="M28" s="518">
        <f t="shared" si="11"/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55990.744159036272</v>
      </c>
      <c r="E29" s="516">
        <v>1851.1904761904761</v>
      </c>
      <c r="F29" s="515">
        <v>54139.553682845799</v>
      </c>
      <c r="G29" s="516">
        <v>7688.3465352590638</v>
      </c>
      <c r="H29" s="510">
        <v>7688.3465352590638</v>
      </c>
      <c r="I29" s="511">
        <f t="shared" si="0"/>
        <v>0</v>
      </c>
      <c r="J29" s="511"/>
      <c r="K29" s="518">
        <f t="shared" si="10"/>
        <v>7688.3465352590638</v>
      </c>
      <c r="L29" s="519">
        <f t="shared" ref="L29" si="14">IF(K29&lt;&gt;0,+G29-K29,0)</f>
        <v>0</v>
      </c>
      <c r="M29" s="518">
        <f t="shared" si="11"/>
        <v>7688.3465352590638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15">
        <v>54051.351754314877</v>
      </c>
      <c r="E30" s="516">
        <v>1851.1904761904761</v>
      </c>
      <c r="F30" s="515">
        <v>52200.161278124404</v>
      </c>
      <c r="G30" s="516">
        <v>7824.8681888866868</v>
      </c>
      <c r="H30" s="510">
        <v>7824.8681888866868</v>
      </c>
      <c r="I30" s="511">
        <f t="shared" si="0"/>
        <v>0</v>
      </c>
      <c r="J30" s="511"/>
      <c r="K30" s="518">
        <f t="shared" ref="K30" si="15">G30</f>
        <v>7824.8681888866868</v>
      </c>
      <c r="L30" s="519">
        <f t="shared" ref="L30" si="16">IF(K30&lt;&gt;0,+G30-K30,0)</f>
        <v>0</v>
      </c>
      <c r="M30" s="518">
        <f t="shared" ref="M30" si="17">H30</f>
        <v>7824.8681888866868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52200.161278124404</v>
      </c>
      <c r="E31" s="522">
        <f>IF(+I14&lt;F30,I14,D31)</f>
        <v>1851.1904761904761</v>
      </c>
      <c r="F31" s="523">
        <f t="shared" ref="F31:F48" si="18">+D31-E31</f>
        <v>50348.97080193393</v>
      </c>
      <c r="G31" s="524">
        <f t="shared" ref="G31:G72" si="19">+I$12*((D31+F31)/2)+E31</f>
        <v>7616.7127476329078</v>
      </c>
      <c r="H31" s="491">
        <f t="shared" ref="H31:H72" si="20">+I$13*((D31+F31)/2)+E31</f>
        <v>7616.7127476329078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50348.97080193393</v>
      </c>
      <c r="E32" s="522">
        <f>IF(+I14&lt;F31,I14,D32)</f>
        <v>1851.1904761904761</v>
      </c>
      <c r="F32" s="523">
        <f t="shared" si="18"/>
        <v>48497.780325743457</v>
      </c>
      <c r="G32" s="524">
        <f t="shared" si="19"/>
        <v>7408.5573063791289</v>
      </c>
      <c r="H32" s="491">
        <f t="shared" si="20"/>
        <v>7408.5573063791289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48497.780325743457</v>
      </c>
      <c r="E33" s="522">
        <f>IF(+I14&lt;F32,I14,D33)</f>
        <v>1851.1904761904761</v>
      </c>
      <c r="F33" s="523">
        <f t="shared" si="18"/>
        <v>46646.589849552984</v>
      </c>
      <c r="G33" s="524">
        <f t="shared" si="19"/>
        <v>7200.40186512535</v>
      </c>
      <c r="H33" s="491">
        <f t="shared" si="20"/>
        <v>7200.40186512535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46646.589849552984</v>
      </c>
      <c r="E34" s="522">
        <f>IF(+I14&lt;F33,I14,D34)</f>
        <v>1851.1904761904761</v>
      </c>
      <c r="F34" s="523">
        <f t="shared" si="18"/>
        <v>44795.39937336251</v>
      </c>
      <c r="G34" s="524">
        <f t="shared" si="19"/>
        <v>6992.2464238715711</v>
      </c>
      <c r="H34" s="491">
        <f t="shared" si="20"/>
        <v>6992.2464238715711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44795.39937336251</v>
      </c>
      <c r="E35" s="522">
        <f>IF(+I14&lt;F34,I14,D35)</f>
        <v>1851.1904761904761</v>
      </c>
      <c r="F35" s="523">
        <f t="shared" si="18"/>
        <v>42944.208897172037</v>
      </c>
      <c r="G35" s="524">
        <f t="shared" si="19"/>
        <v>6784.0909826177922</v>
      </c>
      <c r="H35" s="491">
        <f t="shared" si="20"/>
        <v>6784.0909826177922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42944.208897172037</v>
      </c>
      <c r="E36" s="522">
        <f>IF(+I14&lt;F35,I14,D36)</f>
        <v>1851.1904761904761</v>
      </c>
      <c r="F36" s="523">
        <f t="shared" si="18"/>
        <v>41093.018420981563</v>
      </c>
      <c r="G36" s="524">
        <f t="shared" si="19"/>
        <v>6575.9355413640142</v>
      </c>
      <c r="H36" s="491">
        <f t="shared" si="20"/>
        <v>6575.9355413640142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41093.018420981563</v>
      </c>
      <c r="E37" s="522">
        <f>IF(+I14&lt;F36,I14,D37)</f>
        <v>1851.1904761904761</v>
      </c>
      <c r="F37" s="523">
        <f t="shared" si="18"/>
        <v>39241.82794479109</v>
      </c>
      <c r="G37" s="524">
        <f t="shared" si="19"/>
        <v>6367.7801001102353</v>
      </c>
      <c r="H37" s="491">
        <f t="shared" si="20"/>
        <v>6367.7801001102353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39241.82794479109</v>
      </c>
      <c r="E38" s="522">
        <f>IF(+I14&lt;F37,I14,D38)</f>
        <v>1851.1904761904761</v>
      </c>
      <c r="F38" s="523">
        <f t="shared" si="18"/>
        <v>37390.637468600617</v>
      </c>
      <c r="G38" s="524">
        <f t="shared" si="19"/>
        <v>6159.6246588564563</v>
      </c>
      <c r="H38" s="491">
        <f t="shared" si="20"/>
        <v>6159.6246588564563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37390.637468600617</v>
      </c>
      <c r="E39" s="522">
        <f>IF(+I14&lt;F38,I14,D39)</f>
        <v>1851.1904761904761</v>
      </c>
      <c r="F39" s="523">
        <f t="shared" si="18"/>
        <v>35539.446992410143</v>
      </c>
      <c r="G39" s="524">
        <f t="shared" si="19"/>
        <v>5951.4692176026774</v>
      </c>
      <c r="H39" s="491">
        <f t="shared" si="20"/>
        <v>5951.4692176026774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35539.446992410143</v>
      </c>
      <c r="E40" s="522">
        <f>IF(+I14&lt;F39,I14,D40)</f>
        <v>1851.1904761904761</v>
      </c>
      <c r="F40" s="523">
        <f t="shared" si="18"/>
        <v>33688.25651621967</v>
      </c>
      <c r="G40" s="524">
        <f t="shared" si="19"/>
        <v>5743.3137763488985</v>
      </c>
      <c r="H40" s="491">
        <f t="shared" si="20"/>
        <v>5743.3137763488985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33688.25651621967</v>
      </c>
      <c r="E41" s="522">
        <f>IF(+I14&lt;F40,I14,D41)</f>
        <v>1851.1904761904761</v>
      </c>
      <c r="F41" s="523">
        <f t="shared" si="18"/>
        <v>31837.066040029193</v>
      </c>
      <c r="G41" s="524">
        <f t="shared" si="19"/>
        <v>5535.1583350951196</v>
      </c>
      <c r="H41" s="491">
        <f t="shared" si="20"/>
        <v>5535.1583350951196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31837.066040029193</v>
      </c>
      <c r="E42" s="522">
        <f>IF(+I14&lt;F41,I14,D42)</f>
        <v>1851.1904761904761</v>
      </c>
      <c r="F42" s="523">
        <f t="shared" si="18"/>
        <v>29985.875563838716</v>
      </c>
      <c r="G42" s="524">
        <f t="shared" si="19"/>
        <v>5327.0028938413398</v>
      </c>
      <c r="H42" s="491">
        <f t="shared" si="20"/>
        <v>5327.0028938413398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29985.875563838716</v>
      </c>
      <c r="E43" s="522">
        <f>IF(+I14&lt;F42,I14,D43)</f>
        <v>1851.1904761904761</v>
      </c>
      <c r="F43" s="523">
        <f t="shared" si="18"/>
        <v>28134.685087648239</v>
      </c>
      <c r="G43" s="524">
        <f t="shared" si="19"/>
        <v>5118.8474525875608</v>
      </c>
      <c r="H43" s="491">
        <f t="shared" si="20"/>
        <v>5118.8474525875608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28134.685087648239</v>
      </c>
      <c r="E44" s="522">
        <f>IF(+I14&lt;F43,I14,D44)</f>
        <v>1851.1904761904761</v>
      </c>
      <c r="F44" s="523">
        <f t="shared" si="18"/>
        <v>26283.494611457761</v>
      </c>
      <c r="G44" s="524">
        <f t="shared" si="19"/>
        <v>4910.6920113337819</v>
      </c>
      <c r="H44" s="491">
        <f t="shared" si="20"/>
        <v>4910.6920113337819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26283.494611457761</v>
      </c>
      <c r="E45" s="522">
        <f>IF(+I14&lt;F44,I14,D45)</f>
        <v>1851.1904761904761</v>
      </c>
      <c r="F45" s="523">
        <f t="shared" si="18"/>
        <v>24432.304135267284</v>
      </c>
      <c r="G45" s="524">
        <f t="shared" si="19"/>
        <v>4702.536570080003</v>
      </c>
      <c r="H45" s="491">
        <f t="shared" si="20"/>
        <v>4702.536570080003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24432.304135267284</v>
      </c>
      <c r="E46" s="522">
        <f>IF(+I14&lt;F45,I14,D46)</f>
        <v>1851.1904761904761</v>
      </c>
      <c r="F46" s="523">
        <f t="shared" si="18"/>
        <v>22581.113659076807</v>
      </c>
      <c r="G46" s="524">
        <f t="shared" si="19"/>
        <v>4494.3811288262223</v>
      </c>
      <c r="H46" s="491">
        <f t="shared" si="20"/>
        <v>4494.3811288262223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22581.113659076807</v>
      </c>
      <c r="E47" s="522">
        <f>IF(+I14&lt;F46,I14,D47)</f>
        <v>1851.1904761904761</v>
      </c>
      <c r="F47" s="523">
        <f t="shared" si="18"/>
        <v>20729.92318288633</v>
      </c>
      <c r="G47" s="524">
        <f t="shared" si="19"/>
        <v>4286.2256875724433</v>
      </c>
      <c r="H47" s="491">
        <f t="shared" si="20"/>
        <v>4286.2256875724433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20729.92318288633</v>
      </c>
      <c r="E48" s="522">
        <f>IF(+I14&lt;F47,I14,D48)</f>
        <v>1851.1904761904761</v>
      </c>
      <c r="F48" s="523">
        <f t="shared" si="18"/>
        <v>18878.732706695853</v>
      </c>
      <c r="G48" s="524">
        <f t="shared" si="19"/>
        <v>4078.0702463186644</v>
      </c>
      <c r="H48" s="491">
        <f t="shared" si="20"/>
        <v>4078.0702463186644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18878.732706695853</v>
      </c>
      <c r="E49" s="522">
        <f>IF(+I14&lt;F48,I14,D49)</f>
        <v>1851.1904761904761</v>
      </c>
      <c r="F49" s="523">
        <f t="shared" ref="F49:F72" si="21">+D49-E49</f>
        <v>17027.542230505376</v>
      </c>
      <c r="G49" s="524">
        <f t="shared" si="19"/>
        <v>3869.9148050648855</v>
      </c>
      <c r="H49" s="491">
        <f t="shared" si="20"/>
        <v>3869.9148050648855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17027.542230505376</v>
      </c>
      <c r="E50" s="522">
        <f>IF(+I14&lt;F49,I14,D50)</f>
        <v>1851.1904761904761</v>
      </c>
      <c r="F50" s="523">
        <f t="shared" si="21"/>
        <v>15176.351754314899</v>
      </c>
      <c r="G50" s="524">
        <f t="shared" si="19"/>
        <v>3661.7593638111057</v>
      </c>
      <c r="H50" s="491">
        <f t="shared" si="20"/>
        <v>3661.7593638111057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15176.351754314899</v>
      </c>
      <c r="E51" s="522">
        <f>IF(+I14&lt;F50,I14,D51)</f>
        <v>1851.1904761904761</v>
      </c>
      <c r="F51" s="523">
        <f t="shared" si="21"/>
        <v>13325.161278124422</v>
      </c>
      <c r="G51" s="524">
        <f t="shared" si="19"/>
        <v>3453.6039225573268</v>
      </c>
      <c r="H51" s="491">
        <f t="shared" si="20"/>
        <v>3453.6039225573268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13325.161278124422</v>
      </c>
      <c r="E52" s="522">
        <f>IF(+I14&lt;F51,I14,D52)</f>
        <v>1851.1904761904761</v>
      </c>
      <c r="F52" s="523">
        <f t="shared" si="21"/>
        <v>11473.970801933945</v>
      </c>
      <c r="G52" s="524">
        <f t="shared" si="19"/>
        <v>3245.4484813035474</v>
      </c>
      <c r="H52" s="491">
        <f t="shared" si="20"/>
        <v>3245.4484813035474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11473.970801933945</v>
      </c>
      <c r="E53" s="522">
        <f>IF(+I14&lt;F52,I14,D53)</f>
        <v>1851.1904761904761</v>
      </c>
      <c r="F53" s="523">
        <f t="shared" si="21"/>
        <v>9622.780325743468</v>
      </c>
      <c r="G53" s="524">
        <f t="shared" si="19"/>
        <v>3037.293040049768</v>
      </c>
      <c r="H53" s="491">
        <f t="shared" si="20"/>
        <v>3037.293040049768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9622.780325743468</v>
      </c>
      <c r="E54" s="522">
        <f>IF(+I14&lt;F53,I14,D54)</f>
        <v>1851.1904761904761</v>
      </c>
      <c r="F54" s="523">
        <f t="shared" si="21"/>
        <v>7771.5898495529918</v>
      </c>
      <c r="G54" s="524">
        <f t="shared" si="19"/>
        <v>2829.1375987959891</v>
      </c>
      <c r="H54" s="491">
        <f t="shared" si="20"/>
        <v>2829.1375987959891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7771.5898495529918</v>
      </c>
      <c r="E55" s="522">
        <f>IF(+I14&lt;F54,I14,D55)</f>
        <v>1851.1904761904761</v>
      </c>
      <c r="F55" s="523">
        <f t="shared" si="21"/>
        <v>5920.3993733625157</v>
      </c>
      <c r="G55" s="524">
        <f t="shared" si="19"/>
        <v>2620.9821575422097</v>
      </c>
      <c r="H55" s="491">
        <f t="shared" si="20"/>
        <v>2620.9821575422097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5920.3993733625157</v>
      </c>
      <c r="E56" s="522">
        <f>IF(+I14&lt;F55,I14,D56)</f>
        <v>1851.1904761904761</v>
      </c>
      <c r="F56" s="523">
        <f t="shared" si="21"/>
        <v>4069.2088971720395</v>
      </c>
      <c r="G56" s="524">
        <f t="shared" si="19"/>
        <v>2412.8267162884304</v>
      </c>
      <c r="H56" s="491">
        <f t="shared" si="20"/>
        <v>2412.8267162884304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4069.2088971720395</v>
      </c>
      <c r="E57" s="522">
        <f>IF(+I14&lt;F56,I14,D57)</f>
        <v>1851.1904761904761</v>
      </c>
      <c r="F57" s="523">
        <f t="shared" si="21"/>
        <v>2218.0184209815634</v>
      </c>
      <c r="G57" s="524">
        <f t="shared" si="19"/>
        <v>2204.6712750346514</v>
      </c>
      <c r="H57" s="491">
        <f t="shared" si="20"/>
        <v>2204.6712750346514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2218.0184209815634</v>
      </c>
      <c r="E58" s="522">
        <f>IF(+I14&lt;F57,I14,D58)</f>
        <v>1851.1904761904761</v>
      </c>
      <c r="F58" s="523">
        <f t="shared" si="21"/>
        <v>366.82794479108725</v>
      </c>
      <c r="G58" s="524">
        <f t="shared" si="19"/>
        <v>1996.5158337808723</v>
      </c>
      <c r="H58" s="491">
        <f t="shared" si="20"/>
        <v>1996.5158337808723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366.82794479108725</v>
      </c>
      <c r="E59" s="522">
        <f>IF(+I14&lt;F58,I14,D59)</f>
        <v>366.82794479108725</v>
      </c>
      <c r="F59" s="523">
        <f t="shared" si="21"/>
        <v>0</v>
      </c>
      <c r="G59" s="524">
        <f t="shared" si="19"/>
        <v>387.45176327284054</v>
      </c>
      <c r="H59" s="491">
        <f t="shared" si="20"/>
        <v>387.45176327284054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77749.999999999956</v>
      </c>
      <c r="F73" s="375"/>
      <c r="G73" s="375">
        <f>SUM(G17:G72)</f>
        <v>268943.26220145117</v>
      </c>
      <c r="H73" s="375">
        <f>SUM(H17:H72)</f>
        <v>268943.26220145117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7824.8681888866868</v>
      </c>
      <c r="N87" s="546">
        <f>IF(J92&lt;D11,0,VLOOKUP(J92,C17:O72,11))</f>
        <v>7824.8681888866868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8148.3308381014476</v>
      </c>
      <c r="N88" s="550">
        <f>IF(J92&lt;D11,0,VLOOKUP(J92,C99:P154,7))</f>
        <v>8148.3308381014476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323.46264921476086</v>
      </c>
      <c r="N89" s="555">
        <f>+N88-N87</f>
        <v>323.46264921476086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77750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1851.1904761904761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26">+I99-H99</f>
        <v>0</v>
      </c>
      <c r="K99" s="514"/>
      <c r="L99" s="512">
        <f t="shared" ref="L99:L104" si="27">H99</f>
        <v>5610</v>
      </c>
      <c r="M99" s="597">
        <f t="shared" ref="M99:M130" si="28">IF(L99&lt;&gt;0,+H99-L99,0)</f>
        <v>0</v>
      </c>
      <c r="N99" s="512">
        <f t="shared" ref="N99:N104" si="29">I99</f>
        <v>5610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26"/>
        <v>0</v>
      </c>
      <c r="K100" s="514"/>
      <c r="L100" s="518">
        <f t="shared" si="27"/>
        <v>14411.158990782849</v>
      </c>
      <c r="M100" s="519">
        <f t="shared" si="28"/>
        <v>0</v>
      </c>
      <c r="N100" s="518">
        <f t="shared" si="29"/>
        <v>14411.158990782849</v>
      </c>
      <c r="O100" s="514">
        <f t="shared" si="30"/>
        <v>0</v>
      </c>
      <c r="P100" s="514">
        <f t="shared" si="31"/>
        <v>0</v>
      </c>
      <c r="Q100" s="269"/>
    </row>
    <row r="101" spans="1:17">
      <c r="B101" s="195" t="str">
        <f t="shared" ref="B101:B154" si="32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26"/>
        <v>0</v>
      </c>
      <c r="K101" s="514"/>
      <c r="L101" s="518">
        <f t="shared" si="27"/>
        <v>12969.387615340562</v>
      </c>
      <c r="M101" s="519">
        <f t="shared" si="28"/>
        <v>0</v>
      </c>
      <c r="N101" s="518">
        <f t="shared" si="29"/>
        <v>12969.387615340562</v>
      </c>
      <c r="O101" s="514">
        <f t="shared" si="30"/>
        <v>0</v>
      </c>
      <c r="P101" s="514">
        <f t="shared" si="31"/>
        <v>0</v>
      </c>
      <c r="Q101" s="269"/>
    </row>
    <row r="102" spans="1:17">
      <c r="B102" s="195" t="str">
        <f t="shared" si="32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26"/>
        <v>0</v>
      </c>
      <c r="K102" s="514"/>
      <c r="L102" s="518">
        <f t="shared" si="27"/>
        <v>12458.468627153823</v>
      </c>
      <c r="M102" s="519">
        <f t="shared" si="28"/>
        <v>0</v>
      </c>
      <c r="N102" s="518">
        <f t="shared" si="29"/>
        <v>12458.468627153823</v>
      </c>
      <c r="O102" s="514">
        <f t="shared" si="30"/>
        <v>0</v>
      </c>
      <c r="P102" s="514">
        <f t="shared" si="31"/>
        <v>0</v>
      </c>
      <c r="Q102" s="269"/>
    </row>
    <row r="103" spans="1:17">
      <c r="B103" s="195" t="str">
        <f t="shared" si="32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27"/>
        <v>11352.954336851966</v>
      </c>
      <c r="M103" s="519">
        <f t="shared" ref="M103:M108" si="33">IF(L103&lt;&gt;0,+H103-L103,0)</f>
        <v>0</v>
      </c>
      <c r="N103" s="518">
        <f t="shared" si="29"/>
        <v>11352.954336851966</v>
      </c>
      <c r="O103" s="514">
        <f t="shared" ref="O103:O108" si="34">IF(N103&lt;&gt;0,+I103-N103,0)</f>
        <v>0</v>
      </c>
      <c r="P103" s="514">
        <f t="shared" ref="P103:P108" si="35">+O103-M103</f>
        <v>0</v>
      </c>
      <c r="Q103" s="269"/>
    </row>
    <row r="104" spans="1:17">
      <c r="B104" s="195" t="str">
        <f t="shared" si="32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27"/>
        <v>11145.703511546504</v>
      </c>
      <c r="M104" s="519">
        <f t="shared" si="33"/>
        <v>0</v>
      </c>
      <c r="N104" s="518">
        <f t="shared" si="29"/>
        <v>11145.703511546504</v>
      </c>
      <c r="O104" s="514">
        <f t="shared" si="34"/>
        <v>0</v>
      </c>
      <c r="P104" s="514">
        <f t="shared" si="35"/>
        <v>0</v>
      </c>
      <c r="Q104" s="269"/>
    </row>
    <row r="105" spans="1:17">
      <c r="B105" s="195" t="str">
        <f t="shared" si="32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26"/>
        <v>0</v>
      </c>
      <c r="K105" s="514"/>
      <c r="L105" s="518">
        <f t="shared" ref="L105:L110" si="36">H105</f>
        <v>10617.681866649142</v>
      </c>
      <c r="M105" s="519">
        <f t="shared" si="33"/>
        <v>0</v>
      </c>
      <c r="N105" s="518">
        <f t="shared" ref="N105:N110" si="37">I105</f>
        <v>10617.681866649142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2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26"/>
        <v>0</v>
      </c>
      <c r="K106" s="514"/>
      <c r="L106" s="518">
        <f t="shared" si="36"/>
        <v>10021.757616625862</v>
      </c>
      <c r="M106" s="519">
        <f t="shared" si="33"/>
        <v>0</v>
      </c>
      <c r="N106" s="518">
        <f t="shared" si="37"/>
        <v>10021.757616625862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26"/>
        <v>0</v>
      </c>
      <c r="K107" s="514"/>
      <c r="L107" s="518">
        <f t="shared" si="36"/>
        <v>9488.0975445916993</v>
      </c>
      <c r="M107" s="519">
        <f t="shared" si="33"/>
        <v>0</v>
      </c>
      <c r="N107" s="518">
        <f t="shared" si="37"/>
        <v>9488.0975445916993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26"/>
        <v>0</v>
      </c>
      <c r="K108" s="514"/>
      <c r="L108" s="518">
        <f t="shared" si="36"/>
        <v>8295.0535610460302</v>
      </c>
      <c r="M108" s="519">
        <f t="shared" si="33"/>
        <v>0</v>
      </c>
      <c r="N108" s="518">
        <f t="shared" si="37"/>
        <v>8295.0535610460302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2"/>
        <v/>
      </c>
      <c r="C109" s="507">
        <f>IF(D93="","-",+C108+1)</f>
        <v>2019</v>
      </c>
      <c r="D109" s="508">
        <v>60093.185668368336</v>
      </c>
      <c r="E109" s="516">
        <v>1808.1395348837209</v>
      </c>
      <c r="F109" s="515">
        <v>58285.046133484619</v>
      </c>
      <c r="G109" s="515">
        <v>59189.115900926481</v>
      </c>
      <c r="H109" s="516">
        <v>8143.7748502603245</v>
      </c>
      <c r="I109" s="510">
        <v>8143.7748502603245</v>
      </c>
      <c r="J109" s="514">
        <f t="shared" si="26"/>
        <v>0</v>
      </c>
      <c r="K109" s="514"/>
      <c r="L109" s="518">
        <f t="shared" si="36"/>
        <v>8143.7748502603245</v>
      </c>
      <c r="M109" s="519">
        <f t="shared" ref="M109" si="38">IF(L109&lt;&gt;0,+H109-L109,0)</f>
        <v>0</v>
      </c>
      <c r="N109" s="518">
        <f t="shared" si="37"/>
        <v>8143.7748502603245</v>
      </c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32"/>
        <v/>
      </c>
      <c r="C110" s="507">
        <f>IF(D93="","-",+C109+1)</f>
        <v>2020</v>
      </c>
      <c r="D110" s="508">
        <v>58285.046133484619</v>
      </c>
      <c r="E110" s="516">
        <v>1851.1904761904761</v>
      </c>
      <c r="F110" s="515">
        <v>56433.855657294145</v>
      </c>
      <c r="G110" s="515">
        <v>57359.450895389382</v>
      </c>
      <c r="H110" s="516">
        <v>8021.5664391453738</v>
      </c>
      <c r="I110" s="510">
        <v>8021.5664391453738</v>
      </c>
      <c r="J110" s="514">
        <f t="shared" si="26"/>
        <v>0</v>
      </c>
      <c r="K110" s="514"/>
      <c r="L110" s="518">
        <f t="shared" si="36"/>
        <v>8021.5664391453738</v>
      </c>
      <c r="M110" s="519">
        <f t="shared" ref="M110" si="39">IF(L110&lt;&gt;0,+H110-L110,0)</f>
        <v>0</v>
      </c>
      <c r="N110" s="518">
        <f t="shared" si="37"/>
        <v>8021.5664391453738</v>
      </c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32"/>
        <v/>
      </c>
      <c r="C111" s="507">
        <f>IF(D93="","-",+C110+1)</f>
        <v>2021</v>
      </c>
      <c r="D111" s="508">
        <v>56433.855657294145</v>
      </c>
      <c r="E111" s="516">
        <v>1896.3414634146341</v>
      </c>
      <c r="F111" s="515">
        <v>54537.514193879513</v>
      </c>
      <c r="G111" s="515">
        <v>55485.684925586829</v>
      </c>
      <c r="H111" s="516">
        <v>8194.7560624520156</v>
      </c>
      <c r="I111" s="510">
        <v>8194.7560624520156</v>
      </c>
      <c r="J111" s="514">
        <f t="shared" si="26"/>
        <v>0</v>
      </c>
      <c r="K111" s="514"/>
      <c r="L111" s="518">
        <f t="shared" ref="L111" si="40">H111</f>
        <v>8194.7560624520156</v>
      </c>
      <c r="M111" s="519">
        <f t="shared" ref="M111" si="41">IF(L111&lt;&gt;0,+H111-L111,0)</f>
        <v>0</v>
      </c>
      <c r="N111" s="518">
        <f t="shared" ref="N111" si="42">I111</f>
        <v>8194.7560624520156</v>
      </c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32"/>
        <v/>
      </c>
      <c r="C112" s="507">
        <f>IF(D93="","-",+C111+1)</f>
        <v>2022</v>
      </c>
      <c r="D112" s="374">
        <f>IF(F111+SUM(E$99:E111)=D$92,F111,D$92-SUM(E$99:E111))</f>
        <v>54537.514193879513</v>
      </c>
      <c r="E112" s="522">
        <f>IF(+J96&lt;F111,J96,D112)</f>
        <v>1851.1904761904761</v>
      </c>
      <c r="F112" s="523">
        <f t="shared" ref="F112:F130" si="43">+D112-E112</f>
        <v>52686.32371768904</v>
      </c>
      <c r="G112" s="523">
        <f t="shared" ref="G112:G130" si="44">+(F112+D112)/2</f>
        <v>53611.918955784276</v>
      </c>
      <c r="H112" s="526">
        <f>+J$94*G112+E112</f>
        <v>8148.3308381014476</v>
      </c>
      <c r="I112" s="577">
        <f>+J$95*G112+E112</f>
        <v>8148.3308381014476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52686.32371768904</v>
      </c>
      <c r="E113" s="522">
        <f>IF(+J96&lt;F112,J96,D113)</f>
        <v>1851.1904761904761</v>
      </c>
      <c r="F113" s="523">
        <f t="shared" si="43"/>
        <v>50835.133241498566</v>
      </c>
      <c r="G113" s="523">
        <f t="shared" si="44"/>
        <v>51760.728479593803</v>
      </c>
      <c r="H113" s="526">
        <f t="shared" ref="H113:H154" si="45">+J$94*G113+E113</f>
        <v>7930.8939977074606</v>
      </c>
      <c r="I113" s="577">
        <f t="shared" ref="I113:I154" si="46">+J$95*G113+E113</f>
        <v>7930.8939977074606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50835.133241498566</v>
      </c>
      <c r="E114" s="522">
        <f>IF(+J96&lt;F113,J96,D114)</f>
        <v>1851.1904761904761</v>
      </c>
      <c r="F114" s="523">
        <f t="shared" si="43"/>
        <v>48983.942765308093</v>
      </c>
      <c r="G114" s="523">
        <f t="shared" si="44"/>
        <v>49909.53800340333</v>
      </c>
      <c r="H114" s="526">
        <f t="shared" si="45"/>
        <v>7713.4571573134735</v>
      </c>
      <c r="I114" s="577">
        <f t="shared" si="46"/>
        <v>7713.4571573134735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32"/>
        <v>IU</v>
      </c>
      <c r="C115" s="507">
        <f>IF(D93="","-",+C114+1)</f>
        <v>2025</v>
      </c>
      <c r="D115" s="374">
        <f>IF(F114+SUM(E$99:E114)=D$92,F114,D$92-SUM(E$99:E114))</f>
        <v>48983.942765308042</v>
      </c>
      <c r="E115" s="522">
        <f>IF(+J96&lt;F114,J96,D115)</f>
        <v>1851.1904761904761</v>
      </c>
      <c r="F115" s="523">
        <f t="shared" si="43"/>
        <v>47132.752289117569</v>
      </c>
      <c r="G115" s="523">
        <f t="shared" si="44"/>
        <v>48058.347527212805</v>
      </c>
      <c r="H115" s="526">
        <f t="shared" si="45"/>
        <v>7496.020316919481</v>
      </c>
      <c r="I115" s="577">
        <f t="shared" si="46"/>
        <v>7496.020316919481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32"/>
        <v/>
      </c>
      <c r="C116" s="507">
        <f>IF(D93="","-",+C115+1)</f>
        <v>2026</v>
      </c>
      <c r="D116" s="374">
        <f>IF(F115+SUM(E$99:E115)=D$92,F115,D$92-SUM(E$99:E115))</f>
        <v>47132.752289117569</v>
      </c>
      <c r="E116" s="522">
        <f>IF(+J96&lt;F115,J96,D116)</f>
        <v>1851.1904761904761</v>
      </c>
      <c r="F116" s="523">
        <f t="shared" si="43"/>
        <v>45281.561812927095</v>
      </c>
      <c r="G116" s="523">
        <f t="shared" si="44"/>
        <v>46207.157051022332</v>
      </c>
      <c r="H116" s="526">
        <f t="shared" si="45"/>
        <v>7278.583476525494</v>
      </c>
      <c r="I116" s="577">
        <f t="shared" si="46"/>
        <v>7278.583476525494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45281.561812927095</v>
      </c>
      <c r="E117" s="522">
        <f>IF(+J96&lt;F116,J96,D117)</f>
        <v>1851.1904761904761</v>
      </c>
      <c r="F117" s="523">
        <f t="shared" si="43"/>
        <v>43430.371336736622</v>
      </c>
      <c r="G117" s="523">
        <f t="shared" si="44"/>
        <v>44355.966574831858</v>
      </c>
      <c r="H117" s="526">
        <f t="shared" si="45"/>
        <v>7061.1466361315079</v>
      </c>
      <c r="I117" s="577">
        <f t="shared" si="46"/>
        <v>7061.1466361315079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43430.371336736622</v>
      </c>
      <c r="E118" s="522">
        <f>IF(+J96&lt;F117,J96,D118)</f>
        <v>1851.1904761904761</v>
      </c>
      <c r="F118" s="523">
        <f t="shared" si="43"/>
        <v>41579.180860546148</v>
      </c>
      <c r="G118" s="523">
        <f t="shared" si="44"/>
        <v>42504.776098641385</v>
      </c>
      <c r="H118" s="526">
        <f t="shared" si="45"/>
        <v>6843.7097957375208</v>
      </c>
      <c r="I118" s="577">
        <f t="shared" si="46"/>
        <v>6843.7097957375208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41579.180860546148</v>
      </c>
      <c r="E119" s="522">
        <f>IF(+J96&lt;F118,J96,D119)</f>
        <v>1851.1904761904761</v>
      </c>
      <c r="F119" s="523">
        <f t="shared" si="43"/>
        <v>39727.990384355675</v>
      </c>
      <c r="G119" s="523">
        <f t="shared" si="44"/>
        <v>40653.585622450912</v>
      </c>
      <c r="H119" s="526">
        <f t="shared" si="45"/>
        <v>6626.2729553435338</v>
      </c>
      <c r="I119" s="577">
        <f t="shared" si="46"/>
        <v>6626.2729553435338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39727.990384355675</v>
      </c>
      <c r="E120" s="522">
        <f>IF(+J96&lt;F119,J96,D120)</f>
        <v>1851.1904761904761</v>
      </c>
      <c r="F120" s="523">
        <f t="shared" si="43"/>
        <v>37876.799908165201</v>
      </c>
      <c r="G120" s="523">
        <f t="shared" si="44"/>
        <v>38802.395146260438</v>
      </c>
      <c r="H120" s="526">
        <f t="shared" si="45"/>
        <v>6408.8361149495468</v>
      </c>
      <c r="I120" s="577">
        <f t="shared" si="46"/>
        <v>6408.8361149495468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37876.799908165201</v>
      </c>
      <c r="E121" s="522">
        <f>IF(+J96&lt;F120,J96,D121)</f>
        <v>1851.1904761904761</v>
      </c>
      <c r="F121" s="523">
        <f t="shared" si="43"/>
        <v>36025.609431974728</v>
      </c>
      <c r="G121" s="523">
        <f t="shared" si="44"/>
        <v>36951.204670069965</v>
      </c>
      <c r="H121" s="526">
        <f t="shared" si="45"/>
        <v>6191.3992745555606</v>
      </c>
      <c r="I121" s="577">
        <f t="shared" si="46"/>
        <v>6191.3992745555606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36025.609431974728</v>
      </c>
      <c r="E122" s="522">
        <f>IF(+J96&lt;F121,J96,D122)</f>
        <v>1851.1904761904761</v>
      </c>
      <c r="F122" s="523">
        <f t="shared" si="43"/>
        <v>34174.418955784255</v>
      </c>
      <c r="G122" s="523">
        <f t="shared" si="44"/>
        <v>35100.014193879491</v>
      </c>
      <c r="H122" s="526">
        <f t="shared" si="45"/>
        <v>5973.9624341615736</v>
      </c>
      <c r="I122" s="577">
        <f t="shared" si="46"/>
        <v>5973.9624341615736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34174.418955784255</v>
      </c>
      <c r="E123" s="522">
        <f>IF(+J96&lt;F122,J96,D123)</f>
        <v>1851.1904761904761</v>
      </c>
      <c r="F123" s="523">
        <f t="shared" si="43"/>
        <v>32323.228479593778</v>
      </c>
      <c r="G123" s="523">
        <f t="shared" si="44"/>
        <v>33248.823717689018</v>
      </c>
      <c r="H123" s="526">
        <f t="shared" si="45"/>
        <v>5756.5255937675865</v>
      </c>
      <c r="I123" s="577">
        <f t="shared" si="46"/>
        <v>5756.5255937675865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32323.228479593778</v>
      </c>
      <c r="E124" s="522">
        <f>IF(+J96&lt;F123,J96,D124)</f>
        <v>1851.1904761904761</v>
      </c>
      <c r="F124" s="523">
        <f t="shared" si="43"/>
        <v>30472.038003403301</v>
      </c>
      <c r="G124" s="523">
        <f t="shared" si="44"/>
        <v>31397.633241498537</v>
      </c>
      <c r="H124" s="526">
        <f t="shared" si="45"/>
        <v>5539.0887533735986</v>
      </c>
      <c r="I124" s="577">
        <f t="shared" si="46"/>
        <v>5539.0887533735986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30472.038003403301</v>
      </c>
      <c r="E125" s="522">
        <f>IF(+J96&lt;F124,J96,D125)</f>
        <v>1851.1904761904761</v>
      </c>
      <c r="F125" s="523">
        <f t="shared" si="43"/>
        <v>28620.847527212823</v>
      </c>
      <c r="G125" s="523">
        <f t="shared" si="44"/>
        <v>29546.442765308064</v>
      </c>
      <c r="H125" s="526">
        <f t="shared" si="45"/>
        <v>5321.6519129796125</v>
      </c>
      <c r="I125" s="577">
        <f t="shared" si="46"/>
        <v>5321.6519129796125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28620.847527212823</v>
      </c>
      <c r="E126" s="522">
        <f>IF(+J96&lt;F125,J96,D126)</f>
        <v>1851.1904761904761</v>
      </c>
      <c r="F126" s="523">
        <f t="shared" si="43"/>
        <v>26769.657051022346</v>
      </c>
      <c r="G126" s="523">
        <f t="shared" si="44"/>
        <v>27695.252289117583</v>
      </c>
      <c r="H126" s="526">
        <f t="shared" si="45"/>
        <v>5104.2150725856245</v>
      </c>
      <c r="I126" s="577">
        <f t="shared" si="46"/>
        <v>5104.2150725856245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26769.657051022346</v>
      </c>
      <c r="E127" s="522">
        <f>IF(+J96&lt;F126,J96,D127)</f>
        <v>1851.1904761904761</v>
      </c>
      <c r="F127" s="523">
        <f t="shared" si="43"/>
        <v>24918.466574831869</v>
      </c>
      <c r="G127" s="523">
        <f t="shared" si="44"/>
        <v>25844.06181292711</v>
      </c>
      <c r="H127" s="526">
        <f t="shared" si="45"/>
        <v>4886.7782321916384</v>
      </c>
      <c r="I127" s="577">
        <f t="shared" si="46"/>
        <v>4886.7782321916384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24918.466574831869</v>
      </c>
      <c r="E128" s="522">
        <f>IF(+J96&lt;F127,J96,D128)</f>
        <v>1851.1904761904761</v>
      </c>
      <c r="F128" s="523">
        <f t="shared" si="43"/>
        <v>23067.276098641392</v>
      </c>
      <c r="G128" s="523">
        <f t="shared" si="44"/>
        <v>23992.871336736629</v>
      </c>
      <c r="H128" s="526">
        <f t="shared" si="45"/>
        <v>4669.3413917976504</v>
      </c>
      <c r="I128" s="577">
        <f t="shared" si="46"/>
        <v>4669.3413917976504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23067.276098641392</v>
      </c>
      <c r="E129" s="522">
        <f>IF(+J96&lt;F128,J96,D129)</f>
        <v>1851.1904761904761</v>
      </c>
      <c r="F129" s="523">
        <f t="shared" si="43"/>
        <v>21216.085622450915</v>
      </c>
      <c r="G129" s="523">
        <f t="shared" si="44"/>
        <v>22141.680860546156</v>
      </c>
      <c r="H129" s="526">
        <f t="shared" si="45"/>
        <v>4451.9045514036634</v>
      </c>
      <c r="I129" s="577">
        <f t="shared" si="46"/>
        <v>4451.9045514036634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32"/>
        <v/>
      </c>
      <c r="C130" s="507">
        <f>IF(D93="","-",+C129+1)</f>
        <v>2040</v>
      </c>
      <c r="D130" s="374">
        <f>IF(F129+SUM(E$99:E129)=D$92,F129,D$92-SUM(E$99:E129))</f>
        <v>21216.085622450915</v>
      </c>
      <c r="E130" s="522">
        <f>IF(+J96&lt;F129,J96,D130)</f>
        <v>1851.1904761904761</v>
      </c>
      <c r="F130" s="523">
        <f t="shared" si="43"/>
        <v>19364.895146260438</v>
      </c>
      <c r="G130" s="523">
        <f t="shared" si="44"/>
        <v>20290.490384355675</v>
      </c>
      <c r="H130" s="526">
        <f t="shared" si="45"/>
        <v>4234.4677110096763</v>
      </c>
      <c r="I130" s="577">
        <f t="shared" si="46"/>
        <v>4234.4677110096763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19364.895146260438</v>
      </c>
      <c r="E131" s="522">
        <f>IF(+J96&lt;F130,J96,D131)</f>
        <v>1851.1904761904761</v>
      </c>
      <c r="F131" s="523">
        <f t="shared" ref="F131:F154" si="47">+D131-E131</f>
        <v>17513.704670069961</v>
      </c>
      <c r="G131" s="523">
        <f t="shared" ref="G131:G154" si="48">+(F131+D131)/2</f>
        <v>18439.299908165201</v>
      </c>
      <c r="H131" s="526">
        <f t="shared" si="45"/>
        <v>4017.0308706156889</v>
      </c>
      <c r="I131" s="577">
        <f t="shared" si="46"/>
        <v>4017.0308706156889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17513.704670069961</v>
      </c>
      <c r="E132" s="522">
        <f>IF(+J96&lt;F131,J96,D132)</f>
        <v>1851.1904761904761</v>
      </c>
      <c r="F132" s="523">
        <f t="shared" si="47"/>
        <v>15662.514193879484</v>
      </c>
      <c r="G132" s="523">
        <f t="shared" si="48"/>
        <v>16588.109431974721</v>
      </c>
      <c r="H132" s="526">
        <f t="shared" si="45"/>
        <v>3799.5940302217014</v>
      </c>
      <c r="I132" s="577">
        <f t="shared" si="46"/>
        <v>3799.5940302217014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2"/>
        <v/>
      </c>
      <c r="C133" s="507">
        <f>IF(D93="","-",+C132+1)</f>
        <v>2043</v>
      </c>
      <c r="D133" s="374">
        <f>IF(F132+SUM(E$99:E132)=D$92,F132,D$92-SUM(E$99:E132))</f>
        <v>15662.514193879484</v>
      </c>
      <c r="E133" s="522">
        <f>IF(+J96&lt;F132,J96,D133)</f>
        <v>1851.1904761904761</v>
      </c>
      <c r="F133" s="523">
        <f t="shared" si="47"/>
        <v>13811.323717689007</v>
      </c>
      <c r="G133" s="523">
        <f t="shared" si="48"/>
        <v>14736.918955784246</v>
      </c>
      <c r="H133" s="526">
        <f t="shared" si="45"/>
        <v>3582.1571898277143</v>
      </c>
      <c r="I133" s="577">
        <f t="shared" si="46"/>
        <v>3582.1571898277143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13811.323717689007</v>
      </c>
      <c r="E134" s="522">
        <f>IF(+J96&lt;F133,J96,D134)</f>
        <v>1851.1904761904761</v>
      </c>
      <c r="F134" s="523">
        <f t="shared" si="47"/>
        <v>11960.13324149853</v>
      </c>
      <c r="G134" s="523">
        <f t="shared" si="48"/>
        <v>12885.728479593768</v>
      </c>
      <c r="H134" s="526">
        <f t="shared" si="45"/>
        <v>3364.7203494337273</v>
      </c>
      <c r="I134" s="577">
        <f t="shared" si="46"/>
        <v>3364.7203494337273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11960.13324149853</v>
      </c>
      <c r="E135" s="522">
        <f>IF(+J96&lt;F134,J96,D135)</f>
        <v>1851.1904761904761</v>
      </c>
      <c r="F135" s="523">
        <f t="shared" si="47"/>
        <v>10108.942765308053</v>
      </c>
      <c r="G135" s="523">
        <f t="shared" si="48"/>
        <v>11034.538003403291</v>
      </c>
      <c r="H135" s="526">
        <f t="shared" si="45"/>
        <v>3147.2835090397398</v>
      </c>
      <c r="I135" s="577">
        <f t="shared" si="46"/>
        <v>3147.2835090397398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2"/>
        <v/>
      </c>
      <c r="C136" s="507">
        <f>IF(D93="","-",+C135+1)</f>
        <v>2046</v>
      </c>
      <c r="D136" s="374">
        <f>IF(F135+SUM(E$99:E135)=D$92,F135,D$92-SUM(E$99:E135))</f>
        <v>10108.942765308053</v>
      </c>
      <c r="E136" s="522">
        <f>IF(+J96&lt;F135,J96,D136)</f>
        <v>1851.1904761904761</v>
      </c>
      <c r="F136" s="523">
        <f t="shared" si="47"/>
        <v>8257.7522891175759</v>
      </c>
      <c r="G136" s="523">
        <f t="shared" si="48"/>
        <v>9183.3475272128144</v>
      </c>
      <c r="H136" s="526">
        <f t="shared" si="45"/>
        <v>2929.8466686457523</v>
      </c>
      <c r="I136" s="577">
        <f t="shared" si="46"/>
        <v>2929.8466686457523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8257.7522891175759</v>
      </c>
      <c r="E137" s="522">
        <f>IF(+J96&lt;F136,J96,D137)</f>
        <v>1851.1904761904761</v>
      </c>
      <c r="F137" s="523">
        <f t="shared" si="47"/>
        <v>6406.5618129270997</v>
      </c>
      <c r="G137" s="523">
        <f t="shared" si="48"/>
        <v>7332.1570510223373</v>
      </c>
      <c r="H137" s="526">
        <f t="shared" si="45"/>
        <v>2712.4098282517652</v>
      </c>
      <c r="I137" s="577">
        <f t="shared" si="46"/>
        <v>2712.4098282517652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6406.5618129270997</v>
      </c>
      <c r="E138" s="522">
        <f>IF(+J96&lt;F137,J96,D138)</f>
        <v>1851.1904761904761</v>
      </c>
      <c r="F138" s="523">
        <f t="shared" si="47"/>
        <v>4555.3713367366236</v>
      </c>
      <c r="G138" s="523">
        <f t="shared" si="48"/>
        <v>5480.9665748318621</v>
      </c>
      <c r="H138" s="526">
        <f t="shared" si="45"/>
        <v>2494.9729878577782</v>
      </c>
      <c r="I138" s="577">
        <f t="shared" si="46"/>
        <v>2494.9729878577782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4555.3713367366236</v>
      </c>
      <c r="E139" s="522">
        <f>IF(+J96&lt;F138,J96,D139)</f>
        <v>1851.1904761904761</v>
      </c>
      <c r="F139" s="523">
        <f t="shared" si="47"/>
        <v>2704.1808605461474</v>
      </c>
      <c r="G139" s="523">
        <f t="shared" si="48"/>
        <v>3629.7760986413855</v>
      </c>
      <c r="H139" s="526">
        <f t="shared" si="45"/>
        <v>2277.5361474637912</v>
      </c>
      <c r="I139" s="577">
        <f t="shared" si="46"/>
        <v>2277.5361474637912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582" t="str">
        <f t="shared" si="32"/>
        <v>IU</v>
      </c>
      <c r="C140" s="507">
        <f>IF(D93="","-",+C139+1)</f>
        <v>2050</v>
      </c>
      <c r="D140" s="374">
        <f>IF(F139+SUM(E$99:E139)=D$92,F139,D$92-SUM(E$99:E139))</f>
        <v>2704.1808605461993</v>
      </c>
      <c r="E140" s="522">
        <f>IF(+J96&lt;F139,J96,D140)</f>
        <v>1851.1904761904761</v>
      </c>
      <c r="F140" s="523">
        <f t="shared" si="47"/>
        <v>852.99038435572311</v>
      </c>
      <c r="G140" s="523">
        <f t="shared" si="48"/>
        <v>1778.5856224509612</v>
      </c>
      <c r="H140" s="526">
        <f t="shared" si="45"/>
        <v>2060.09930706981</v>
      </c>
      <c r="I140" s="577">
        <f t="shared" si="46"/>
        <v>2060.09930706981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852.99038435572311</v>
      </c>
      <c r="E141" s="522">
        <f>IF(+J96&lt;F140,J96,D141)</f>
        <v>852.99038435572311</v>
      </c>
      <c r="F141" s="523">
        <f t="shared" si="47"/>
        <v>0</v>
      </c>
      <c r="G141" s="523">
        <f t="shared" si="48"/>
        <v>426.49519217786155</v>
      </c>
      <c r="H141" s="526">
        <f t="shared" si="45"/>
        <v>903.08558969689329</v>
      </c>
      <c r="I141" s="577">
        <f t="shared" si="46"/>
        <v>903.08558969689329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7"/>
        <v>0</v>
      </c>
      <c r="G142" s="523">
        <f t="shared" si="48"/>
        <v>0</v>
      </c>
      <c r="H142" s="526">
        <f t="shared" si="45"/>
        <v>0</v>
      </c>
      <c r="I142" s="577">
        <f t="shared" si="46"/>
        <v>0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77750</v>
      </c>
      <c r="F155" s="375"/>
      <c r="G155" s="375"/>
      <c r="H155" s="375">
        <f>SUM(H99:H154)</f>
        <v>279655.68371712603</v>
      </c>
      <c r="I155" s="375">
        <f>SUM(I99:I154)</f>
        <v>279655.68371712603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view="pageBreakPreview" topLeftCell="A4" zoomScale="89" zoomScaleNormal="100" zoomScaleSheetLayoutView="89" workbookViewId="0">
      <selection activeCell="D113" sqref="D11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20.28515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952618.78253978002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952618.78253978002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229897.54761904763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 t="shared" ref="K25:K30" si="10">G25</f>
        <v>1231941.898152455</v>
      </c>
      <c r="L25" s="519">
        <f t="shared" si="7"/>
        <v>0</v>
      </c>
      <c r="M25" s="518">
        <f t="shared" ref="M25:M30" si="11"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 t="shared" si="10"/>
        <v>1165021.6585770869</v>
      </c>
      <c r="L26" s="519">
        <f t="shared" si="7"/>
        <v>0</v>
      </c>
      <c r="M26" s="518">
        <f t="shared" si="11"/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159">
        <v>7478743.3640034562</v>
      </c>
      <c r="E27" s="516">
        <v>235504.80487804877</v>
      </c>
      <c r="F27" s="159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 t="shared" si="10"/>
        <v>1171043.3183571417</v>
      </c>
      <c r="L27" s="519">
        <f t="shared" si="7"/>
        <v>0</v>
      </c>
      <c r="M27" s="518">
        <f t="shared" si="11"/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159">
        <v>7243238.5591254076</v>
      </c>
      <c r="E28" s="516">
        <v>235504.80487804877</v>
      </c>
      <c r="F28" s="159">
        <v>7007733.754247359</v>
      </c>
      <c r="G28" s="516">
        <v>1141112.0473878908</v>
      </c>
      <c r="H28" s="510">
        <v>1141112.0473878908</v>
      </c>
      <c r="I28" s="511">
        <f t="shared" si="0"/>
        <v>0</v>
      </c>
      <c r="J28" s="511"/>
      <c r="K28" s="518">
        <f t="shared" si="10"/>
        <v>1141112.0473878908</v>
      </c>
      <c r="L28" s="519">
        <f t="shared" ref="L28" si="12">IF(K28&lt;&gt;0,+G28-K28,0)</f>
        <v>0</v>
      </c>
      <c r="M28" s="518">
        <f t="shared" si="11"/>
        <v>1141112.0473878908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159">
        <v>7007733.754247359</v>
      </c>
      <c r="E29" s="516">
        <v>235504.80487804877</v>
      </c>
      <c r="F29" s="159">
        <v>6772228.9493693104</v>
      </c>
      <c r="G29" s="516">
        <v>940594.18343292759</v>
      </c>
      <c r="H29" s="510">
        <v>940594.18343292759</v>
      </c>
      <c r="I29" s="511">
        <f t="shared" si="0"/>
        <v>0</v>
      </c>
      <c r="J29" s="511"/>
      <c r="K29" s="518">
        <f t="shared" si="10"/>
        <v>940594.18343292759</v>
      </c>
      <c r="L29" s="519">
        <f t="shared" ref="L29" si="13">IF(K29&lt;&gt;0,+G29-K29,0)</f>
        <v>0</v>
      </c>
      <c r="M29" s="518">
        <f t="shared" si="11"/>
        <v>940594.18343292759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159">
        <v>6783182.6612241045</v>
      </c>
      <c r="E30" s="516">
        <v>229897.54761904763</v>
      </c>
      <c r="F30" s="159">
        <v>6553285.1136050569</v>
      </c>
      <c r="G30" s="516">
        <v>936760.6470922255</v>
      </c>
      <c r="H30" s="510">
        <v>936760.6470922255</v>
      </c>
      <c r="I30" s="511">
        <f t="shared" si="0"/>
        <v>0</v>
      </c>
      <c r="J30" s="511"/>
      <c r="K30" s="518">
        <f t="shared" si="10"/>
        <v>936760.6470922255</v>
      </c>
      <c r="L30" s="519">
        <f t="shared" ref="L30" si="14">IF(K30&lt;&gt;0,+G30-K30,0)</f>
        <v>0</v>
      </c>
      <c r="M30" s="518">
        <f t="shared" si="11"/>
        <v>936760.6470922255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159">
        <v>6542331.4017502647</v>
      </c>
      <c r="E31" s="516">
        <v>229897.54761904763</v>
      </c>
      <c r="F31" s="159">
        <v>6312433.8541312171</v>
      </c>
      <c r="G31" s="516">
        <v>952618.78253978002</v>
      </c>
      <c r="H31" s="510">
        <v>952618.78253978002</v>
      </c>
      <c r="I31" s="511">
        <f t="shared" si="0"/>
        <v>0</v>
      </c>
      <c r="J31" s="511"/>
      <c r="K31" s="518">
        <f t="shared" ref="K31" si="15">G31</f>
        <v>952618.78253978002</v>
      </c>
      <c r="L31" s="519">
        <f t="shared" ref="L31" si="16">IF(K31&lt;&gt;0,+G31-K31,0)</f>
        <v>0</v>
      </c>
      <c r="M31" s="518">
        <f t="shared" ref="M31" si="17">H31</f>
        <v>952618.78253978002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6312433.8541312171</v>
      </c>
      <c r="E32" s="522">
        <f>IF(+I14&lt;F31,I14,D32)</f>
        <v>229897.54761904763</v>
      </c>
      <c r="F32" s="523">
        <f t="shared" ref="F32:F48" si="18">+D32-E32</f>
        <v>6082536.3065121695</v>
      </c>
      <c r="G32" s="524">
        <f t="shared" ref="G32:G72" si="19">+I$12*((D32+F32)/2)+E32</f>
        <v>926768.1604221235</v>
      </c>
      <c r="H32" s="491">
        <f t="shared" ref="H32:H72" si="20">+I$13*((D32+F32)/2)+E32</f>
        <v>926768.1604221235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6082536.3065121695</v>
      </c>
      <c r="E33" s="522">
        <f>IF(+I14&lt;F32,I14,D33)</f>
        <v>229897.54761904763</v>
      </c>
      <c r="F33" s="523">
        <f t="shared" si="18"/>
        <v>5852638.758893122</v>
      </c>
      <c r="G33" s="524">
        <f t="shared" si="19"/>
        <v>900917.53830446699</v>
      </c>
      <c r="H33" s="491">
        <f t="shared" si="20"/>
        <v>900917.53830446699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5852638.758893122</v>
      </c>
      <c r="E34" s="522">
        <f>IF(+I14&lt;F33,I14,D34)</f>
        <v>229897.54761904763</v>
      </c>
      <c r="F34" s="523">
        <f t="shared" si="18"/>
        <v>5622741.2112740744</v>
      </c>
      <c r="G34" s="524">
        <f t="shared" si="19"/>
        <v>875066.9161868107</v>
      </c>
      <c r="H34" s="491">
        <f t="shared" si="20"/>
        <v>875066.9161868107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5622741.2112740744</v>
      </c>
      <c r="E35" s="522">
        <f>IF(+I14&lt;F34,I14,D35)</f>
        <v>229897.54761904763</v>
      </c>
      <c r="F35" s="523">
        <f t="shared" si="18"/>
        <v>5392843.6636550268</v>
      </c>
      <c r="G35" s="524">
        <f t="shared" si="19"/>
        <v>849216.29406915396</v>
      </c>
      <c r="H35" s="491">
        <f t="shared" si="20"/>
        <v>849216.29406915396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5392843.6636550268</v>
      </c>
      <c r="E36" s="522">
        <f>IF(+I14&lt;F35,I14,D36)</f>
        <v>229897.54761904763</v>
      </c>
      <c r="F36" s="523">
        <f t="shared" si="18"/>
        <v>5162946.1160359792</v>
      </c>
      <c r="G36" s="524">
        <f t="shared" si="19"/>
        <v>823365.67195149767</v>
      </c>
      <c r="H36" s="491">
        <f t="shared" si="20"/>
        <v>823365.67195149767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5162946.1160359792</v>
      </c>
      <c r="E37" s="522">
        <f>IF(+I14&lt;F36,I14,D37)</f>
        <v>229897.54761904763</v>
      </c>
      <c r="F37" s="523">
        <f t="shared" si="18"/>
        <v>4933048.5684169317</v>
      </c>
      <c r="G37" s="524">
        <f t="shared" si="19"/>
        <v>797515.04983384116</v>
      </c>
      <c r="H37" s="491">
        <f t="shared" si="20"/>
        <v>797515.04983384116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4933048.5684169317</v>
      </c>
      <c r="E38" s="522">
        <f>IF(+I14&lt;F37,I14,D38)</f>
        <v>229897.54761904763</v>
      </c>
      <c r="F38" s="523">
        <f t="shared" si="18"/>
        <v>4703151.0207978841</v>
      </c>
      <c r="G38" s="524">
        <f t="shared" si="19"/>
        <v>771664.42771618464</v>
      </c>
      <c r="H38" s="491">
        <f t="shared" si="20"/>
        <v>771664.42771618464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4703151.0207978841</v>
      </c>
      <c r="E39" s="522">
        <f>IF(+I14&lt;F38,I14,D39)</f>
        <v>229897.54761904763</v>
      </c>
      <c r="F39" s="523">
        <f t="shared" si="18"/>
        <v>4473253.4731788365</v>
      </c>
      <c r="G39" s="524">
        <f t="shared" si="19"/>
        <v>745813.80559852812</v>
      </c>
      <c r="H39" s="491">
        <f t="shared" si="20"/>
        <v>745813.80559852812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4473253.4731788365</v>
      </c>
      <c r="E40" s="522">
        <f>IF(+I14&lt;F39,I14,D40)</f>
        <v>229897.54761904763</v>
      </c>
      <c r="F40" s="523">
        <f t="shared" si="18"/>
        <v>4243355.9255597889</v>
      </c>
      <c r="G40" s="524">
        <f t="shared" si="19"/>
        <v>719963.18348087184</v>
      </c>
      <c r="H40" s="491">
        <f t="shared" si="20"/>
        <v>719963.18348087184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4243355.9255597889</v>
      </c>
      <c r="E41" s="522">
        <f>IF(+I14&lt;F40,I14,D41)</f>
        <v>229897.54761904763</v>
      </c>
      <c r="F41" s="523">
        <f t="shared" si="18"/>
        <v>4013458.3779407414</v>
      </c>
      <c r="G41" s="524">
        <f t="shared" si="19"/>
        <v>694112.56136321521</v>
      </c>
      <c r="H41" s="491">
        <f t="shared" si="20"/>
        <v>694112.56136321521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4013458.3779407414</v>
      </c>
      <c r="E42" s="522">
        <f>IF(+I14&lt;F41,I14,D42)</f>
        <v>229897.54761904763</v>
      </c>
      <c r="F42" s="523">
        <f t="shared" si="18"/>
        <v>3783560.8303216938</v>
      </c>
      <c r="G42" s="524">
        <f t="shared" si="19"/>
        <v>668261.93924555881</v>
      </c>
      <c r="H42" s="491">
        <f t="shared" si="20"/>
        <v>668261.93924555881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3783560.8303216938</v>
      </c>
      <c r="E43" s="522">
        <f>IF(+I14&lt;F42,I14,D43)</f>
        <v>229897.54761904763</v>
      </c>
      <c r="F43" s="523">
        <f t="shared" si="18"/>
        <v>3553663.2827026462</v>
      </c>
      <c r="G43" s="524">
        <f t="shared" si="19"/>
        <v>642411.31712790229</v>
      </c>
      <c r="H43" s="491">
        <f t="shared" si="20"/>
        <v>642411.31712790229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3553663.2827026462</v>
      </c>
      <c r="E44" s="522">
        <f>IF(+I14&lt;F43,I14,D44)</f>
        <v>229897.54761904763</v>
      </c>
      <c r="F44" s="523">
        <f t="shared" si="18"/>
        <v>3323765.7350835986</v>
      </c>
      <c r="G44" s="524">
        <f t="shared" si="19"/>
        <v>616560.69501024578</v>
      </c>
      <c r="H44" s="491">
        <f t="shared" si="20"/>
        <v>616560.69501024578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3323765.7350835986</v>
      </c>
      <c r="E45" s="522">
        <f>IF(+I14&lt;F44,I14,D45)</f>
        <v>229897.54761904763</v>
      </c>
      <c r="F45" s="523">
        <f t="shared" si="18"/>
        <v>3093868.1874645511</v>
      </c>
      <c r="G45" s="524">
        <f t="shared" si="19"/>
        <v>590710.07289258926</v>
      </c>
      <c r="H45" s="491">
        <f t="shared" si="20"/>
        <v>590710.07289258926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3093868.1874645511</v>
      </c>
      <c r="E46" s="522">
        <f>IF(+I14&lt;F45,I14,D46)</f>
        <v>229897.54761904763</v>
      </c>
      <c r="F46" s="523">
        <f t="shared" si="18"/>
        <v>2863970.6398455035</v>
      </c>
      <c r="G46" s="524">
        <f t="shared" si="19"/>
        <v>564859.45077493286</v>
      </c>
      <c r="H46" s="491">
        <f t="shared" si="20"/>
        <v>564859.45077493286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2863970.6398455035</v>
      </c>
      <c r="E47" s="522">
        <f>IF(+I14&lt;F46,I14,D47)</f>
        <v>229897.54761904763</v>
      </c>
      <c r="F47" s="523">
        <f t="shared" si="18"/>
        <v>2634073.0922264559</v>
      </c>
      <c r="G47" s="524">
        <f t="shared" si="19"/>
        <v>539008.82865727635</v>
      </c>
      <c r="H47" s="491">
        <f t="shared" si="20"/>
        <v>539008.82865727635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2634073.0922264559</v>
      </c>
      <c r="E48" s="522">
        <f>IF(+I14&lt;F47,I14,D48)</f>
        <v>229897.54761904763</v>
      </c>
      <c r="F48" s="523">
        <f t="shared" si="18"/>
        <v>2404175.5446074083</v>
      </c>
      <c r="G48" s="524">
        <f t="shared" si="19"/>
        <v>513158.20653961989</v>
      </c>
      <c r="H48" s="491">
        <f t="shared" si="20"/>
        <v>513158.20653961989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2404175.5446074083</v>
      </c>
      <c r="E49" s="522">
        <f>IF(+I14&lt;F48,I14,D49)</f>
        <v>229897.54761904763</v>
      </c>
      <c r="F49" s="523">
        <f t="shared" ref="F49:F72" si="21">+D49-E49</f>
        <v>2174277.9969883608</v>
      </c>
      <c r="G49" s="524">
        <f t="shared" si="19"/>
        <v>487307.58442196343</v>
      </c>
      <c r="H49" s="491">
        <f t="shared" si="20"/>
        <v>487307.58442196343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2174277.9969883608</v>
      </c>
      <c r="E50" s="522">
        <f>IF(+I14&lt;F49,I14,D50)</f>
        <v>229897.54761904763</v>
      </c>
      <c r="F50" s="523">
        <f t="shared" si="21"/>
        <v>1944380.4493693132</v>
      </c>
      <c r="G50" s="524">
        <f t="shared" si="19"/>
        <v>461456.96230430692</v>
      </c>
      <c r="H50" s="491">
        <f t="shared" si="20"/>
        <v>461456.96230430692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1944380.4493693132</v>
      </c>
      <c r="E51" s="522">
        <f>IF(+I14&lt;F50,I14,D51)</f>
        <v>229897.54761904763</v>
      </c>
      <c r="F51" s="523">
        <f t="shared" si="21"/>
        <v>1714482.9017502656</v>
      </c>
      <c r="G51" s="524">
        <f t="shared" si="19"/>
        <v>435606.3401866504</v>
      </c>
      <c r="H51" s="491">
        <f t="shared" si="20"/>
        <v>435606.3401866504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1714482.9017502656</v>
      </c>
      <c r="E52" s="522">
        <f>IF(+I14&lt;F51,I14,D52)</f>
        <v>229897.54761904763</v>
      </c>
      <c r="F52" s="523">
        <f t="shared" si="21"/>
        <v>1484585.354131218</v>
      </c>
      <c r="G52" s="524">
        <f t="shared" si="19"/>
        <v>409755.718068994</v>
      </c>
      <c r="H52" s="491">
        <f t="shared" si="20"/>
        <v>409755.718068994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1484585.354131218</v>
      </c>
      <c r="E53" s="522">
        <f>IF(+I14&lt;F52,I14,D53)</f>
        <v>229897.54761904763</v>
      </c>
      <c r="F53" s="523">
        <f t="shared" si="21"/>
        <v>1254687.8065121705</v>
      </c>
      <c r="G53" s="524">
        <f t="shared" si="19"/>
        <v>383905.09595133748</v>
      </c>
      <c r="H53" s="491">
        <f t="shared" si="20"/>
        <v>383905.09595133748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1254687.8065121705</v>
      </c>
      <c r="E54" s="522">
        <f>IF(+I14&lt;F53,I14,D54)</f>
        <v>229897.54761904763</v>
      </c>
      <c r="F54" s="523">
        <f t="shared" si="21"/>
        <v>1024790.2588931229</v>
      </c>
      <c r="G54" s="524">
        <f t="shared" si="19"/>
        <v>358054.47383368097</v>
      </c>
      <c r="H54" s="491">
        <f t="shared" si="20"/>
        <v>358054.47383368097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1024790.2588931229</v>
      </c>
      <c r="E55" s="522">
        <f>IF(+I14&lt;F54,I14,D55)</f>
        <v>229897.54761904763</v>
      </c>
      <c r="F55" s="523">
        <f t="shared" si="21"/>
        <v>794892.71127407532</v>
      </c>
      <c r="G55" s="524">
        <f t="shared" si="19"/>
        <v>332203.85171602451</v>
      </c>
      <c r="H55" s="491">
        <f t="shared" si="20"/>
        <v>332203.85171602451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794892.71127407532</v>
      </c>
      <c r="E56" s="522">
        <f>IF(+I14&lt;F55,I14,D56)</f>
        <v>229897.54761904763</v>
      </c>
      <c r="F56" s="523">
        <f t="shared" si="21"/>
        <v>564995.16365502775</v>
      </c>
      <c r="G56" s="524">
        <f t="shared" si="19"/>
        <v>306353.22959836805</v>
      </c>
      <c r="H56" s="491">
        <f t="shared" si="20"/>
        <v>306353.22959836805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564995.16365502775</v>
      </c>
      <c r="E57" s="522">
        <f>IF(+I14&lt;F56,I14,D57)</f>
        <v>229897.54761904763</v>
      </c>
      <c r="F57" s="523">
        <f t="shared" si="21"/>
        <v>335097.61603598011</v>
      </c>
      <c r="G57" s="524">
        <f t="shared" si="19"/>
        <v>280502.60748071154</v>
      </c>
      <c r="H57" s="491">
        <f t="shared" si="20"/>
        <v>280502.60748071154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335097.61603598011</v>
      </c>
      <c r="E58" s="522">
        <f>IF(+I14&lt;F57,I14,D58)</f>
        <v>229897.54761904763</v>
      </c>
      <c r="F58" s="523">
        <f t="shared" si="21"/>
        <v>105200.06841693248</v>
      </c>
      <c r="G58" s="524">
        <f t="shared" si="19"/>
        <v>254651.98536305508</v>
      </c>
      <c r="H58" s="491">
        <f t="shared" si="20"/>
        <v>254651.98536305508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>IU</v>
      </c>
      <c r="C59" s="507">
        <f>IF(D11="","-",+C58+1)</f>
        <v>2050</v>
      </c>
      <c r="D59" s="523">
        <f>IF(F58+SUM(E$17:E58)=D$10,F58,D$10-SUM(E$17:E58))</f>
        <v>105200.06841692701</v>
      </c>
      <c r="E59" s="522">
        <f>IF(+I14&lt;F58,I14,D59)</f>
        <v>105200.06841692701</v>
      </c>
      <c r="F59" s="523">
        <f t="shared" si="21"/>
        <v>0</v>
      </c>
      <c r="G59" s="524">
        <f t="shared" si="19"/>
        <v>111114.6317595163</v>
      </c>
      <c r="H59" s="491">
        <f t="shared" si="20"/>
        <v>111114.6317595163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9655697</v>
      </c>
      <c r="F73" s="375"/>
      <c r="G73" s="375">
        <f>SUM(G17:G72)</f>
        <v>34568840.940792643</v>
      </c>
      <c r="H73" s="375">
        <f>SUM(H17:H72)</f>
        <v>34568840.940792643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952618.78253978002</v>
      </c>
      <c r="N87" s="546">
        <f>IF(J92&lt;D11,0,VLOOKUP(J92,C17:O72,11))</f>
        <v>952618.78253978002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998197.99664642895</v>
      </c>
      <c r="N88" s="550">
        <f>IF(J92&lt;D11,0,VLOOKUP(J92,C99:P154,7))</f>
        <v>998197.99664642895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45579.214106648928</v>
      </c>
      <c r="N89" s="555">
        <f>+N88-N87</f>
        <v>45579.214106648928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9655697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229897.54761904763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26">+I99-H99</f>
        <v>0</v>
      </c>
      <c r="K99" s="514"/>
      <c r="L99" s="512">
        <v>574103</v>
      </c>
      <c r="M99" s="597">
        <f t="shared" ref="M99:M130" si="27">IF(L99&lt;&gt;0,+H99-L99,0)</f>
        <v>0</v>
      </c>
      <c r="N99" s="512">
        <v>574103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26"/>
        <v>0</v>
      </c>
      <c r="K100" s="514"/>
      <c r="L100" s="518">
        <f t="shared" ref="L100:L105" si="30">H100</f>
        <v>1073311</v>
      </c>
      <c r="M100" s="519">
        <f t="shared" si="27"/>
        <v>0</v>
      </c>
      <c r="N100" s="518">
        <f t="shared" ref="N100:N105" si="31">I100</f>
        <v>1073311</v>
      </c>
      <c r="O100" s="514">
        <f t="shared" si="28"/>
        <v>0</v>
      </c>
      <c r="P100" s="514">
        <f t="shared" si="29"/>
        <v>0</v>
      </c>
      <c r="Q100" s="269"/>
    </row>
    <row r="101" spans="1:17">
      <c r="B101" s="195" t="str">
        <f t="shared" ref="B101:B154" si="32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26"/>
        <v>0</v>
      </c>
      <c r="K101" s="514"/>
      <c r="L101" s="518">
        <f t="shared" si="30"/>
        <v>1770402.9873066382</v>
      </c>
      <c r="M101" s="519">
        <f t="shared" si="27"/>
        <v>0</v>
      </c>
      <c r="N101" s="518">
        <f t="shared" si="31"/>
        <v>1770402.9873066382</v>
      </c>
      <c r="O101" s="514">
        <f t="shared" si="28"/>
        <v>0</v>
      </c>
      <c r="P101" s="514">
        <f t="shared" si="29"/>
        <v>0</v>
      </c>
      <c r="Q101" s="269"/>
    </row>
    <row r="102" spans="1:17">
      <c r="B102" s="195" t="str">
        <f t="shared" si="32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26"/>
        <v>0</v>
      </c>
      <c r="K102" s="514"/>
      <c r="L102" s="518">
        <f t="shared" si="30"/>
        <v>1593070.5131617924</v>
      </c>
      <c r="M102" s="519">
        <f t="shared" si="27"/>
        <v>0</v>
      </c>
      <c r="N102" s="518">
        <f t="shared" si="31"/>
        <v>1593070.5131617924</v>
      </c>
      <c r="O102" s="514">
        <f t="shared" si="28"/>
        <v>0</v>
      </c>
      <c r="P102" s="514">
        <f t="shared" si="29"/>
        <v>0</v>
      </c>
      <c r="Q102" s="269"/>
    </row>
    <row r="103" spans="1:17">
      <c r="B103" s="195" t="str">
        <f t="shared" si="32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26"/>
        <v>0</v>
      </c>
      <c r="K103" s="514"/>
      <c r="L103" s="518">
        <f t="shared" si="30"/>
        <v>1529997.2189099854</v>
      </c>
      <c r="M103" s="519">
        <f t="shared" si="27"/>
        <v>0</v>
      </c>
      <c r="N103" s="518">
        <f t="shared" si="31"/>
        <v>1529997.2189099854</v>
      </c>
      <c r="O103" s="514">
        <f t="shared" si="28"/>
        <v>0</v>
      </c>
      <c r="P103" s="514">
        <f t="shared" si="29"/>
        <v>0</v>
      </c>
      <c r="Q103" s="269"/>
    </row>
    <row r="104" spans="1:17">
      <c r="B104" s="195" t="str">
        <f t="shared" si="32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30"/>
        <v>1394091.6193593477</v>
      </c>
      <c r="M104" s="519">
        <f t="shared" ref="M104:M109" si="33">IF(L104&lt;&gt;0,+H104-L104,0)</f>
        <v>0</v>
      </c>
      <c r="N104" s="518">
        <f t="shared" si="31"/>
        <v>1394091.6193593477</v>
      </c>
      <c r="O104" s="514">
        <f t="shared" ref="O104:O109" si="34">IF(N104&lt;&gt;0,+I104-N104,0)</f>
        <v>0</v>
      </c>
      <c r="P104" s="514">
        <f t="shared" ref="P104:P109" si="35">+O104-M104</f>
        <v>0</v>
      </c>
      <c r="Q104" s="269"/>
    </row>
    <row r="105" spans="1:17">
      <c r="B105" s="195" t="str">
        <f t="shared" si="32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30"/>
        <v>1368279.4640981164</v>
      </c>
      <c r="M105" s="519">
        <f t="shared" si="33"/>
        <v>0</v>
      </c>
      <c r="N105" s="518">
        <f t="shared" si="31"/>
        <v>1368279.4640981164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2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26"/>
        <v>0</v>
      </c>
      <c r="K106" s="514"/>
      <c r="L106" s="518">
        <f t="shared" ref="L106:L111" si="36">H106</f>
        <v>1303190.7976937878</v>
      </c>
      <c r="M106" s="519">
        <f t="shared" si="33"/>
        <v>0</v>
      </c>
      <c r="N106" s="518">
        <f t="shared" ref="N106:N111" si="37">I106</f>
        <v>1303190.7976937878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26"/>
        <v>0</v>
      </c>
      <c r="K107" s="514"/>
      <c r="L107" s="518">
        <f t="shared" si="36"/>
        <v>1229747.055579846</v>
      </c>
      <c r="M107" s="519">
        <f t="shared" si="33"/>
        <v>0</v>
      </c>
      <c r="N107" s="518">
        <f t="shared" si="37"/>
        <v>1229747.055579846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26"/>
        <v>0</v>
      </c>
      <c r="K108" s="514"/>
      <c r="L108" s="518">
        <f t="shared" si="36"/>
        <v>1164112.978438803</v>
      </c>
      <c r="M108" s="519">
        <f t="shared" si="33"/>
        <v>0</v>
      </c>
      <c r="N108" s="518">
        <f t="shared" si="37"/>
        <v>1164112.978438803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2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26"/>
        <v>0</v>
      </c>
      <c r="K109" s="514"/>
      <c r="L109" s="518">
        <f t="shared" si="36"/>
        <v>1017805.4465726623</v>
      </c>
      <c r="M109" s="519">
        <f t="shared" si="33"/>
        <v>0</v>
      </c>
      <c r="N109" s="518">
        <f t="shared" si="37"/>
        <v>1017805.4465726623</v>
      </c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2"/>
        <v/>
      </c>
      <c r="C110" s="507">
        <f>IF(D93="","-",+C109+1)</f>
        <v>2019</v>
      </c>
      <c r="D110" s="508">
        <v>7345976.2687653601</v>
      </c>
      <c r="E110" s="516">
        <v>224551.09302325582</v>
      </c>
      <c r="F110" s="515">
        <v>7121425.1757421046</v>
      </c>
      <c r="G110" s="515">
        <v>7233700.7222537324</v>
      </c>
      <c r="H110" s="516">
        <v>998850.37185500155</v>
      </c>
      <c r="I110" s="510">
        <v>998850.37185500155</v>
      </c>
      <c r="J110" s="514">
        <f t="shared" si="26"/>
        <v>0</v>
      </c>
      <c r="K110" s="514"/>
      <c r="L110" s="518">
        <f t="shared" si="36"/>
        <v>998850.37185500155</v>
      </c>
      <c r="M110" s="519">
        <f t="shared" ref="M110" si="38">IF(L110&lt;&gt;0,+H110-L110,0)</f>
        <v>0</v>
      </c>
      <c r="N110" s="518">
        <f t="shared" si="37"/>
        <v>998850.37185500155</v>
      </c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2"/>
        <v/>
      </c>
      <c r="C111" s="507">
        <f>IF(D93="","-",+C110+1)</f>
        <v>2020</v>
      </c>
      <c r="D111" s="508">
        <v>7121425.1757421046</v>
      </c>
      <c r="E111" s="516">
        <v>229897.54761904763</v>
      </c>
      <c r="F111" s="515">
        <v>6891527.6281230571</v>
      </c>
      <c r="G111" s="515">
        <v>7006476.4019325804</v>
      </c>
      <c r="H111" s="516">
        <v>983611.06650091335</v>
      </c>
      <c r="I111" s="510">
        <v>983611.06650091335</v>
      </c>
      <c r="J111" s="514">
        <f t="shared" si="26"/>
        <v>0</v>
      </c>
      <c r="K111" s="514"/>
      <c r="L111" s="518">
        <f t="shared" si="36"/>
        <v>983611.06650091335</v>
      </c>
      <c r="M111" s="519">
        <f t="shared" ref="M111" si="39">IF(L111&lt;&gt;0,+H111-L111,0)</f>
        <v>0</v>
      </c>
      <c r="N111" s="518">
        <f t="shared" si="37"/>
        <v>983611.06650091335</v>
      </c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2"/>
        <v/>
      </c>
      <c r="C112" s="507">
        <f>IF(D93="","-",+C111+1)</f>
        <v>2021</v>
      </c>
      <c r="D112" s="508">
        <v>6891527.6281230571</v>
      </c>
      <c r="E112" s="516">
        <v>235504.80487804877</v>
      </c>
      <c r="F112" s="515">
        <v>6656022.8232450085</v>
      </c>
      <c r="G112" s="515">
        <v>6773775.2256840328</v>
      </c>
      <c r="H112" s="516">
        <v>1004424.6592380304</v>
      </c>
      <c r="I112" s="510">
        <v>1004424.6592380304</v>
      </c>
      <c r="J112" s="514">
        <f t="shared" si="26"/>
        <v>0</v>
      </c>
      <c r="K112" s="514"/>
      <c r="L112" s="518">
        <f t="shared" ref="L112" si="40">H112</f>
        <v>1004424.6592380304</v>
      </c>
      <c r="M112" s="519">
        <f t="shared" ref="M112" si="41">IF(L112&lt;&gt;0,+H112-L112,0)</f>
        <v>0</v>
      </c>
      <c r="N112" s="518">
        <f t="shared" ref="N112" si="42">I112</f>
        <v>1004424.6592380304</v>
      </c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2"/>
        <v/>
      </c>
      <c r="C113" s="507">
        <f>IF(D93="","-",+C112+1)</f>
        <v>2022</v>
      </c>
      <c r="D113" s="374">
        <f>IF(F112+SUM(E$99:E112)=D$92,F112,D$92-SUM(E$99:E112))</f>
        <v>6656022.8232450085</v>
      </c>
      <c r="E113" s="522">
        <f>IF(+J96&lt;F112,J96,D113)</f>
        <v>229897.54761904763</v>
      </c>
      <c r="F113" s="523">
        <f t="shared" ref="F113:F130" si="43">+D113-E113</f>
        <v>6426125.2756259609</v>
      </c>
      <c r="G113" s="523">
        <f t="shared" ref="G113:G130" si="44">+(F113+D113)/2</f>
        <v>6541074.0494354852</v>
      </c>
      <c r="H113" s="526">
        <f t="shared" ref="H113:H154" si="45">+J$94*G113+E113</f>
        <v>998197.99664642895</v>
      </c>
      <c r="I113" s="577">
        <f t="shared" ref="I113:I154" si="46">+J$95*G113+E113</f>
        <v>998197.99664642895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2"/>
        <v/>
      </c>
      <c r="C114" s="507">
        <f>IF(D93="","-",+C113+1)</f>
        <v>2023</v>
      </c>
      <c r="D114" s="374">
        <f>IF(F113+SUM(E$99:E113)=D$92,F113,D$92-SUM(E$99:E113))</f>
        <v>6426125.2756259609</v>
      </c>
      <c r="E114" s="522">
        <f>IF(+J96&lt;F113,J96,D114)</f>
        <v>229897.54761904763</v>
      </c>
      <c r="F114" s="523">
        <f t="shared" si="43"/>
        <v>6196227.7280069133</v>
      </c>
      <c r="G114" s="523">
        <f t="shared" si="44"/>
        <v>6311176.5018164366</v>
      </c>
      <c r="H114" s="526">
        <f t="shared" si="45"/>
        <v>971194.72658235556</v>
      </c>
      <c r="I114" s="577">
        <f t="shared" si="46"/>
        <v>971194.72658235556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2"/>
        <v/>
      </c>
      <c r="C115" s="507">
        <f>IF(D93="","-",+C114+1)</f>
        <v>2024</v>
      </c>
      <c r="D115" s="374">
        <f>IF(F114+SUM(E$99:E114)=D$92,F114,D$92-SUM(E$99:E114))</f>
        <v>6196227.7280069133</v>
      </c>
      <c r="E115" s="522">
        <f>IF(+J96&lt;F114,J96,D115)</f>
        <v>229897.54761904763</v>
      </c>
      <c r="F115" s="523">
        <f t="shared" si="43"/>
        <v>5966330.1803878658</v>
      </c>
      <c r="G115" s="523">
        <f t="shared" si="44"/>
        <v>6081278.95419739</v>
      </c>
      <c r="H115" s="526">
        <f t="shared" si="45"/>
        <v>944191.45651828242</v>
      </c>
      <c r="I115" s="577">
        <f t="shared" si="46"/>
        <v>944191.45651828242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2"/>
        <v/>
      </c>
      <c r="C116" s="507">
        <f>IF(D93="","-",+C115+1)</f>
        <v>2025</v>
      </c>
      <c r="D116" s="374">
        <f>IF(F115+SUM(E$99:E115)=D$92,F115,D$92-SUM(E$99:E115))</f>
        <v>5966330.1803878658</v>
      </c>
      <c r="E116" s="522">
        <f>IF(+J96&lt;F115,J96,D116)</f>
        <v>229897.54761904763</v>
      </c>
      <c r="F116" s="523">
        <f t="shared" si="43"/>
        <v>5736432.6327688182</v>
      </c>
      <c r="G116" s="523">
        <f t="shared" si="44"/>
        <v>5851381.4065783415</v>
      </c>
      <c r="H116" s="526">
        <f t="shared" si="45"/>
        <v>917188.1864542088</v>
      </c>
      <c r="I116" s="577">
        <f t="shared" si="46"/>
        <v>917188.1864542088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2"/>
        <v/>
      </c>
      <c r="C117" s="507">
        <f>IF(D93="","-",+C116+1)</f>
        <v>2026</v>
      </c>
      <c r="D117" s="374">
        <f>IF(F116+SUM(E$99:E116)=D$92,F116,D$92-SUM(E$99:E116))</f>
        <v>5736432.6327688182</v>
      </c>
      <c r="E117" s="522">
        <f>IF(+J96&lt;F116,J96,D117)</f>
        <v>229897.54761904763</v>
      </c>
      <c r="F117" s="523">
        <f t="shared" si="43"/>
        <v>5506535.0851497706</v>
      </c>
      <c r="G117" s="523">
        <f t="shared" si="44"/>
        <v>5621483.8589592949</v>
      </c>
      <c r="H117" s="526">
        <f t="shared" si="45"/>
        <v>890184.91639013565</v>
      </c>
      <c r="I117" s="577">
        <f t="shared" si="46"/>
        <v>890184.91639013565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2"/>
        <v/>
      </c>
      <c r="C118" s="507">
        <f>IF(D93="","-",+C117+1)</f>
        <v>2027</v>
      </c>
      <c r="D118" s="374">
        <f>IF(F117+SUM(E$99:E117)=D$92,F117,D$92-SUM(E$99:E117))</f>
        <v>5506535.0851497706</v>
      </c>
      <c r="E118" s="522">
        <f>IF(+J96&lt;F117,J96,D118)</f>
        <v>229897.54761904763</v>
      </c>
      <c r="F118" s="523">
        <f t="shared" si="43"/>
        <v>5276637.537530723</v>
      </c>
      <c r="G118" s="523">
        <f t="shared" si="44"/>
        <v>5391586.3113402463</v>
      </c>
      <c r="H118" s="526">
        <f t="shared" si="45"/>
        <v>863181.64632606227</v>
      </c>
      <c r="I118" s="577">
        <f t="shared" si="46"/>
        <v>863181.64632606227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2"/>
        <v/>
      </c>
      <c r="C119" s="507">
        <f>IF(D93="","-",+C118+1)</f>
        <v>2028</v>
      </c>
      <c r="D119" s="374">
        <f>IF(F118+SUM(E$99:E118)=D$92,F118,D$92-SUM(E$99:E118))</f>
        <v>5276637.537530723</v>
      </c>
      <c r="E119" s="522">
        <f>IF(+J96&lt;F118,J96,D119)</f>
        <v>229897.54761904763</v>
      </c>
      <c r="F119" s="523">
        <f t="shared" si="43"/>
        <v>5046739.9899116755</v>
      </c>
      <c r="G119" s="523">
        <f t="shared" si="44"/>
        <v>5161688.7637211997</v>
      </c>
      <c r="H119" s="526">
        <f t="shared" si="45"/>
        <v>836178.37626198912</v>
      </c>
      <c r="I119" s="577">
        <f t="shared" si="46"/>
        <v>836178.37626198912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2"/>
        <v/>
      </c>
      <c r="C120" s="507">
        <f>IF(D93="","-",+C119+1)</f>
        <v>2029</v>
      </c>
      <c r="D120" s="374">
        <f>IF(F119+SUM(E$99:E119)=D$92,F119,D$92-SUM(E$99:E119))</f>
        <v>5046739.9899116755</v>
      </c>
      <c r="E120" s="522">
        <f>IF(+J96&lt;F119,J96,D120)</f>
        <v>229897.54761904763</v>
      </c>
      <c r="F120" s="523">
        <f t="shared" si="43"/>
        <v>4816842.4422926279</v>
      </c>
      <c r="G120" s="523">
        <f t="shared" si="44"/>
        <v>4931791.2161021512</v>
      </c>
      <c r="H120" s="526">
        <f t="shared" si="45"/>
        <v>809175.10619791574</v>
      </c>
      <c r="I120" s="577">
        <f t="shared" si="46"/>
        <v>809175.10619791574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2"/>
        <v/>
      </c>
      <c r="C121" s="507">
        <f>IF(D93="","-",+C120+1)</f>
        <v>2030</v>
      </c>
      <c r="D121" s="374">
        <f>IF(F120+SUM(E$99:E120)=D$92,F120,D$92-SUM(E$99:E120))</f>
        <v>4816842.4422926279</v>
      </c>
      <c r="E121" s="522">
        <f>IF(+J96&lt;F120,J96,D121)</f>
        <v>229897.54761904763</v>
      </c>
      <c r="F121" s="523">
        <f t="shared" si="43"/>
        <v>4586944.8946735803</v>
      </c>
      <c r="G121" s="523">
        <f t="shared" si="44"/>
        <v>4701893.6684831046</v>
      </c>
      <c r="H121" s="526">
        <f t="shared" si="45"/>
        <v>782171.83613384236</v>
      </c>
      <c r="I121" s="577">
        <f t="shared" si="46"/>
        <v>782171.83613384236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2"/>
        <v/>
      </c>
      <c r="C122" s="507">
        <f>IF(D93="","-",+C121+1)</f>
        <v>2031</v>
      </c>
      <c r="D122" s="374">
        <f>IF(F121+SUM(E$99:E121)=D$92,F121,D$92-SUM(E$99:E121))</f>
        <v>4586944.8946735803</v>
      </c>
      <c r="E122" s="522">
        <f>IF(+J96&lt;F121,J96,D122)</f>
        <v>229897.54761904763</v>
      </c>
      <c r="F122" s="523">
        <f t="shared" si="43"/>
        <v>4357047.3470545327</v>
      </c>
      <c r="G122" s="523">
        <f t="shared" si="44"/>
        <v>4471996.1208640561</v>
      </c>
      <c r="H122" s="526">
        <f t="shared" si="45"/>
        <v>755168.56606976897</v>
      </c>
      <c r="I122" s="577">
        <f t="shared" si="46"/>
        <v>755168.56606976897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2"/>
        <v/>
      </c>
      <c r="C123" s="507">
        <f>IF(D93="","-",+C122+1)</f>
        <v>2032</v>
      </c>
      <c r="D123" s="374">
        <f>IF(F122+SUM(E$99:E122)=D$92,F122,D$92-SUM(E$99:E122))</f>
        <v>4357047.3470545327</v>
      </c>
      <c r="E123" s="522">
        <f>IF(+J96&lt;F122,J96,D123)</f>
        <v>229897.54761904763</v>
      </c>
      <c r="F123" s="523">
        <f t="shared" si="43"/>
        <v>4127149.7994354852</v>
      </c>
      <c r="G123" s="523">
        <f t="shared" si="44"/>
        <v>4242098.5732450094</v>
      </c>
      <c r="H123" s="526">
        <f t="shared" si="45"/>
        <v>728165.29600569583</v>
      </c>
      <c r="I123" s="577">
        <f t="shared" si="46"/>
        <v>728165.29600569583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2"/>
        <v/>
      </c>
      <c r="C124" s="507">
        <f>IF(D93="","-",+C123+1)</f>
        <v>2033</v>
      </c>
      <c r="D124" s="374">
        <f>IF(F123+SUM(E$99:E123)=D$92,F123,D$92-SUM(E$99:E123))</f>
        <v>4127149.7994354852</v>
      </c>
      <c r="E124" s="522">
        <f>IF(+J96&lt;F123,J96,D124)</f>
        <v>229897.54761904763</v>
      </c>
      <c r="F124" s="523">
        <f t="shared" si="43"/>
        <v>3897252.2518164376</v>
      </c>
      <c r="G124" s="523">
        <f t="shared" si="44"/>
        <v>4012201.0256259614</v>
      </c>
      <c r="H124" s="526">
        <f t="shared" si="45"/>
        <v>701162.02594162244</v>
      </c>
      <c r="I124" s="577">
        <f t="shared" si="46"/>
        <v>701162.02594162244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2"/>
        <v/>
      </c>
      <c r="C125" s="507">
        <f>IF(D93="","-",+C124+1)</f>
        <v>2034</v>
      </c>
      <c r="D125" s="374">
        <f>IF(F124+SUM(E$99:E124)=D$92,F124,D$92-SUM(E$99:E124))</f>
        <v>3897252.2518164376</v>
      </c>
      <c r="E125" s="522">
        <f>IF(+J96&lt;F124,J96,D125)</f>
        <v>229897.54761904763</v>
      </c>
      <c r="F125" s="523">
        <f t="shared" si="43"/>
        <v>3667354.70419739</v>
      </c>
      <c r="G125" s="523">
        <f t="shared" si="44"/>
        <v>3782303.4780069138</v>
      </c>
      <c r="H125" s="526">
        <f t="shared" si="45"/>
        <v>674158.75587754906</v>
      </c>
      <c r="I125" s="577">
        <f t="shared" si="46"/>
        <v>674158.75587754906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2"/>
        <v/>
      </c>
      <c r="C126" s="507">
        <f>IF(D93="","-",+C125+1)</f>
        <v>2035</v>
      </c>
      <c r="D126" s="374">
        <f>IF(F125+SUM(E$99:E125)=D$92,F125,D$92-SUM(E$99:E125))</f>
        <v>3667354.70419739</v>
      </c>
      <c r="E126" s="522">
        <f>IF(+J96&lt;F125,J96,D126)</f>
        <v>229897.54761904763</v>
      </c>
      <c r="F126" s="523">
        <f t="shared" si="43"/>
        <v>3437457.1565783424</v>
      </c>
      <c r="G126" s="523">
        <f t="shared" si="44"/>
        <v>3552405.9303878662</v>
      </c>
      <c r="H126" s="526">
        <f t="shared" si="45"/>
        <v>647155.48581347591</v>
      </c>
      <c r="I126" s="577">
        <f t="shared" si="46"/>
        <v>647155.48581347591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2"/>
        <v/>
      </c>
      <c r="C127" s="507">
        <f>IF(D93="","-",+C126+1)</f>
        <v>2036</v>
      </c>
      <c r="D127" s="374">
        <f>IF(F126+SUM(E$99:E126)=D$92,F126,D$92-SUM(E$99:E126))</f>
        <v>3437457.1565783424</v>
      </c>
      <c r="E127" s="522">
        <f>IF(+J96&lt;F126,J96,D127)</f>
        <v>229897.54761904763</v>
      </c>
      <c r="F127" s="523">
        <f t="shared" si="43"/>
        <v>3207559.6089592949</v>
      </c>
      <c r="G127" s="523">
        <f t="shared" si="44"/>
        <v>3322508.3827688186</v>
      </c>
      <c r="H127" s="526">
        <f t="shared" si="45"/>
        <v>620152.21574940253</v>
      </c>
      <c r="I127" s="577">
        <f t="shared" si="46"/>
        <v>620152.21574940253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2"/>
        <v/>
      </c>
      <c r="C128" s="507">
        <f>IF(D93="","-",+C127+1)</f>
        <v>2037</v>
      </c>
      <c r="D128" s="374">
        <f>IF(F127+SUM(E$99:E127)=D$92,F127,D$92-SUM(E$99:E127))</f>
        <v>3207559.6089592949</v>
      </c>
      <c r="E128" s="522">
        <f>IF(+J96&lt;F127,J96,D128)</f>
        <v>229897.54761904763</v>
      </c>
      <c r="F128" s="523">
        <f t="shared" si="43"/>
        <v>2977662.0613402473</v>
      </c>
      <c r="G128" s="523">
        <f t="shared" si="44"/>
        <v>3092610.8351497711</v>
      </c>
      <c r="H128" s="526">
        <f t="shared" si="45"/>
        <v>593148.94568532915</v>
      </c>
      <c r="I128" s="577">
        <f t="shared" si="46"/>
        <v>593148.94568532915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2"/>
        <v/>
      </c>
      <c r="C129" s="507">
        <f>IF(D93="","-",+C128+1)</f>
        <v>2038</v>
      </c>
      <c r="D129" s="374">
        <f>IF(F128+SUM(E$99:E128)=D$92,F128,D$92-SUM(E$99:E128))</f>
        <v>2977662.0613402473</v>
      </c>
      <c r="E129" s="522">
        <f>IF(+J96&lt;F128,J96,D129)</f>
        <v>229897.54761904763</v>
      </c>
      <c r="F129" s="523">
        <f t="shared" si="43"/>
        <v>2747764.5137211997</v>
      </c>
      <c r="G129" s="523">
        <f t="shared" si="44"/>
        <v>2862713.2875307235</v>
      </c>
      <c r="H129" s="526">
        <f t="shared" si="45"/>
        <v>566145.67562125588</v>
      </c>
      <c r="I129" s="577">
        <f t="shared" si="46"/>
        <v>566145.67562125588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2"/>
        <v/>
      </c>
      <c r="C130" s="507">
        <f>IF(D93="","-",+C129+1)</f>
        <v>2039</v>
      </c>
      <c r="D130" s="374">
        <f>IF(F129+SUM(E$99:E129)=D$92,F129,D$92-SUM(E$99:E129))</f>
        <v>2747764.5137211997</v>
      </c>
      <c r="E130" s="522">
        <f>IF(+J96&lt;F129,J96,D130)</f>
        <v>229897.54761904763</v>
      </c>
      <c r="F130" s="523">
        <f t="shared" si="43"/>
        <v>2517866.9661021521</v>
      </c>
      <c r="G130" s="523">
        <f t="shared" si="44"/>
        <v>2632815.7399116759</v>
      </c>
      <c r="H130" s="526">
        <f t="shared" si="45"/>
        <v>539142.40555718262</v>
      </c>
      <c r="I130" s="577">
        <f t="shared" si="46"/>
        <v>539142.40555718262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2"/>
        <v/>
      </c>
      <c r="C131" s="507">
        <f>IF(D93="","-",+C130+1)</f>
        <v>2040</v>
      </c>
      <c r="D131" s="374">
        <f>IF(F130+SUM(E$99:E130)=D$92,F130,D$92-SUM(E$99:E130))</f>
        <v>2517866.9661021521</v>
      </c>
      <c r="E131" s="522">
        <f>IF(+J96&lt;F130,J96,D131)</f>
        <v>229897.54761904763</v>
      </c>
      <c r="F131" s="523">
        <f t="shared" ref="F131:F154" si="47">+D131-E131</f>
        <v>2287969.4184831046</v>
      </c>
      <c r="G131" s="523">
        <f t="shared" ref="G131:G154" si="48">+(F131+D131)/2</f>
        <v>2402918.1922926283</v>
      </c>
      <c r="H131" s="526">
        <f t="shared" si="45"/>
        <v>512139.13549310929</v>
      </c>
      <c r="I131" s="577">
        <f t="shared" si="46"/>
        <v>512139.13549310929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2041</v>
      </c>
      <c r="D132" s="374">
        <f>IF(F131+SUM(E$99:E131)=D$92,F131,D$92-SUM(E$99:E131))</f>
        <v>2287969.4184831046</v>
      </c>
      <c r="E132" s="522">
        <f>IF(+J96&lt;F131,J96,D132)</f>
        <v>229897.54761904763</v>
      </c>
      <c r="F132" s="523">
        <f t="shared" si="47"/>
        <v>2058071.870864057</v>
      </c>
      <c r="G132" s="523">
        <f t="shared" si="48"/>
        <v>2173020.6446735808</v>
      </c>
      <c r="H132" s="526">
        <f t="shared" si="45"/>
        <v>485135.86542903597</v>
      </c>
      <c r="I132" s="577">
        <f t="shared" si="46"/>
        <v>485135.86542903597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2"/>
        <v/>
      </c>
      <c r="C133" s="507">
        <f>IF(D93="","-",+C132+1)</f>
        <v>2042</v>
      </c>
      <c r="D133" s="374">
        <f>IF(F132+SUM(E$99:E132)=D$92,F132,D$92-SUM(E$99:E132))</f>
        <v>2058071.870864057</v>
      </c>
      <c r="E133" s="522">
        <f>IF(+J96&lt;F132,J96,D133)</f>
        <v>229897.54761904763</v>
      </c>
      <c r="F133" s="523">
        <f t="shared" si="47"/>
        <v>1828174.3232450094</v>
      </c>
      <c r="G133" s="523">
        <f t="shared" si="48"/>
        <v>1943123.0970545332</v>
      </c>
      <c r="H133" s="526">
        <f t="shared" si="45"/>
        <v>458132.59536496265</v>
      </c>
      <c r="I133" s="577">
        <f t="shared" si="46"/>
        <v>458132.59536496265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2"/>
        <v/>
      </c>
      <c r="C134" s="507">
        <f>IF(D93="","-",+C133+1)</f>
        <v>2043</v>
      </c>
      <c r="D134" s="374">
        <f>IF(F133+SUM(E$99:E133)=D$92,F133,D$92-SUM(E$99:E133))</f>
        <v>1828174.3232450094</v>
      </c>
      <c r="E134" s="522">
        <f>IF(+J96&lt;F133,J96,D134)</f>
        <v>229897.54761904763</v>
      </c>
      <c r="F134" s="523">
        <f t="shared" si="47"/>
        <v>1598276.7756259618</v>
      </c>
      <c r="G134" s="523">
        <f t="shared" si="48"/>
        <v>1713225.5494354856</v>
      </c>
      <c r="H134" s="526">
        <f t="shared" si="45"/>
        <v>431129.32530088932</v>
      </c>
      <c r="I134" s="577">
        <f t="shared" si="46"/>
        <v>431129.32530088932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2"/>
        <v/>
      </c>
      <c r="C135" s="507">
        <f>IF(D93="","-",+C134+1)</f>
        <v>2044</v>
      </c>
      <c r="D135" s="374">
        <f>IF(F134+SUM(E$99:E134)=D$92,F134,D$92-SUM(E$99:E134))</f>
        <v>1598276.7756259618</v>
      </c>
      <c r="E135" s="522">
        <f>IF(+J96&lt;F134,J96,D135)</f>
        <v>229897.54761904763</v>
      </c>
      <c r="F135" s="523">
        <f t="shared" si="47"/>
        <v>1368379.2280069143</v>
      </c>
      <c r="G135" s="523">
        <f t="shared" si="48"/>
        <v>1483328.001816438</v>
      </c>
      <c r="H135" s="526">
        <f t="shared" si="45"/>
        <v>404126.05523681606</v>
      </c>
      <c r="I135" s="577">
        <f t="shared" si="46"/>
        <v>404126.05523681606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2"/>
        <v/>
      </c>
      <c r="C136" s="507">
        <f>IF(D93="","-",+C135+1)</f>
        <v>2045</v>
      </c>
      <c r="D136" s="374">
        <f>IF(F135+SUM(E$99:E135)=D$92,F135,D$92-SUM(E$99:E135))</f>
        <v>1368379.2280069143</v>
      </c>
      <c r="E136" s="522">
        <f>IF(+J96&lt;F135,J96,D136)</f>
        <v>229897.54761904763</v>
      </c>
      <c r="F136" s="523">
        <f t="shared" si="47"/>
        <v>1138481.6803878667</v>
      </c>
      <c r="G136" s="523">
        <f t="shared" si="48"/>
        <v>1253430.4541973905</v>
      </c>
      <c r="H136" s="526">
        <f t="shared" si="45"/>
        <v>377122.78517274273</v>
      </c>
      <c r="I136" s="577">
        <f t="shared" si="46"/>
        <v>377122.78517274273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2"/>
        <v/>
      </c>
      <c r="C137" s="507">
        <f>IF(D93="","-",+C136+1)</f>
        <v>2046</v>
      </c>
      <c r="D137" s="374">
        <f>IF(F136+SUM(E$99:E136)=D$92,F136,D$92-SUM(E$99:E136))</f>
        <v>1138481.6803878667</v>
      </c>
      <c r="E137" s="522">
        <f>IF(+J96&lt;F136,J96,D137)</f>
        <v>229897.54761904763</v>
      </c>
      <c r="F137" s="523">
        <f t="shared" si="47"/>
        <v>908584.13276881911</v>
      </c>
      <c r="G137" s="523">
        <f t="shared" si="48"/>
        <v>1023532.9065783429</v>
      </c>
      <c r="H137" s="526">
        <f t="shared" si="45"/>
        <v>350119.51510866941</v>
      </c>
      <c r="I137" s="577">
        <f t="shared" si="46"/>
        <v>350119.51510866941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2"/>
        <v/>
      </c>
      <c r="C138" s="507">
        <f>IF(D93="","-",+C137+1)</f>
        <v>2047</v>
      </c>
      <c r="D138" s="374">
        <f>IF(F137+SUM(E$99:E137)=D$92,F137,D$92-SUM(E$99:E137))</f>
        <v>908584.13276881911</v>
      </c>
      <c r="E138" s="522">
        <f>IF(+J96&lt;F137,J96,D138)</f>
        <v>229897.54761904763</v>
      </c>
      <c r="F138" s="523">
        <f t="shared" si="47"/>
        <v>678686.58514977153</v>
      </c>
      <c r="G138" s="523">
        <f t="shared" si="48"/>
        <v>793635.35895929532</v>
      </c>
      <c r="H138" s="526">
        <f t="shared" si="45"/>
        <v>323116.24504459609</v>
      </c>
      <c r="I138" s="577">
        <f t="shared" si="46"/>
        <v>323116.24504459609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2"/>
        <v/>
      </c>
      <c r="C139" s="507">
        <f>IF(D93="","-",+C138+1)</f>
        <v>2048</v>
      </c>
      <c r="D139" s="374">
        <f>IF(F138+SUM(E$99:E138)=D$92,F138,D$92-SUM(E$99:E138))</f>
        <v>678686.58514977153</v>
      </c>
      <c r="E139" s="522">
        <f>IF(+J96&lt;F138,J96,D139)</f>
        <v>229897.54761904763</v>
      </c>
      <c r="F139" s="523">
        <f t="shared" si="47"/>
        <v>448789.0375307239</v>
      </c>
      <c r="G139" s="523">
        <f t="shared" si="48"/>
        <v>563737.81134024775</v>
      </c>
      <c r="H139" s="526">
        <f t="shared" si="45"/>
        <v>296112.97498052276</v>
      </c>
      <c r="I139" s="577">
        <f t="shared" si="46"/>
        <v>296112.97498052276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2"/>
        <v/>
      </c>
      <c r="C140" s="507">
        <f>IF(D93="","-",+C139+1)</f>
        <v>2049</v>
      </c>
      <c r="D140" s="374">
        <f>IF(F139+SUM(E$99:E139)=D$92,F139,D$92-SUM(E$99:E139))</f>
        <v>448789.0375307239</v>
      </c>
      <c r="E140" s="522">
        <f>IF(+J96&lt;F139,J96,D140)</f>
        <v>229897.54761904763</v>
      </c>
      <c r="F140" s="523">
        <f t="shared" si="47"/>
        <v>218891.48991167627</v>
      </c>
      <c r="G140" s="523">
        <f t="shared" si="48"/>
        <v>333840.26372120006</v>
      </c>
      <c r="H140" s="526">
        <f t="shared" si="45"/>
        <v>269109.70491644944</v>
      </c>
      <c r="I140" s="577">
        <f t="shared" si="46"/>
        <v>269109.70491644944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2"/>
        <v/>
      </c>
      <c r="C141" s="507">
        <f>IF(D93="","-",+C140+1)</f>
        <v>2050</v>
      </c>
      <c r="D141" s="374">
        <f>IF(F140+SUM(E$99:E140)=D$92,F140,D$92-SUM(E$99:E140))</f>
        <v>218891.48991167627</v>
      </c>
      <c r="E141" s="522">
        <f>IF(+J96&lt;F140,J96,D141)</f>
        <v>218891.48991167627</v>
      </c>
      <c r="F141" s="523">
        <f t="shared" si="47"/>
        <v>0</v>
      </c>
      <c r="G141" s="523">
        <f t="shared" si="48"/>
        <v>109445.74495583813</v>
      </c>
      <c r="H141" s="526">
        <f t="shared" si="45"/>
        <v>231746.75104435885</v>
      </c>
      <c r="I141" s="577">
        <f t="shared" si="46"/>
        <v>231746.75104435885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2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7"/>
        <v>0</v>
      </c>
      <c r="G142" s="523">
        <f t="shared" si="48"/>
        <v>0</v>
      </c>
      <c r="H142" s="526">
        <f t="shared" si="45"/>
        <v>0</v>
      </c>
      <c r="I142" s="577">
        <f t="shared" si="46"/>
        <v>0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2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9655697.0000000019</v>
      </c>
      <c r="F155" s="375"/>
      <c r="G155" s="375"/>
      <c r="H155" s="375">
        <f>SUM(H99:H154)</f>
        <v>34979052.751639582</v>
      </c>
      <c r="I155" s="375">
        <f>SUM(I99:I154)</f>
        <v>34979052.751639582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view="pageBreakPreview" zoomScale="84" zoomScaleNormal="100" zoomScaleSheetLayoutView="84" workbookViewId="0">
      <selection activeCell="D94" sqref="D9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9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282342.32366047957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282342.32366047957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67150.666666666672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 t="shared" ref="K25:K30" si="10">G25</f>
        <v>364571.53091239138</v>
      </c>
      <c r="L25" s="519">
        <f t="shared" si="7"/>
        <v>0</v>
      </c>
      <c r="M25" s="518">
        <f t="shared" ref="M25:M30" si="11"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 t="shared" si="10"/>
        <v>344799.6405005774</v>
      </c>
      <c r="L26" s="519">
        <f t="shared" si="7"/>
        <v>0</v>
      </c>
      <c r="M26" s="518">
        <f t="shared" si="11"/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 t="shared" si="10"/>
        <v>346675.02376969234</v>
      </c>
      <c r="L27" s="519">
        <f t="shared" si="7"/>
        <v>0</v>
      </c>
      <c r="M27" s="518">
        <f t="shared" si="11"/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68788.487804878052</v>
      </c>
      <c r="F28" s="515">
        <v>2083280.1985792615</v>
      </c>
      <c r="G28" s="516">
        <v>337932.41289549379</v>
      </c>
      <c r="H28" s="510">
        <v>337932.41289549379</v>
      </c>
      <c r="I28" s="511">
        <f t="shared" si="0"/>
        <v>0</v>
      </c>
      <c r="J28" s="511"/>
      <c r="K28" s="518">
        <f t="shared" si="10"/>
        <v>337932.41289549379</v>
      </c>
      <c r="L28" s="519">
        <f t="shared" ref="L28" si="12">IF(K28&lt;&gt;0,+G28-K28,0)</f>
        <v>0</v>
      </c>
      <c r="M28" s="518">
        <f t="shared" si="11"/>
        <v>337932.41289549379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278462.16480746388</v>
      </c>
      <c r="H29" s="510">
        <v>278462.16480746388</v>
      </c>
      <c r="I29" s="511">
        <f t="shared" si="0"/>
        <v>0</v>
      </c>
      <c r="J29" s="511"/>
      <c r="K29" s="518">
        <f t="shared" si="10"/>
        <v>278462.16480746388</v>
      </c>
      <c r="L29" s="519">
        <f t="shared" ref="L29" si="13">IF(K29&lt;&gt;0,+G29-K29,0)</f>
        <v>0</v>
      </c>
      <c r="M29" s="518">
        <f t="shared" si="11"/>
        <v>278462.16480746388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515">
        <v>2017691.1753234474</v>
      </c>
      <c r="E30" s="516">
        <v>67150.666666666672</v>
      </c>
      <c r="F30" s="515">
        <v>1950540.5086567807</v>
      </c>
      <c r="G30" s="516">
        <v>277475.96380868781</v>
      </c>
      <c r="H30" s="510">
        <v>277475.96380868781</v>
      </c>
      <c r="I30" s="511">
        <f t="shared" si="0"/>
        <v>0</v>
      </c>
      <c r="J30" s="511"/>
      <c r="K30" s="518">
        <f t="shared" si="10"/>
        <v>277475.96380868781</v>
      </c>
      <c r="L30" s="519">
        <f t="shared" ref="L30" si="14">IF(K30&lt;&gt;0,+G30-K30,0)</f>
        <v>0</v>
      </c>
      <c r="M30" s="518">
        <f t="shared" si="11"/>
        <v>277475.96380868781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515">
        <v>1947341.0441077168</v>
      </c>
      <c r="E31" s="516">
        <v>67150.666666666672</v>
      </c>
      <c r="F31" s="515">
        <v>1880190.37744105</v>
      </c>
      <c r="G31" s="516">
        <v>282342.32366047957</v>
      </c>
      <c r="H31" s="510">
        <v>282342.32366047957</v>
      </c>
      <c r="I31" s="511">
        <f t="shared" si="0"/>
        <v>0</v>
      </c>
      <c r="J31" s="511"/>
      <c r="K31" s="518">
        <f t="shared" ref="K31" si="15">G31</f>
        <v>282342.32366047957</v>
      </c>
      <c r="L31" s="519">
        <f t="shared" ref="L31" si="16">IF(K31&lt;&gt;0,+G31-K31,0)</f>
        <v>0</v>
      </c>
      <c r="M31" s="518">
        <f t="shared" ref="M31" si="17">H31</f>
        <v>282342.32366047957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1880190.37744105</v>
      </c>
      <c r="E32" s="522">
        <f>IF(+I14&lt;F31,I14,D32)</f>
        <v>67150.666666666672</v>
      </c>
      <c r="F32" s="523">
        <f t="shared" ref="F32:F48" si="18">+D32-E32</f>
        <v>1813039.7107743833</v>
      </c>
      <c r="G32" s="524">
        <f t="shared" ref="G32:G72" si="19">+I$12*((D32+F32)/2)+E32</f>
        <v>274791.62759205012</v>
      </c>
      <c r="H32" s="491">
        <f t="shared" ref="H32:H72" si="20">+I$13*((D32+F32)/2)+E32</f>
        <v>274791.62759205012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1813039.7107743833</v>
      </c>
      <c r="E33" s="522">
        <f>IF(+I14&lt;F32,I14,D33)</f>
        <v>67150.666666666672</v>
      </c>
      <c r="F33" s="523">
        <f t="shared" si="18"/>
        <v>1745889.0441077165</v>
      </c>
      <c r="G33" s="524">
        <f t="shared" si="19"/>
        <v>267240.93152362067</v>
      </c>
      <c r="H33" s="491">
        <f t="shared" si="20"/>
        <v>267240.93152362067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1745889.0441077165</v>
      </c>
      <c r="E34" s="522">
        <f>IF(+I14&lt;F33,I14,D34)</f>
        <v>67150.666666666672</v>
      </c>
      <c r="F34" s="523">
        <f t="shared" si="18"/>
        <v>1678738.3774410498</v>
      </c>
      <c r="G34" s="524">
        <f t="shared" si="19"/>
        <v>259690.23545519123</v>
      </c>
      <c r="H34" s="491">
        <f t="shared" si="20"/>
        <v>259690.23545519123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1678738.3774410498</v>
      </c>
      <c r="E35" s="522">
        <f>IF(+I14&lt;F34,I14,D35)</f>
        <v>67150.666666666672</v>
      </c>
      <c r="F35" s="523">
        <f t="shared" si="18"/>
        <v>1611587.710774383</v>
      </c>
      <c r="G35" s="524">
        <f t="shared" si="19"/>
        <v>252139.53938676178</v>
      </c>
      <c r="H35" s="491">
        <f t="shared" si="20"/>
        <v>252139.53938676178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1611587.710774383</v>
      </c>
      <c r="E36" s="522">
        <f>IF(+I14&lt;F35,I14,D36)</f>
        <v>67150.666666666672</v>
      </c>
      <c r="F36" s="523">
        <f t="shared" si="18"/>
        <v>1544437.0441077163</v>
      </c>
      <c r="G36" s="524">
        <f t="shared" si="19"/>
        <v>244588.84331833234</v>
      </c>
      <c r="H36" s="491">
        <f t="shared" si="20"/>
        <v>244588.84331833234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1544437.0441077163</v>
      </c>
      <c r="E37" s="522">
        <f>IF(+I14&lt;F36,I14,D37)</f>
        <v>67150.666666666672</v>
      </c>
      <c r="F37" s="523">
        <f t="shared" si="18"/>
        <v>1477286.3774410496</v>
      </c>
      <c r="G37" s="524">
        <f t="shared" si="19"/>
        <v>237038.14724990289</v>
      </c>
      <c r="H37" s="491">
        <f t="shared" si="20"/>
        <v>237038.14724990289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1477286.3774410496</v>
      </c>
      <c r="E38" s="522">
        <f>IF(+I14&lt;F37,I14,D38)</f>
        <v>67150.666666666672</v>
      </c>
      <c r="F38" s="523">
        <f t="shared" si="18"/>
        <v>1410135.7107743828</v>
      </c>
      <c r="G38" s="524">
        <f t="shared" si="19"/>
        <v>229487.45118147344</v>
      </c>
      <c r="H38" s="491">
        <f t="shared" si="20"/>
        <v>229487.45118147344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1410135.7107743828</v>
      </c>
      <c r="E39" s="522">
        <f>IF(+I14&lt;F38,I14,D39)</f>
        <v>67150.666666666672</v>
      </c>
      <c r="F39" s="523">
        <f t="shared" si="18"/>
        <v>1342985.0441077161</v>
      </c>
      <c r="G39" s="524">
        <f t="shared" si="19"/>
        <v>221936.75511304406</v>
      </c>
      <c r="H39" s="491">
        <f t="shared" si="20"/>
        <v>221936.75511304406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1342985.0441077161</v>
      </c>
      <c r="E40" s="522">
        <f>IF(+I14&lt;F39,I14,D40)</f>
        <v>67150.666666666672</v>
      </c>
      <c r="F40" s="523">
        <f t="shared" si="18"/>
        <v>1275834.3774410493</v>
      </c>
      <c r="G40" s="524">
        <f t="shared" si="19"/>
        <v>214386.05904461455</v>
      </c>
      <c r="H40" s="491">
        <f t="shared" si="20"/>
        <v>214386.05904461455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1275834.3774410493</v>
      </c>
      <c r="E41" s="522">
        <f>IF(+I14&lt;F40,I14,D41)</f>
        <v>67150.666666666672</v>
      </c>
      <c r="F41" s="523">
        <f t="shared" si="18"/>
        <v>1208683.7107743826</v>
      </c>
      <c r="G41" s="524">
        <f t="shared" si="19"/>
        <v>206835.36297618516</v>
      </c>
      <c r="H41" s="491">
        <f t="shared" si="20"/>
        <v>206835.36297618516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1208683.7107743826</v>
      </c>
      <c r="E42" s="522">
        <f>IF(+I14&lt;F41,I14,D42)</f>
        <v>67150.666666666672</v>
      </c>
      <c r="F42" s="523">
        <f t="shared" si="18"/>
        <v>1141533.0441077158</v>
      </c>
      <c r="G42" s="524">
        <f t="shared" si="19"/>
        <v>199284.66690775566</v>
      </c>
      <c r="H42" s="491">
        <f t="shared" si="20"/>
        <v>199284.66690775566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1141533.0441077158</v>
      </c>
      <c r="E43" s="522">
        <f>IF(+I14&lt;F42,I14,D43)</f>
        <v>67150.666666666672</v>
      </c>
      <c r="F43" s="523">
        <f t="shared" si="18"/>
        <v>1074382.3774410491</v>
      </c>
      <c r="G43" s="524">
        <f t="shared" si="19"/>
        <v>191733.97083932627</v>
      </c>
      <c r="H43" s="491">
        <f t="shared" si="20"/>
        <v>191733.97083932627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1074382.3774410491</v>
      </c>
      <c r="E44" s="522">
        <f>IF(+I14&lt;F43,I14,D44)</f>
        <v>67150.666666666672</v>
      </c>
      <c r="F44" s="523">
        <f t="shared" si="18"/>
        <v>1007231.7107743825</v>
      </c>
      <c r="G44" s="524">
        <f t="shared" si="19"/>
        <v>184183.27477089682</v>
      </c>
      <c r="H44" s="491">
        <f t="shared" si="20"/>
        <v>184183.27477089682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1007231.7107743825</v>
      </c>
      <c r="E45" s="522">
        <f>IF(+I14&lt;F44,I14,D45)</f>
        <v>67150.666666666672</v>
      </c>
      <c r="F45" s="523">
        <f t="shared" si="18"/>
        <v>940081.04410771583</v>
      </c>
      <c r="G45" s="524">
        <f t="shared" si="19"/>
        <v>176632.57870246738</v>
      </c>
      <c r="H45" s="491">
        <f t="shared" si="20"/>
        <v>176632.57870246738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940081.04410771583</v>
      </c>
      <c r="E46" s="522">
        <f>IF(+I14&lt;F45,I14,D46)</f>
        <v>67150.666666666672</v>
      </c>
      <c r="F46" s="523">
        <f t="shared" si="18"/>
        <v>872930.3774410492</v>
      </c>
      <c r="G46" s="524">
        <f t="shared" si="19"/>
        <v>169081.88263403796</v>
      </c>
      <c r="H46" s="491">
        <f t="shared" si="20"/>
        <v>169081.88263403796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872930.3774410492</v>
      </c>
      <c r="E47" s="522">
        <f>IF(+I14&lt;F46,I14,D47)</f>
        <v>67150.666666666672</v>
      </c>
      <c r="F47" s="523">
        <f t="shared" si="18"/>
        <v>805779.71077438258</v>
      </c>
      <c r="G47" s="524">
        <f t="shared" si="19"/>
        <v>161531.18656560851</v>
      </c>
      <c r="H47" s="491">
        <f t="shared" si="20"/>
        <v>161531.18656560851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805779.71077438258</v>
      </c>
      <c r="E48" s="522">
        <f>IF(+I14&lt;F47,I14,D48)</f>
        <v>67150.666666666672</v>
      </c>
      <c r="F48" s="523">
        <f t="shared" si="18"/>
        <v>738629.04410771595</v>
      </c>
      <c r="G48" s="524">
        <f t="shared" si="19"/>
        <v>153980.4904971791</v>
      </c>
      <c r="H48" s="491">
        <f t="shared" si="20"/>
        <v>153980.4904971791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738629.04410771595</v>
      </c>
      <c r="E49" s="522">
        <f>IF(+I14&lt;F48,I14,D49)</f>
        <v>67150.666666666672</v>
      </c>
      <c r="F49" s="523">
        <f t="shared" ref="F49:F72" si="21">+D49-E49</f>
        <v>671478.37744104932</v>
      </c>
      <c r="G49" s="524">
        <f t="shared" si="19"/>
        <v>146429.79442874965</v>
      </c>
      <c r="H49" s="491">
        <f t="shared" si="20"/>
        <v>146429.79442874965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671478.37744104932</v>
      </c>
      <c r="E50" s="522">
        <f>IF(+I14&lt;F49,I14,D50)</f>
        <v>67150.666666666672</v>
      </c>
      <c r="F50" s="523">
        <f t="shared" si="21"/>
        <v>604327.71077438269</v>
      </c>
      <c r="G50" s="524">
        <f t="shared" si="19"/>
        <v>138879.09836032023</v>
      </c>
      <c r="H50" s="491">
        <f t="shared" si="20"/>
        <v>138879.09836032023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604327.71077438269</v>
      </c>
      <c r="E51" s="522">
        <f>IF(+I14&lt;F50,I14,D51)</f>
        <v>67150.666666666672</v>
      </c>
      <c r="F51" s="523">
        <f t="shared" si="21"/>
        <v>537177.04410771606</v>
      </c>
      <c r="G51" s="524">
        <f t="shared" si="19"/>
        <v>131328.40229189079</v>
      </c>
      <c r="H51" s="491">
        <f t="shared" si="20"/>
        <v>131328.40229189079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537177.04410771606</v>
      </c>
      <c r="E52" s="522">
        <f>IF(+I14&lt;F51,I14,D52)</f>
        <v>67150.666666666672</v>
      </c>
      <c r="F52" s="523">
        <f t="shared" si="21"/>
        <v>470026.37744104938</v>
      </c>
      <c r="G52" s="524">
        <f t="shared" si="19"/>
        <v>123777.70622346137</v>
      </c>
      <c r="H52" s="491">
        <f t="shared" si="20"/>
        <v>123777.70622346137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470026.37744104938</v>
      </c>
      <c r="E53" s="522">
        <f>IF(+I14&lt;F52,I14,D53)</f>
        <v>67150.666666666672</v>
      </c>
      <c r="F53" s="523">
        <f t="shared" si="21"/>
        <v>402875.71077438269</v>
      </c>
      <c r="G53" s="524">
        <f t="shared" si="19"/>
        <v>116227.01015503194</v>
      </c>
      <c r="H53" s="491">
        <f t="shared" si="20"/>
        <v>116227.01015503194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402875.71077438269</v>
      </c>
      <c r="E54" s="522">
        <f>IF(+I14&lt;F53,I14,D54)</f>
        <v>67150.666666666672</v>
      </c>
      <c r="F54" s="523">
        <f t="shared" si="21"/>
        <v>335725.04410771601</v>
      </c>
      <c r="G54" s="524">
        <f t="shared" si="19"/>
        <v>108676.31408660249</v>
      </c>
      <c r="H54" s="491">
        <f t="shared" si="20"/>
        <v>108676.31408660249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335725.04410771601</v>
      </c>
      <c r="E55" s="522">
        <f>IF(+I14&lt;F54,I14,D55)</f>
        <v>67150.666666666672</v>
      </c>
      <c r="F55" s="523">
        <f t="shared" si="21"/>
        <v>268574.37744104932</v>
      </c>
      <c r="G55" s="524">
        <f t="shared" si="19"/>
        <v>101125.61801817306</v>
      </c>
      <c r="H55" s="491">
        <f t="shared" si="20"/>
        <v>101125.61801817306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268574.37744104932</v>
      </c>
      <c r="E56" s="522">
        <f>IF(+I14&lt;F55,I14,D56)</f>
        <v>67150.666666666672</v>
      </c>
      <c r="F56" s="523">
        <f t="shared" si="21"/>
        <v>201423.71077438263</v>
      </c>
      <c r="G56" s="524">
        <f t="shared" si="19"/>
        <v>93574.921949743628</v>
      </c>
      <c r="H56" s="491">
        <f t="shared" si="20"/>
        <v>93574.921949743628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201423.71077438263</v>
      </c>
      <c r="E57" s="522">
        <f>IF(+I14&lt;F56,I14,D57)</f>
        <v>67150.666666666672</v>
      </c>
      <c r="F57" s="523">
        <f t="shared" si="21"/>
        <v>134273.04410771595</v>
      </c>
      <c r="G57" s="524">
        <f t="shared" si="19"/>
        <v>86024.225881314196</v>
      </c>
      <c r="H57" s="491">
        <f t="shared" si="20"/>
        <v>86024.225881314196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134273.04410771595</v>
      </c>
      <c r="E58" s="522">
        <f>IF(+I14&lt;F57,I14,D58)</f>
        <v>67150.666666666672</v>
      </c>
      <c r="F58" s="523">
        <f t="shared" si="21"/>
        <v>67122.377441049277</v>
      </c>
      <c r="G58" s="524">
        <f t="shared" si="19"/>
        <v>78473.52981288475</v>
      </c>
      <c r="H58" s="491">
        <f t="shared" si="20"/>
        <v>78473.52981288475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67122.377441049277</v>
      </c>
      <c r="E59" s="522">
        <f>IF(+I14&lt;F58,I14,D59)</f>
        <v>67122.377441049277</v>
      </c>
      <c r="F59" s="523">
        <f t="shared" si="21"/>
        <v>0</v>
      </c>
      <c r="G59" s="524">
        <f t="shared" si="19"/>
        <v>70896.134997050962</v>
      </c>
      <c r="H59" s="491">
        <f t="shared" si="20"/>
        <v>70896.134997050962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2820327.9999999986</v>
      </c>
      <c r="F73" s="375"/>
      <c r="G73" s="375">
        <f>SUM(G17:G72)</f>
        <v>10020600.493792051</v>
      </c>
      <c r="H73" s="375">
        <f>SUM(H17:H72)</f>
        <v>10020601.493792051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282342.32366047957</v>
      </c>
      <c r="N87" s="546">
        <f>IF(J92&lt;D11,0,VLOOKUP(J92,C17:O72,11))</f>
        <v>282342.32366047957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290103.89746384294</v>
      </c>
      <c r="N88" s="550">
        <f>IF(J92&lt;D11,0,VLOOKUP(J92,C99:P154,7))</f>
        <v>290103.89746384294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7761.5738033633679</v>
      </c>
      <c r="N89" s="555">
        <f>+N88-N87</f>
        <v>7761.5738033633679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2820328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67150.666666666672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26">+I99-H99</f>
        <v>0</v>
      </c>
      <c r="K99" s="514"/>
      <c r="L99" s="512">
        <v>179560</v>
      </c>
      <c r="M99" s="513">
        <f t="shared" ref="M99:M130" si="27">IF(L99&lt;&gt;0,+H99-L99,0)</f>
        <v>0</v>
      </c>
      <c r="N99" s="512">
        <v>179560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26"/>
        <v>0</v>
      </c>
      <c r="K100" s="514"/>
      <c r="L100" s="518">
        <f t="shared" ref="L100:L105" si="30">H100</f>
        <v>310279</v>
      </c>
      <c r="M100" s="519">
        <f t="shared" si="27"/>
        <v>0</v>
      </c>
      <c r="N100" s="518">
        <f t="shared" ref="N100:N105" si="31">I100</f>
        <v>310279</v>
      </c>
      <c r="O100" s="514">
        <f t="shared" si="28"/>
        <v>0</v>
      </c>
      <c r="P100" s="514">
        <f t="shared" si="29"/>
        <v>0</v>
      </c>
      <c r="Q100" s="269"/>
    </row>
    <row r="101" spans="1:17">
      <c r="B101" s="195" t="str">
        <f t="shared" ref="B101:B154" si="32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26"/>
        <v>0</v>
      </c>
      <c r="K101" s="514"/>
      <c r="L101" s="518">
        <f t="shared" si="30"/>
        <v>515075.52172744781</v>
      </c>
      <c r="M101" s="519">
        <f t="shared" si="27"/>
        <v>0</v>
      </c>
      <c r="N101" s="518">
        <f t="shared" si="31"/>
        <v>515075.52172744781</v>
      </c>
      <c r="O101" s="514">
        <f t="shared" si="28"/>
        <v>0</v>
      </c>
      <c r="P101" s="514">
        <f t="shared" si="29"/>
        <v>0</v>
      </c>
      <c r="Q101" s="269"/>
    </row>
    <row r="102" spans="1:17">
      <c r="B102" s="195" t="str">
        <f t="shared" si="32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26"/>
        <v>0</v>
      </c>
      <c r="K102" s="514"/>
      <c r="L102" s="518">
        <f t="shared" si="30"/>
        <v>463460.24648079689</v>
      </c>
      <c r="M102" s="519">
        <f t="shared" si="27"/>
        <v>0</v>
      </c>
      <c r="N102" s="518">
        <f t="shared" si="31"/>
        <v>463460.24648079689</v>
      </c>
      <c r="O102" s="514">
        <f t="shared" si="28"/>
        <v>0</v>
      </c>
      <c r="P102" s="514">
        <f t="shared" si="29"/>
        <v>0</v>
      </c>
      <c r="Q102" s="269"/>
    </row>
    <row r="103" spans="1:17">
      <c r="B103" s="195" t="str">
        <f t="shared" si="32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26"/>
        <v>0</v>
      </c>
      <c r="K103" s="514"/>
      <c r="L103" s="518">
        <f t="shared" si="30"/>
        <v>445076.92684818432</v>
      </c>
      <c r="M103" s="519">
        <f t="shared" si="27"/>
        <v>0</v>
      </c>
      <c r="N103" s="518">
        <f t="shared" si="31"/>
        <v>445076.92684818432</v>
      </c>
      <c r="O103" s="514">
        <f t="shared" si="28"/>
        <v>0</v>
      </c>
      <c r="P103" s="514">
        <f t="shared" si="29"/>
        <v>0</v>
      </c>
      <c r="Q103" s="269"/>
    </row>
    <row r="104" spans="1:17">
      <c r="B104" s="195" t="str">
        <f t="shared" si="32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30"/>
        <v>405526.90999589988</v>
      </c>
      <c r="M104" s="519">
        <f t="shared" ref="M104:M109" si="33">IF(L104&lt;&gt;0,+H104-L104,0)</f>
        <v>0</v>
      </c>
      <c r="N104" s="518">
        <f t="shared" si="31"/>
        <v>405526.90999589988</v>
      </c>
      <c r="O104" s="514">
        <f t="shared" ref="O104:O109" si="34">IF(N104&lt;&gt;0,+I104-N104,0)</f>
        <v>0</v>
      </c>
      <c r="P104" s="514">
        <f t="shared" ref="P104:P109" si="35">+O104-M104</f>
        <v>0</v>
      </c>
      <c r="Q104" s="269"/>
    </row>
    <row r="105" spans="1:17">
      <c r="B105" s="195" t="str">
        <f t="shared" si="32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30"/>
        <v>397979.47169431718</v>
      </c>
      <c r="M105" s="519">
        <f t="shared" si="33"/>
        <v>0</v>
      </c>
      <c r="N105" s="518">
        <f t="shared" si="31"/>
        <v>397979.47169431718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2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26"/>
        <v>0</v>
      </c>
      <c r="K106" s="514"/>
      <c r="L106" s="518">
        <f t="shared" ref="L106:L111" si="36">H106</f>
        <v>379011.3023265209</v>
      </c>
      <c r="M106" s="519">
        <f t="shared" si="33"/>
        <v>0</v>
      </c>
      <c r="N106" s="518">
        <f t="shared" ref="N106:N111" si="37">I106</f>
        <v>379011.3023265209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26"/>
        <v>0</v>
      </c>
      <c r="K107" s="514"/>
      <c r="L107" s="518">
        <f t="shared" si="36"/>
        <v>357619.02367935097</v>
      </c>
      <c r="M107" s="519">
        <f t="shared" si="33"/>
        <v>0</v>
      </c>
      <c r="N107" s="518">
        <f t="shared" si="37"/>
        <v>357619.02367935097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26"/>
        <v>0</v>
      </c>
      <c r="K108" s="514"/>
      <c r="L108" s="518">
        <f t="shared" si="36"/>
        <v>338516.06172932533</v>
      </c>
      <c r="M108" s="519">
        <f t="shared" si="33"/>
        <v>0</v>
      </c>
      <c r="N108" s="518">
        <f t="shared" si="37"/>
        <v>338516.06172932533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2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26"/>
        <v>0</v>
      </c>
      <c r="K109" s="514"/>
      <c r="L109" s="518">
        <f t="shared" si="36"/>
        <v>295978.29217206314</v>
      </c>
      <c r="M109" s="519">
        <f t="shared" si="33"/>
        <v>0</v>
      </c>
      <c r="N109" s="518">
        <f t="shared" si="37"/>
        <v>295978.29217206314</v>
      </c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2"/>
        <v/>
      </c>
      <c r="C110" s="507">
        <f>IF(D93="","-",+C109+1)</f>
        <v>2019</v>
      </c>
      <c r="D110" s="508">
        <v>2133258.8408556846</v>
      </c>
      <c r="E110" s="516">
        <v>65589.023255813954</v>
      </c>
      <c r="F110" s="515">
        <v>2067669.8175998707</v>
      </c>
      <c r="G110" s="515">
        <v>2100464.3292277777</v>
      </c>
      <c r="H110" s="516">
        <v>290423.87304846023</v>
      </c>
      <c r="I110" s="510">
        <v>290423.87304846023</v>
      </c>
      <c r="J110" s="514">
        <f t="shared" si="26"/>
        <v>0</v>
      </c>
      <c r="K110" s="514"/>
      <c r="L110" s="518">
        <f t="shared" si="36"/>
        <v>290423.87304846023</v>
      </c>
      <c r="M110" s="519">
        <f t="shared" ref="M110" si="38">IF(L110&lt;&gt;0,+H110-L110,0)</f>
        <v>0</v>
      </c>
      <c r="N110" s="518">
        <f t="shared" si="37"/>
        <v>290423.87304846023</v>
      </c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2"/>
        <v/>
      </c>
      <c r="C111" s="507">
        <f>IF(D93="","-",+C110+1)</f>
        <v>2020</v>
      </c>
      <c r="D111" s="508">
        <v>2067669.8175998707</v>
      </c>
      <c r="E111" s="516">
        <v>67150.666666666672</v>
      </c>
      <c r="F111" s="515">
        <v>2000519.150933204</v>
      </c>
      <c r="G111" s="515">
        <v>2034094.4842665372</v>
      </c>
      <c r="H111" s="516">
        <v>285966.00600782927</v>
      </c>
      <c r="I111" s="510">
        <v>285966.00600782927</v>
      </c>
      <c r="J111" s="514">
        <f t="shared" si="26"/>
        <v>0</v>
      </c>
      <c r="K111" s="514"/>
      <c r="L111" s="518">
        <f t="shared" si="36"/>
        <v>285966.00600782927</v>
      </c>
      <c r="M111" s="519">
        <f t="shared" ref="M111" si="39">IF(L111&lt;&gt;0,+H111-L111,0)</f>
        <v>0</v>
      </c>
      <c r="N111" s="518">
        <f t="shared" si="37"/>
        <v>285966.00600782927</v>
      </c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2"/>
        <v/>
      </c>
      <c r="C112" s="507">
        <f>IF(D93="","-",+C111+1)</f>
        <v>2021</v>
      </c>
      <c r="D112" s="508">
        <v>2000519.150933204</v>
      </c>
      <c r="E112" s="516">
        <v>68788.487804878052</v>
      </c>
      <c r="F112" s="515">
        <v>1931730.6631283259</v>
      </c>
      <c r="G112" s="515">
        <v>1966124.907030765</v>
      </c>
      <c r="H112" s="516">
        <v>291971.63557680068</v>
      </c>
      <c r="I112" s="510">
        <v>291971.63557680068</v>
      </c>
      <c r="J112" s="514">
        <f t="shared" si="26"/>
        <v>0</v>
      </c>
      <c r="K112" s="514"/>
      <c r="L112" s="518">
        <f t="shared" ref="L112" si="40">H112</f>
        <v>291971.63557680068</v>
      </c>
      <c r="M112" s="519">
        <f t="shared" ref="M112" si="41">IF(L112&lt;&gt;0,+H112-L112,0)</f>
        <v>0</v>
      </c>
      <c r="N112" s="518">
        <f t="shared" ref="N112" si="42">I112</f>
        <v>291971.63557680068</v>
      </c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2"/>
        <v/>
      </c>
      <c r="C113" s="507">
        <f>IF(D93="","-",+C112+1)</f>
        <v>2022</v>
      </c>
      <c r="D113" s="374">
        <f>IF(F112+SUM(E$99:E112)=D$92,F112,D$92-SUM(E$99:E112))</f>
        <v>1931730.6631283259</v>
      </c>
      <c r="E113" s="522">
        <f>IF(+J96&lt;F112,J96,D113)</f>
        <v>67150.666666666672</v>
      </c>
      <c r="F113" s="523">
        <f t="shared" ref="F113:F130" si="43">+D113-E113</f>
        <v>1864579.9964616592</v>
      </c>
      <c r="G113" s="523">
        <f t="shared" ref="G113:G130" si="44">+(F113+D113)/2</f>
        <v>1898155.3297949927</v>
      </c>
      <c r="H113" s="526">
        <f t="shared" ref="H113:H154" si="45">+J$94*G113+E113</f>
        <v>290103.89746384294</v>
      </c>
      <c r="I113" s="577">
        <f t="shared" ref="I113:I154" si="46">+J$95*G113+E113</f>
        <v>290103.89746384294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2"/>
        <v/>
      </c>
      <c r="C114" s="507">
        <f>IF(D93="","-",+C113+1)</f>
        <v>2023</v>
      </c>
      <c r="D114" s="374">
        <f>IF(F113+SUM(E$99:E113)=D$92,F113,D$92-SUM(E$99:E113))</f>
        <v>1864579.9964616592</v>
      </c>
      <c r="E114" s="522">
        <f>IF(+J96&lt;F113,J96,D114)</f>
        <v>67150.666666666672</v>
      </c>
      <c r="F114" s="523">
        <f t="shared" si="43"/>
        <v>1797429.3297949925</v>
      </c>
      <c r="G114" s="523">
        <f t="shared" si="44"/>
        <v>1831004.6631283257</v>
      </c>
      <c r="H114" s="526">
        <f t="shared" si="45"/>
        <v>282216.52499831625</v>
      </c>
      <c r="I114" s="577">
        <f t="shared" si="46"/>
        <v>282216.52499831625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2"/>
        <v/>
      </c>
      <c r="C115" s="507">
        <f>IF(D93="","-",+C114+1)</f>
        <v>2024</v>
      </c>
      <c r="D115" s="374">
        <f>IF(F114+SUM(E$99:E114)=D$92,F114,D$92-SUM(E$99:E114))</f>
        <v>1797429.3297949925</v>
      </c>
      <c r="E115" s="522">
        <f>IF(+J96&lt;F114,J96,D115)</f>
        <v>67150.666666666672</v>
      </c>
      <c r="F115" s="523">
        <f t="shared" si="43"/>
        <v>1730278.6631283257</v>
      </c>
      <c r="G115" s="523">
        <f t="shared" si="44"/>
        <v>1763853.9964616592</v>
      </c>
      <c r="H115" s="526">
        <f t="shared" si="45"/>
        <v>274329.15253278968</v>
      </c>
      <c r="I115" s="577">
        <f t="shared" si="46"/>
        <v>274329.15253278968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2"/>
        <v/>
      </c>
      <c r="C116" s="507">
        <f>IF(D93="","-",+C115+1)</f>
        <v>2025</v>
      </c>
      <c r="D116" s="374">
        <f>IF(F115+SUM(E$99:E115)=D$92,F115,D$92-SUM(E$99:E115))</f>
        <v>1730278.6631283257</v>
      </c>
      <c r="E116" s="522">
        <f>IF(+J96&lt;F115,J96,D116)</f>
        <v>67150.666666666672</v>
      </c>
      <c r="F116" s="523">
        <f t="shared" si="43"/>
        <v>1663127.996461659</v>
      </c>
      <c r="G116" s="523">
        <f t="shared" si="44"/>
        <v>1696703.3297949922</v>
      </c>
      <c r="H116" s="526">
        <f t="shared" si="45"/>
        <v>266441.78006726305</v>
      </c>
      <c r="I116" s="577">
        <f t="shared" si="46"/>
        <v>266441.78006726305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2"/>
        <v/>
      </c>
      <c r="C117" s="507">
        <f>IF(D93="","-",+C116+1)</f>
        <v>2026</v>
      </c>
      <c r="D117" s="374">
        <f>IF(F116+SUM(E$99:E116)=D$92,F116,D$92-SUM(E$99:E116))</f>
        <v>1663127.996461659</v>
      </c>
      <c r="E117" s="522">
        <f>IF(+J96&lt;F116,J96,D117)</f>
        <v>67150.666666666672</v>
      </c>
      <c r="F117" s="523">
        <f t="shared" si="43"/>
        <v>1595977.3297949922</v>
      </c>
      <c r="G117" s="523">
        <f t="shared" si="44"/>
        <v>1629552.6631283257</v>
      </c>
      <c r="H117" s="526">
        <f t="shared" si="45"/>
        <v>258554.40760173649</v>
      </c>
      <c r="I117" s="577">
        <f t="shared" si="46"/>
        <v>258554.40760173649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2"/>
        <v/>
      </c>
      <c r="C118" s="507">
        <f>IF(D93="","-",+C117+1)</f>
        <v>2027</v>
      </c>
      <c r="D118" s="374">
        <f>IF(F117+SUM(E$99:E117)=D$92,F117,D$92-SUM(E$99:E117))</f>
        <v>1595977.3297949922</v>
      </c>
      <c r="E118" s="522">
        <f>IF(+J96&lt;F117,J96,D118)</f>
        <v>67150.666666666672</v>
      </c>
      <c r="F118" s="523">
        <f t="shared" si="43"/>
        <v>1528826.6631283255</v>
      </c>
      <c r="G118" s="523">
        <f t="shared" si="44"/>
        <v>1562401.9964616587</v>
      </c>
      <c r="H118" s="526">
        <f t="shared" si="45"/>
        <v>250667.03513620986</v>
      </c>
      <c r="I118" s="577">
        <f t="shared" si="46"/>
        <v>250667.03513620986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2"/>
        <v/>
      </c>
      <c r="C119" s="507">
        <f>IF(D93="","-",+C118+1)</f>
        <v>2028</v>
      </c>
      <c r="D119" s="374">
        <f>IF(F118+SUM(E$99:E118)=D$92,F118,D$92-SUM(E$99:E118))</f>
        <v>1528826.6631283255</v>
      </c>
      <c r="E119" s="522">
        <f>IF(+J96&lt;F118,J96,D119)</f>
        <v>67150.666666666672</v>
      </c>
      <c r="F119" s="523">
        <f t="shared" si="43"/>
        <v>1461675.9964616587</v>
      </c>
      <c r="G119" s="523">
        <f t="shared" si="44"/>
        <v>1495251.3297949922</v>
      </c>
      <c r="H119" s="526">
        <f t="shared" si="45"/>
        <v>242779.66267068329</v>
      </c>
      <c r="I119" s="577">
        <f t="shared" si="46"/>
        <v>242779.66267068329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2"/>
        <v/>
      </c>
      <c r="C120" s="507">
        <f>IF(D93="","-",+C119+1)</f>
        <v>2029</v>
      </c>
      <c r="D120" s="374">
        <f>IF(F119+SUM(E$99:E119)=D$92,F119,D$92-SUM(E$99:E119))</f>
        <v>1461675.9964616587</v>
      </c>
      <c r="E120" s="522">
        <f>IF(+J96&lt;F119,J96,D120)</f>
        <v>67150.666666666672</v>
      </c>
      <c r="F120" s="523">
        <f t="shared" si="43"/>
        <v>1394525.329794992</v>
      </c>
      <c r="G120" s="523">
        <f t="shared" si="44"/>
        <v>1428100.6631283252</v>
      </c>
      <c r="H120" s="526">
        <f t="shared" si="45"/>
        <v>234892.29020515666</v>
      </c>
      <c r="I120" s="577">
        <f t="shared" si="46"/>
        <v>234892.29020515666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2"/>
        <v/>
      </c>
      <c r="C121" s="507">
        <f>IF(D93="","-",+C120+1)</f>
        <v>2030</v>
      </c>
      <c r="D121" s="374">
        <f>IF(F120+SUM(E$99:E120)=D$92,F120,D$92-SUM(E$99:E120))</f>
        <v>1394525.329794992</v>
      </c>
      <c r="E121" s="522">
        <f>IF(+J96&lt;F120,J96,D121)</f>
        <v>67150.666666666672</v>
      </c>
      <c r="F121" s="523">
        <f t="shared" si="43"/>
        <v>1327374.6631283252</v>
      </c>
      <c r="G121" s="523">
        <f t="shared" si="44"/>
        <v>1360949.9964616587</v>
      </c>
      <c r="H121" s="526">
        <f t="shared" si="45"/>
        <v>227004.91773963004</v>
      </c>
      <c r="I121" s="577">
        <f t="shared" si="46"/>
        <v>227004.91773963004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2"/>
        <v/>
      </c>
      <c r="C122" s="507">
        <f>IF(D93="","-",+C121+1)</f>
        <v>2031</v>
      </c>
      <c r="D122" s="374">
        <f>IF(F121+SUM(E$99:E121)=D$92,F121,D$92-SUM(E$99:E121))</f>
        <v>1327374.6631283252</v>
      </c>
      <c r="E122" s="522">
        <f>IF(+J96&lt;F121,J96,D122)</f>
        <v>67150.666666666672</v>
      </c>
      <c r="F122" s="523">
        <f t="shared" si="43"/>
        <v>1260223.9964616585</v>
      </c>
      <c r="G122" s="523">
        <f t="shared" si="44"/>
        <v>1293799.3297949918</v>
      </c>
      <c r="H122" s="526">
        <f t="shared" si="45"/>
        <v>219117.54527410341</v>
      </c>
      <c r="I122" s="577">
        <f t="shared" si="46"/>
        <v>219117.54527410341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2"/>
        <v/>
      </c>
      <c r="C123" s="507">
        <f>IF(D93="","-",+C122+1)</f>
        <v>2032</v>
      </c>
      <c r="D123" s="374">
        <f>IF(F122+SUM(E$99:E122)=D$92,F122,D$92-SUM(E$99:E122))</f>
        <v>1260223.9964616585</v>
      </c>
      <c r="E123" s="522">
        <f>IF(+J96&lt;F122,J96,D123)</f>
        <v>67150.666666666672</v>
      </c>
      <c r="F123" s="523">
        <f t="shared" si="43"/>
        <v>1193073.3297949918</v>
      </c>
      <c r="G123" s="523">
        <f t="shared" si="44"/>
        <v>1226648.6631283252</v>
      </c>
      <c r="H123" s="526">
        <f t="shared" si="45"/>
        <v>211230.17280857684</v>
      </c>
      <c r="I123" s="577">
        <f t="shared" si="46"/>
        <v>211230.17280857684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2"/>
        <v/>
      </c>
      <c r="C124" s="507">
        <f>IF(D93="","-",+C123+1)</f>
        <v>2033</v>
      </c>
      <c r="D124" s="374">
        <f>IF(F123+SUM(E$99:E123)=D$92,F123,D$92-SUM(E$99:E123))</f>
        <v>1193073.3297949918</v>
      </c>
      <c r="E124" s="522">
        <f>IF(+J96&lt;F123,J96,D124)</f>
        <v>67150.666666666672</v>
      </c>
      <c r="F124" s="523">
        <f t="shared" si="43"/>
        <v>1125922.663128325</v>
      </c>
      <c r="G124" s="523">
        <f t="shared" si="44"/>
        <v>1159497.9964616583</v>
      </c>
      <c r="H124" s="526">
        <f t="shared" si="45"/>
        <v>203342.80034305021</v>
      </c>
      <c r="I124" s="577">
        <f t="shared" si="46"/>
        <v>203342.80034305021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2"/>
        <v/>
      </c>
      <c r="C125" s="507">
        <f>IF(D93="","-",+C124+1)</f>
        <v>2034</v>
      </c>
      <c r="D125" s="374">
        <f>IF(F124+SUM(E$99:E124)=D$92,F124,D$92-SUM(E$99:E124))</f>
        <v>1125922.663128325</v>
      </c>
      <c r="E125" s="522">
        <f>IF(+J96&lt;F124,J96,D125)</f>
        <v>67150.666666666672</v>
      </c>
      <c r="F125" s="523">
        <f t="shared" si="43"/>
        <v>1058771.9964616583</v>
      </c>
      <c r="G125" s="523">
        <f t="shared" si="44"/>
        <v>1092347.3297949918</v>
      </c>
      <c r="H125" s="526">
        <f t="shared" si="45"/>
        <v>195455.42787752365</v>
      </c>
      <c r="I125" s="577">
        <f t="shared" si="46"/>
        <v>195455.42787752365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2"/>
        <v/>
      </c>
      <c r="C126" s="507">
        <f>IF(D93="","-",+C125+1)</f>
        <v>2035</v>
      </c>
      <c r="D126" s="374">
        <f>IF(F125+SUM(E$99:E125)=D$92,F125,D$92-SUM(E$99:E125))</f>
        <v>1058771.9964616583</v>
      </c>
      <c r="E126" s="522">
        <f>IF(+J96&lt;F125,J96,D126)</f>
        <v>67150.666666666672</v>
      </c>
      <c r="F126" s="523">
        <f t="shared" si="43"/>
        <v>991621.32979499165</v>
      </c>
      <c r="G126" s="523">
        <f t="shared" si="44"/>
        <v>1025196.663128325</v>
      </c>
      <c r="H126" s="526">
        <f t="shared" si="45"/>
        <v>187568.05541199702</v>
      </c>
      <c r="I126" s="577">
        <f t="shared" si="46"/>
        <v>187568.05541199702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2"/>
        <v/>
      </c>
      <c r="C127" s="507">
        <f>IF(D93="","-",+C126+1)</f>
        <v>2036</v>
      </c>
      <c r="D127" s="374">
        <f>IF(F126+SUM(E$99:E126)=D$92,F126,D$92-SUM(E$99:E126))</f>
        <v>991621.32979499165</v>
      </c>
      <c r="E127" s="522">
        <f>IF(+J96&lt;F126,J96,D127)</f>
        <v>67150.666666666672</v>
      </c>
      <c r="F127" s="523">
        <f t="shared" si="43"/>
        <v>924470.66312832502</v>
      </c>
      <c r="G127" s="523">
        <f t="shared" si="44"/>
        <v>958045.99646165827</v>
      </c>
      <c r="H127" s="526">
        <f t="shared" si="45"/>
        <v>179680.68294647042</v>
      </c>
      <c r="I127" s="577">
        <f t="shared" si="46"/>
        <v>179680.68294647042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2"/>
        <v/>
      </c>
      <c r="C128" s="507">
        <f>IF(D93="","-",+C127+1)</f>
        <v>2037</v>
      </c>
      <c r="D128" s="374">
        <f>IF(F127+SUM(E$99:E127)=D$92,F127,D$92-SUM(E$99:E127))</f>
        <v>924470.66312832502</v>
      </c>
      <c r="E128" s="522">
        <f>IF(+J96&lt;F127,J96,D128)</f>
        <v>67150.666666666672</v>
      </c>
      <c r="F128" s="523">
        <f t="shared" si="43"/>
        <v>857319.99646165839</v>
      </c>
      <c r="G128" s="523">
        <f t="shared" si="44"/>
        <v>890895.32979499176</v>
      </c>
      <c r="H128" s="526">
        <f t="shared" si="45"/>
        <v>171793.31048094385</v>
      </c>
      <c r="I128" s="577">
        <f t="shared" si="46"/>
        <v>171793.31048094385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2"/>
        <v/>
      </c>
      <c r="C129" s="507">
        <f>IF(D93="","-",+C128+1)</f>
        <v>2038</v>
      </c>
      <c r="D129" s="374">
        <f>IF(F128+SUM(E$99:E128)=D$92,F128,D$92-SUM(E$99:E128))</f>
        <v>857319.99646165839</v>
      </c>
      <c r="E129" s="522">
        <f>IF(+J96&lt;F128,J96,D129)</f>
        <v>67150.666666666672</v>
      </c>
      <c r="F129" s="523">
        <f t="shared" si="43"/>
        <v>790169.32979499176</v>
      </c>
      <c r="G129" s="523">
        <f t="shared" si="44"/>
        <v>823744.66312832502</v>
      </c>
      <c r="H129" s="526">
        <f t="shared" si="45"/>
        <v>163905.93801541725</v>
      </c>
      <c r="I129" s="577">
        <f t="shared" si="46"/>
        <v>163905.93801541725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2"/>
        <v/>
      </c>
      <c r="C130" s="507">
        <f>IF(D93="","-",+C129+1)</f>
        <v>2039</v>
      </c>
      <c r="D130" s="374">
        <f>IF(F129+SUM(E$99:E129)=D$92,F129,D$92-SUM(E$99:E129))</f>
        <v>790169.32979499176</v>
      </c>
      <c r="E130" s="522">
        <f>IF(+J96&lt;F129,J96,D130)</f>
        <v>67150.666666666672</v>
      </c>
      <c r="F130" s="523">
        <f t="shared" si="43"/>
        <v>723018.66312832513</v>
      </c>
      <c r="G130" s="523">
        <f t="shared" si="44"/>
        <v>756593.99646165851</v>
      </c>
      <c r="H130" s="526">
        <f t="shared" si="45"/>
        <v>156018.56554989066</v>
      </c>
      <c r="I130" s="577">
        <f t="shared" si="46"/>
        <v>156018.56554989066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2"/>
        <v/>
      </c>
      <c r="C131" s="507">
        <f>IF(D93="","-",+C130+1)</f>
        <v>2040</v>
      </c>
      <c r="D131" s="374">
        <f>IF(F130+SUM(E$99:E130)=D$92,F130,D$92-SUM(E$99:E130))</f>
        <v>723018.66312832513</v>
      </c>
      <c r="E131" s="522">
        <f>IF(+J96&lt;F130,J96,D131)</f>
        <v>67150.666666666672</v>
      </c>
      <c r="F131" s="523">
        <f t="shared" ref="F131:F154" si="47">+D131-E131</f>
        <v>655867.99646165851</v>
      </c>
      <c r="G131" s="523">
        <f t="shared" ref="G131:G154" si="48">+(F131+D131)/2</f>
        <v>689443.32979499176</v>
      </c>
      <c r="H131" s="526">
        <f t="shared" si="45"/>
        <v>148131.19308436406</v>
      </c>
      <c r="I131" s="577">
        <f t="shared" si="46"/>
        <v>148131.19308436406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2041</v>
      </c>
      <c r="D132" s="374">
        <f>IF(F131+SUM(E$99:E131)=D$92,F131,D$92-SUM(E$99:E131))</f>
        <v>655867.99646165851</v>
      </c>
      <c r="E132" s="522">
        <f>IF(+J96&lt;F131,J96,D132)</f>
        <v>67150.666666666672</v>
      </c>
      <c r="F132" s="523">
        <f t="shared" si="47"/>
        <v>588717.32979499188</v>
      </c>
      <c r="G132" s="523">
        <f t="shared" si="48"/>
        <v>622292.66312832525</v>
      </c>
      <c r="H132" s="526">
        <f t="shared" si="45"/>
        <v>140243.82061883749</v>
      </c>
      <c r="I132" s="577">
        <f t="shared" si="46"/>
        <v>140243.82061883749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2"/>
        <v/>
      </c>
      <c r="C133" s="507">
        <f>IF(D93="","-",+C132+1)</f>
        <v>2042</v>
      </c>
      <c r="D133" s="374">
        <f>IF(F132+SUM(E$99:E132)=D$92,F132,D$92-SUM(E$99:E132))</f>
        <v>588717.32979499188</v>
      </c>
      <c r="E133" s="522">
        <f>IF(+J96&lt;F132,J96,D133)</f>
        <v>67150.666666666672</v>
      </c>
      <c r="F133" s="523">
        <f t="shared" si="47"/>
        <v>521566.66312832519</v>
      </c>
      <c r="G133" s="523">
        <f t="shared" si="48"/>
        <v>555141.99646165851</v>
      </c>
      <c r="H133" s="526">
        <f t="shared" si="45"/>
        <v>132356.44815331086</v>
      </c>
      <c r="I133" s="577">
        <f t="shared" si="46"/>
        <v>132356.44815331086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2"/>
        <v/>
      </c>
      <c r="C134" s="507">
        <f>IF(D93="","-",+C133+1)</f>
        <v>2043</v>
      </c>
      <c r="D134" s="374">
        <f>IF(F133+SUM(E$99:E133)=D$92,F133,D$92-SUM(E$99:E133))</f>
        <v>521566.66312832519</v>
      </c>
      <c r="E134" s="522">
        <f>IF(+J96&lt;F133,J96,D134)</f>
        <v>67150.666666666672</v>
      </c>
      <c r="F134" s="523">
        <f t="shared" si="47"/>
        <v>454415.99646165851</v>
      </c>
      <c r="G134" s="523">
        <f t="shared" si="48"/>
        <v>487991.32979499188</v>
      </c>
      <c r="H134" s="526">
        <f t="shared" si="45"/>
        <v>124469.07568778427</v>
      </c>
      <c r="I134" s="577">
        <f t="shared" si="46"/>
        <v>124469.07568778427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2"/>
        <v/>
      </c>
      <c r="C135" s="507">
        <f>IF(D93="","-",+C134+1)</f>
        <v>2044</v>
      </c>
      <c r="D135" s="374">
        <f>IF(F134+SUM(E$99:E134)=D$92,F134,D$92-SUM(E$99:E134))</f>
        <v>454415.99646165851</v>
      </c>
      <c r="E135" s="522">
        <f>IF(+J96&lt;F134,J96,D135)</f>
        <v>67150.666666666672</v>
      </c>
      <c r="F135" s="523">
        <f t="shared" si="47"/>
        <v>387265.32979499182</v>
      </c>
      <c r="G135" s="523">
        <f t="shared" si="48"/>
        <v>420840.66312832513</v>
      </c>
      <c r="H135" s="526">
        <f t="shared" si="45"/>
        <v>116581.70322225767</v>
      </c>
      <c r="I135" s="577">
        <f t="shared" si="46"/>
        <v>116581.70322225767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2"/>
        <v/>
      </c>
      <c r="C136" s="507">
        <f>IF(D93="","-",+C135+1)</f>
        <v>2045</v>
      </c>
      <c r="D136" s="374">
        <f>IF(F135+SUM(E$99:E135)=D$92,F135,D$92-SUM(E$99:E135))</f>
        <v>387265.32979499182</v>
      </c>
      <c r="E136" s="522">
        <f>IF(+J96&lt;F135,J96,D136)</f>
        <v>67150.666666666672</v>
      </c>
      <c r="F136" s="523">
        <f t="shared" si="47"/>
        <v>320114.66312832513</v>
      </c>
      <c r="G136" s="523">
        <f t="shared" si="48"/>
        <v>353689.99646165851</v>
      </c>
      <c r="H136" s="526">
        <f t="shared" si="45"/>
        <v>108694.33075673107</v>
      </c>
      <c r="I136" s="577">
        <f t="shared" si="46"/>
        <v>108694.33075673107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2"/>
        <v/>
      </c>
      <c r="C137" s="507">
        <f>IF(D93="","-",+C136+1)</f>
        <v>2046</v>
      </c>
      <c r="D137" s="374">
        <f>IF(F136+SUM(E$99:E136)=D$92,F136,D$92-SUM(E$99:E136))</f>
        <v>320114.66312832513</v>
      </c>
      <c r="E137" s="522">
        <f>IF(+J96&lt;F136,J96,D137)</f>
        <v>67150.666666666672</v>
      </c>
      <c r="F137" s="523">
        <f t="shared" si="47"/>
        <v>252963.99646165845</v>
      </c>
      <c r="G137" s="523">
        <f t="shared" si="48"/>
        <v>286539.32979499176</v>
      </c>
      <c r="H137" s="526">
        <f t="shared" si="45"/>
        <v>100806.95829120447</v>
      </c>
      <c r="I137" s="577">
        <f t="shared" si="46"/>
        <v>100806.95829120447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2"/>
        <v/>
      </c>
      <c r="C138" s="507">
        <f>IF(D93="","-",+C137+1)</f>
        <v>2047</v>
      </c>
      <c r="D138" s="374">
        <f>IF(F137+SUM(E$99:E137)=D$92,F137,D$92-SUM(E$99:E137))</f>
        <v>252963.99646165845</v>
      </c>
      <c r="E138" s="522">
        <f>IF(+J96&lt;F137,J96,D138)</f>
        <v>67150.666666666672</v>
      </c>
      <c r="F138" s="523">
        <f t="shared" si="47"/>
        <v>185813.32979499176</v>
      </c>
      <c r="G138" s="523">
        <f t="shared" si="48"/>
        <v>219388.6631283251</v>
      </c>
      <c r="H138" s="526">
        <f t="shared" si="45"/>
        <v>92919.585825677874</v>
      </c>
      <c r="I138" s="577">
        <f t="shared" si="46"/>
        <v>92919.585825677874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2"/>
        <v/>
      </c>
      <c r="C139" s="507">
        <f>IF(D93="","-",+C138+1)</f>
        <v>2048</v>
      </c>
      <c r="D139" s="374">
        <f>IF(F138+SUM(E$99:E138)=D$92,F138,D$92-SUM(E$99:E138))</f>
        <v>185813.32979499176</v>
      </c>
      <c r="E139" s="522">
        <f>IF(+J96&lt;F138,J96,D139)</f>
        <v>67150.666666666672</v>
      </c>
      <c r="F139" s="523">
        <f t="shared" si="47"/>
        <v>118662.66312832509</v>
      </c>
      <c r="G139" s="523">
        <f t="shared" si="48"/>
        <v>152237.99646165842</v>
      </c>
      <c r="H139" s="526">
        <f t="shared" si="45"/>
        <v>85032.213360151276</v>
      </c>
      <c r="I139" s="577">
        <f t="shared" si="46"/>
        <v>85032.213360151276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2"/>
        <v/>
      </c>
      <c r="C140" s="507">
        <f>IF(D93="","-",+C139+1)</f>
        <v>2049</v>
      </c>
      <c r="D140" s="374">
        <f>IF(F139+SUM(E$99:E139)=D$92,F139,D$92-SUM(E$99:E139))</f>
        <v>118662.66312832509</v>
      </c>
      <c r="E140" s="522">
        <f>IF(+J96&lt;F139,J96,D140)</f>
        <v>67150.666666666672</v>
      </c>
      <c r="F140" s="523">
        <f t="shared" si="47"/>
        <v>51511.996461658418</v>
      </c>
      <c r="G140" s="523">
        <f t="shared" si="48"/>
        <v>85087.329794991761</v>
      </c>
      <c r="H140" s="526">
        <f t="shared" si="45"/>
        <v>77144.840894624678</v>
      </c>
      <c r="I140" s="577">
        <f t="shared" si="46"/>
        <v>77144.840894624678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2"/>
        <v/>
      </c>
      <c r="C141" s="507">
        <f>IF(D93="","-",+C140+1)</f>
        <v>2050</v>
      </c>
      <c r="D141" s="374">
        <f>IF(F140+SUM(E$99:E140)=D$92,F140,D$92-SUM(E$99:E140))</f>
        <v>51511.996461658418</v>
      </c>
      <c r="E141" s="522">
        <f>IF(+J96&lt;F140,J96,D141)</f>
        <v>51511.996461658418</v>
      </c>
      <c r="F141" s="523">
        <f t="shared" si="47"/>
        <v>0</v>
      </c>
      <c r="G141" s="523">
        <f t="shared" si="48"/>
        <v>25755.998230829209</v>
      </c>
      <c r="H141" s="526">
        <f t="shared" si="45"/>
        <v>54537.240459255772</v>
      </c>
      <c r="I141" s="577">
        <f t="shared" si="46"/>
        <v>54537.240459255772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2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7"/>
        <v>0</v>
      </c>
      <c r="G142" s="523">
        <f t="shared" si="48"/>
        <v>0</v>
      </c>
      <c r="H142" s="526">
        <f t="shared" si="45"/>
        <v>0</v>
      </c>
      <c r="I142" s="577">
        <f t="shared" si="46"/>
        <v>0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2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2820327.9999999986</v>
      </c>
      <c r="F155" s="375"/>
      <c r="G155" s="375"/>
      <c r="H155" s="375">
        <f>SUM(H99:H154)</f>
        <v>10152463.848764803</v>
      </c>
      <c r="I155" s="375">
        <f>SUM(I99:I154)</f>
        <v>10152463.848764803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view="pageBreakPreview" zoomScale="86" zoomScaleNormal="100" zoomScaleSheetLayoutView="86" workbookViewId="0">
      <selection activeCell="D20" sqref="D2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10 of 74</v>
      </c>
      <c r="Q1" s="453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524">
        <f>+I$12*((D17+F17)/2)+E17</f>
        <v>0</v>
      </c>
      <c r="H17" s="491">
        <f>+I$13*((D17+F17)/2)+E17</f>
        <v>0</v>
      </c>
      <c r="I17" s="511">
        <f t="shared" ref="I17:I48" si="1">H17-G17</f>
        <v>0</v>
      </c>
      <c r="J17" s="511"/>
      <c r="K17" s="512">
        <v>0</v>
      </c>
      <c r="L17" s="513">
        <f t="shared" ref="L17:L48" si="2">IF(K17&lt;&gt;0,+G17-K17,0)</f>
        <v>0</v>
      </c>
      <c r="M17" s="512">
        <v>0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23">
        <f t="shared" ref="D18:D24" si="5">F17</f>
        <v>0</v>
      </c>
      <c r="E18" s="522">
        <f>IF(+I14&lt;F17,I14,D18)</f>
        <v>0</v>
      </c>
      <c r="F18" s="523">
        <f t="shared" si="0"/>
        <v>0</v>
      </c>
      <c r="G18" s="524">
        <f t="shared" ref="G18:G72" si="6">+I$12*((D18+F18)/2)+E18</f>
        <v>0</v>
      </c>
      <c r="H18" s="491">
        <f t="shared" ref="H18:H72" si="7">+I$13*((D18+F18)/2)+E18</f>
        <v>0</v>
      </c>
      <c r="I18" s="511">
        <f t="shared" si="1"/>
        <v>0</v>
      </c>
      <c r="J18" s="511"/>
      <c r="K18" s="518">
        <v>0</v>
      </c>
      <c r="L18" s="514">
        <f t="shared" si="2"/>
        <v>0</v>
      </c>
      <c r="M18" s="518">
        <v>0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523">
        <f t="shared" si="5"/>
        <v>0</v>
      </c>
      <c r="E19" s="522">
        <f>IF(+I14&lt;F18,I14,D19)</f>
        <v>0</v>
      </c>
      <c r="F19" s="523">
        <f t="shared" si="0"/>
        <v>0</v>
      </c>
      <c r="G19" s="524">
        <f t="shared" si="6"/>
        <v>0</v>
      </c>
      <c r="H19" s="491">
        <f t="shared" si="7"/>
        <v>0</v>
      </c>
      <c r="I19" s="511">
        <f t="shared" si="1"/>
        <v>0</v>
      </c>
      <c r="J19" s="511"/>
      <c r="K19" s="525"/>
      <c r="L19" s="514">
        <f t="shared" si="2"/>
        <v>0</v>
      </c>
      <c r="M19" s="525"/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2011</v>
      </c>
      <c r="D20" s="523">
        <f t="shared" si="5"/>
        <v>0</v>
      </c>
      <c r="E20" s="522">
        <f>IF(+I14&lt;F19,I14,D20)</f>
        <v>0</v>
      </c>
      <c r="F20" s="523">
        <f t="shared" si="0"/>
        <v>0</v>
      </c>
      <c r="G20" s="524">
        <f t="shared" si="6"/>
        <v>0</v>
      </c>
      <c r="H20" s="491">
        <f t="shared" si="7"/>
        <v>0</v>
      </c>
      <c r="I20" s="511">
        <f t="shared" si="1"/>
        <v>0</v>
      </c>
      <c r="J20" s="511"/>
      <c r="K20" s="525"/>
      <c r="L20" s="514">
        <f t="shared" si="2"/>
        <v>0</v>
      </c>
      <c r="M20" s="525"/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8"/>
        <v/>
      </c>
      <c r="C21" s="507">
        <f>IF(D12="","-",+C20+1)</f>
        <v>2012</v>
      </c>
      <c r="D21" s="523">
        <f t="shared" si="5"/>
        <v>0</v>
      </c>
      <c r="E21" s="522">
        <f>IF(+I14&lt;F20,I14,D21)</f>
        <v>0</v>
      </c>
      <c r="F21" s="523">
        <f t="shared" si="0"/>
        <v>0</v>
      </c>
      <c r="G21" s="524">
        <f t="shared" si="6"/>
        <v>0</v>
      </c>
      <c r="H21" s="491">
        <f t="shared" si="7"/>
        <v>0</v>
      </c>
      <c r="I21" s="511">
        <f t="shared" si="1"/>
        <v>0</v>
      </c>
      <c r="J21" s="511"/>
      <c r="K21" s="525"/>
      <c r="L21" s="514">
        <f t="shared" si="2"/>
        <v>0</v>
      </c>
      <c r="M21" s="525"/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8"/>
        <v/>
      </c>
      <c r="C22" s="507">
        <f>IF(D11="","-",+C21+1)</f>
        <v>2013</v>
      </c>
      <c r="D22" s="523">
        <f t="shared" si="5"/>
        <v>0</v>
      </c>
      <c r="E22" s="522">
        <f>IF(+I14&lt;F21,I14,D22)</f>
        <v>0</v>
      </c>
      <c r="F22" s="523">
        <f t="shared" si="0"/>
        <v>0</v>
      </c>
      <c r="G22" s="524">
        <f t="shared" si="6"/>
        <v>0</v>
      </c>
      <c r="H22" s="491">
        <f t="shared" si="7"/>
        <v>0</v>
      </c>
      <c r="I22" s="511">
        <f t="shared" si="1"/>
        <v>0</v>
      </c>
      <c r="J22" s="511"/>
      <c r="K22" s="525"/>
      <c r="L22" s="514">
        <f t="shared" si="2"/>
        <v>0</v>
      </c>
      <c r="M22" s="525"/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8"/>
        <v/>
      </c>
      <c r="C23" s="507">
        <f>IF(D11="","-",+C22+1)</f>
        <v>2014</v>
      </c>
      <c r="D23" s="523">
        <f t="shared" si="5"/>
        <v>0</v>
      </c>
      <c r="E23" s="522">
        <f>IF(+I14&lt;F22,I14,D23)</f>
        <v>0</v>
      </c>
      <c r="F23" s="523">
        <f t="shared" si="0"/>
        <v>0</v>
      </c>
      <c r="G23" s="524">
        <f t="shared" si="6"/>
        <v>0</v>
      </c>
      <c r="H23" s="491">
        <f t="shared" si="7"/>
        <v>0</v>
      </c>
      <c r="I23" s="511">
        <f t="shared" si="1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8"/>
        <v/>
      </c>
      <c r="C24" s="507">
        <f>IF(D11="","-",+C23+1)</f>
        <v>2015</v>
      </c>
      <c r="D24" s="523">
        <f t="shared" si="5"/>
        <v>0</v>
      </c>
      <c r="E24" s="522">
        <f>IF(+I14&lt;F23,I14,D24)</f>
        <v>0</v>
      </c>
      <c r="F24" s="523">
        <f t="shared" si="0"/>
        <v>0</v>
      </c>
      <c r="G24" s="524">
        <f t="shared" si="6"/>
        <v>0</v>
      </c>
      <c r="H24" s="491">
        <f t="shared" si="7"/>
        <v>0</v>
      </c>
      <c r="I24" s="511">
        <f t="shared" si="1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8"/>
        <v/>
      </c>
      <c r="C25" s="507">
        <f>IF(D11="","-",+C24+1)</f>
        <v>2016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6"/>
        <v>0</v>
      </c>
      <c r="H25" s="491">
        <f t="shared" si="7"/>
        <v>0</v>
      </c>
      <c r="I25" s="511">
        <f t="shared" si="1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8"/>
        <v/>
      </c>
      <c r="C26" s="507">
        <f>IF(D11="","-",+C25+1)</f>
        <v>2017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6"/>
        <v>0</v>
      </c>
      <c r="H26" s="491">
        <f t="shared" si="7"/>
        <v>0</v>
      </c>
      <c r="I26" s="511">
        <f t="shared" si="1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8"/>
        <v/>
      </c>
      <c r="C27" s="507">
        <f>IF(D11="","-",+C26+1)</f>
        <v>2018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6"/>
        <v>0</v>
      </c>
      <c r="H27" s="491">
        <f t="shared" si="7"/>
        <v>0</v>
      </c>
      <c r="I27" s="511">
        <f t="shared" si="1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8"/>
        <v/>
      </c>
      <c r="C28" s="507">
        <f>IF(D11="","-",+C27+1)</f>
        <v>2019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6"/>
        <v>0</v>
      </c>
      <c r="H28" s="491">
        <f t="shared" si="7"/>
        <v>0</v>
      </c>
      <c r="I28" s="511">
        <f t="shared" si="1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8"/>
        <v/>
      </c>
      <c r="C29" s="507">
        <f>IF(D11="","-",+C28+1)</f>
        <v>2020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6"/>
        <v>0</v>
      </c>
      <c r="H29" s="491">
        <f t="shared" si="7"/>
        <v>0</v>
      </c>
      <c r="I29" s="511">
        <f t="shared" si="1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8"/>
        <v/>
      </c>
      <c r="C30" s="507">
        <f>IF(D11="","-",+C29+1)</f>
        <v>2021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6"/>
        <v>0</v>
      </c>
      <c r="H30" s="491">
        <f t="shared" si="7"/>
        <v>0</v>
      </c>
      <c r="I30" s="511">
        <f t="shared" si="1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8"/>
        <v/>
      </c>
      <c r="C31" s="507">
        <f>IF(D11="","-",+C30+1)</f>
        <v>2022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6"/>
        <v>0</v>
      </c>
      <c r="H31" s="491">
        <f t="shared" si="7"/>
        <v>0</v>
      </c>
      <c r="I31" s="511">
        <f t="shared" si="1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8"/>
        <v/>
      </c>
      <c r="C32" s="507">
        <f>IF(D11="","-",+C31+1)</f>
        <v>2023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6"/>
        <v>0</v>
      </c>
      <c r="H32" s="491">
        <f t="shared" si="7"/>
        <v>0</v>
      </c>
      <c r="I32" s="511">
        <f t="shared" si="1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8"/>
        <v/>
      </c>
      <c r="C33" s="507">
        <f>IF(D11="","-",+C32+1)</f>
        <v>2024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6"/>
        <v>0</v>
      </c>
      <c r="H33" s="491">
        <f t="shared" si="7"/>
        <v>0</v>
      </c>
      <c r="I33" s="511">
        <f t="shared" si="1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8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6"/>
        <v>0</v>
      </c>
      <c r="H34" s="491">
        <f t="shared" si="7"/>
        <v>0</v>
      </c>
      <c r="I34" s="511">
        <f t="shared" si="1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8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6"/>
        <v>0</v>
      </c>
      <c r="H35" s="491">
        <f t="shared" si="7"/>
        <v>0</v>
      </c>
      <c r="I35" s="511">
        <f t="shared" si="1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8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6"/>
        <v>0</v>
      </c>
      <c r="H36" s="491">
        <f t="shared" si="7"/>
        <v>0</v>
      </c>
      <c r="I36" s="511">
        <f t="shared" si="1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8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6"/>
        <v>0</v>
      </c>
      <c r="H37" s="491">
        <f t="shared" si="7"/>
        <v>0</v>
      </c>
      <c r="I37" s="511">
        <f t="shared" si="1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8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6"/>
        <v>0</v>
      </c>
      <c r="H38" s="491">
        <f t="shared" si="7"/>
        <v>0</v>
      </c>
      <c r="I38" s="511">
        <f t="shared" si="1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8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6"/>
        <v>0</v>
      </c>
      <c r="H39" s="491">
        <f t="shared" si="7"/>
        <v>0</v>
      </c>
      <c r="I39" s="511">
        <f t="shared" si="1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8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6"/>
        <v>0</v>
      </c>
      <c r="H40" s="491">
        <f t="shared" si="7"/>
        <v>0</v>
      </c>
      <c r="I40" s="511">
        <f t="shared" si="1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8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6"/>
        <v>0</v>
      </c>
      <c r="H41" s="491">
        <f t="shared" si="7"/>
        <v>0</v>
      </c>
      <c r="I41" s="511">
        <f t="shared" si="1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8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6"/>
        <v>0</v>
      </c>
      <c r="H42" s="491">
        <f t="shared" si="7"/>
        <v>0</v>
      </c>
      <c r="I42" s="511">
        <f t="shared" si="1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8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6"/>
        <v>0</v>
      </c>
      <c r="H43" s="491">
        <f t="shared" si="7"/>
        <v>0</v>
      </c>
      <c r="I43" s="511">
        <f t="shared" si="1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8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6"/>
        <v>0</v>
      </c>
      <c r="H44" s="491">
        <f t="shared" si="7"/>
        <v>0</v>
      </c>
      <c r="I44" s="511">
        <f t="shared" si="1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8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6"/>
        <v>0</v>
      </c>
      <c r="H45" s="491">
        <f t="shared" si="7"/>
        <v>0</v>
      </c>
      <c r="I45" s="511">
        <f t="shared" si="1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8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6"/>
        <v>0</v>
      </c>
      <c r="H46" s="491">
        <f t="shared" si="7"/>
        <v>0</v>
      </c>
      <c r="I46" s="511">
        <f t="shared" si="1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8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6"/>
        <v>0</v>
      </c>
      <c r="H47" s="491">
        <f t="shared" si="7"/>
        <v>0</v>
      </c>
      <c r="I47" s="511">
        <f t="shared" si="1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8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6"/>
        <v>0</v>
      </c>
      <c r="H48" s="491">
        <f t="shared" si="7"/>
        <v>0</v>
      </c>
      <c r="I48" s="511">
        <f t="shared" si="1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8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si="6"/>
        <v>0</v>
      </c>
      <c r="H49" s="491">
        <f t="shared" si="7"/>
        <v>0</v>
      </c>
      <c r="I49" s="511">
        <f t="shared" ref="I49:I72" si="10">H49-G49</f>
        <v>0</v>
      </c>
      <c r="J49" s="511"/>
      <c r="K49" s="525"/>
      <c r="L49" s="514">
        <f t="shared" ref="L49:L72" si="11">IF(K49&lt;&gt;0,+G49-K49,0)</f>
        <v>0</v>
      </c>
      <c r="M49" s="525"/>
      <c r="N49" s="514">
        <f t="shared" ref="N49:N72" si="12">IF(M49&lt;&gt;0,+H49-M49,0)</f>
        <v>0</v>
      </c>
      <c r="O49" s="514">
        <f t="shared" ref="O49:O72" si="13">+N49-L49</f>
        <v>0</v>
      </c>
      <c r="P49" s="272"/>
    </row>
    <row r="50" spans="2:17">
      <c r="B50" s="195" t="str">
        <f t="shared" si="8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6"/>
        <v>0</v>
      </c>
      <c r="H50" s="491">
        <f t="shared" si="7"/>
        <v>0</v>
      </c>
      <c r="I50" s="511">
        <f t="shared" si="10"/>
        <v>0</v>
      </c>
      <c r="J50" s="511"/>
      <c r="K50" s="525"/>
      <c r="L50" s="514">
        <f t="shared" si="11"/>
        <v>0</v>
      </c>
      <c r="M50" s="525"/>
      <c r="N50" s="514">
        <f t="shared" si="12"/>
        <v>0</v>
      </c>
      <c r="O50" s="514">
        <f t="shared" si="13"/>
        <v>0</v>
      </c>
      <c r="P50" s="272"/>
    </row>
    <row r="51" spans="2:17">
      <c r="B51" s="195" t="str">
        <f t="shared" si="8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6"/>
        <v>0</v>
      </c>
      <c r="H51" s="491">
        <f t="shared" si="7"/>
        <v>0</v>
      </c>
      <c r="I51" s="511">
        <f t="shared" si="10"/>
        <v>0</v>
      </c>
      <c r="J51" s="511"/>
      <c r="K51" s="525"/>
      <c r="L51" s="514">
        <f t="shared" si="11"/>
        <v>0</v>
      </c>
      <c r="M51" s="525"/>
      <c r="N51" s="514">
        <f t="shared" si="12"/>
        <v>0</v>
      </c>
      <c r="O51" s="514">
        <f t="shared" si="13"/>
        <v>0</v>
      </c>
      <c r="P51" s="272"/>
    </row>
    <row r="52" spans="2:17">
      <c r="B52" s="195" t="str">
        <f t="shared" si="8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6"/>
        <v>0</v>
      </c>
      <c r="H52" s="491">
        <f t="shared" si="7"/>
        <v>0</v>
      </c>
      <c r="I52" s="511">
        <f t="shared" si="10"/>
        <v>0</v>
      </c>
      <c r="J52" s="511"/>
      <c r="K52" s="525"/>
      <c r="L52" s="514">
        <f t="shared" si="11"/>
        <v>0</v>
      </c>
      <c r="M52" s="525"/>
      <c r="N52" s="514">
        <f t="shared" si="12"/>
        <v>0</v>
      </c>
      <c r="O52" s="514">
        <f t="shared" si="13"/>
        <v>0</v>
      </c>
      <c r="P52" s="272"/>
    </row>
    <row r="53" spans="2:17">
      <c r="B53" s="195" t="str">
        <f t="shared" si="8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6"/>
        <v>0</v>
      </c>
      <c r="H53" s="491">
        <f t="shared" si="7"/>
        <v>0</v>
      </c>
      <c r="I53" s="511">
        <f t="shared" si="10"/>
        <v>0</v>
      </c>
      <c r="J53" s="511"/>
      <c r="K53" s="525"/>
      <c r="L53" s="514">
        <f t="shared" si="11"/>
        <v>0</v>
      </c>
      <c r="M53" s="525"/>
      <c r="N53" s="514">
        <f t="shared" si="12"/>
        <v>0</v>
      </c>
      <c r="O53" s="514">
        <f t="shared" si="13"/>
        <v>0</v>
      </c>
      <c r="P53" s="272"/>
    </row>
    <row r="54" spans="2:17">
      <c r="B54" s="195" t="str">
        <f t="shared" si="8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6"/>
        <v>0</v>
      </c>
      <c r="H54" s="491">
        <f t="shared" si="7"/>
        <v>0</v>
      </c>
      <c r="I54" s="511">
        <f t="shared" si="10"/>
        <v>0</v>
      </c>
      <c r="J54" s="511"/>
      <c r="K54" s="525"/>
      <c r="L54" s="514">
        <f t="shared" si="11"/>
        <v>0</v>
      </c>
      <c r="M54" s="525"/>
      <c r="N54" s="514">
        <f t="shared" si="12"/>
        <v>0</v>
      </c>
      <c r="O54" s="514">
        <f t="shared" si="13"/>
        <v>0</v>
      </c>
      <c r="P54" s="272"/>
    </row>
    <row r="55" spans="2:17">
      <c r="B55" s="195" t="str">
        <f t="shared" si="8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6"/>
        <v>0</v>
      </c>
      <c r="H55" s="491">
        <f t="shared" si="7"/>
        <v>0</v>
      </c>
      <c r="I55" s="511">
        <f t="shared" si="10"/>
        <v>0</v>
      </c>
      <c r="J55" s="511"/>
      <c r="K55" s="525"/>
      <c r="L55" s="514">
        <f t="shared" si="11"/>
        <v>0</v>
      </c>
      <c r="M55" s="525"/>
      <c r="N55" s="514">
        <f t="shared" si="12"/>
        <v>0</v>
      </c>
      <c r="O55" s="514">
        <f t="shared" si="13"/>
        <v>0</v>
      </c>
      <c r="P55" s="272"/>
    </row>
    <row r="56" spans="2:17">
      <c r="B56" s="195" t="str">
        <f t="shared" si="8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6"/>
        <v>0</v>
      </c>
      <c r="H56" s="491">
        <f t="shared" si="7"/>
        <v>0</v>
      </c>
      <c r="I56" s="511">
        <f t="shared" si="10"/>
        <v>0</v>
      </c>
      <c r="J56" s="511"/>
      <c r="K56" s="525"/>
      <c r="L56" s="514">
        <f t="shared" si="11"/>
        <v>0</v>
      </c>
      <c r="M56" s="525"/>
      <c r="N56" s="514">
        <f t="shared" si="12"/>
        <v>0</v>
      </c>
      <c r="O56" s="514">
        <f t="shared" si="13"/>
        <v>0</v>
      </c>
      <c r="P56" s="272"/>
    </row>
    <row r="57" spans="2:17">
      <c r="B57" s="195" t="str">
        <f t="shared" si="8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6"/>
        <v>0</v>
      </c>
      <c r="H57" s="491">
        <f t="shared" si="7"/>
        <v>0</v>
      </c>
      <c r="I57" s="511">
        <f t="shared" si="10"/>
        <v>0</v>
      </c>
      <c r="J57" s="511"/>
      <c r="K57" s="525"/>
      <c r="L57" s="514">
        <f t="shared" si="11"/>
        <v>0</v>
      </c>
      <c r="M57" s="525"/>
      <c r="N57" s="514">
        <f t="shared" si="12"/>
        <v>0</v>
      </c>
      <c r="O57" s="514">
        <f t="shared" si="13"/>
        <v>0</v>
      </c>
      <c r="P57" s="272"/>
    </row>
    <row r="58" spans="2:17">
      <c r="B58" s="195" t="str">
        <f t="shared" si="8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6"/>
        <v>0</v>
      </c>
      <c r="H58" s="491">
        <f t="shared" si="7"/>
        <v>0</v>
      </c>
      <c r="I58" s="511">
        <f t="shared" si="10"/>
        <v>0</v>
      </c>
      <c r="J58" s="511"/>
      <c r="K58" s="525"/>
      <c r="L58" s="514">
        <f t="shared" si="11"/>
        <v>0</v>
      </c>
      <c r="M58" s="525"/>
      <c r="N58" s="514">
        <f t="shared" si="12"/>
        <v>0</v>
      </c>
      <c r="O58" s="514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6"/>
        <v>0</v>
      </c>
      <c r="H59" s="491">
        <f t="shared" si="7"/>
        <v>0</v>
      </c>
      <c r="I59" s="511">
        <f t="shared" si="10"/>
        <v>0</v>
      </c>
      <c r="J59" s="511"/>
      <c r="K59" s="525"/>
      <c r="L59" s="514">
        <f t="shared" si="11"/>
        <v>0</v>
      </c>
      <c r="M59" s="525"/>
      <c r="N59" s="514">
        <f t="shared" si="12"/>
        <v>0</v>
      </c>
      <c r="O59" s="514">
        <f t="shared" si="13"/>
        <v>0</v>
      </c>
      <c r="P59" s="272"/>
    </row>
    <row r="60" spans="2:17">
      <c r="B60" s="195" t="str">
        <f t="shared" si="8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6"/>
        <v>0</v>
      </c>
      <c r="H60" s="491">
        <f t="shared" si="7"/>
        <v>0</v>
      </c>
      <c r="I60" s="511">
        <f t="shared" si="10"/>
        <v>0</v>
      </c>
      <c r="J60" s="511"/>
      <c r="K60" s="525"/>
      <c r="L60" s="514">
        <f t="shared" si="11"/>
        <v>0</v>
      </c>
      <c r="M60" s="525"/>
      <c r="N60" s="514">
        <f t="shared" si="12"/>
        <v>0</v>
      </c>
      <c r="O60" s="514">
        <f t="shared" si="13"/>
        <v>0</v>
      </c>
      <c r="P60" s="272"/>
    </row>
    <row r="61" spans="2:17">
      <c r="B61" s="195" t="str">
        <f t="shared" si="8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6"/>
        <v>0</v>
      </c>
      <c r="H61" s="491">
        <f t="shared" si="7"/>
        <v>0</v>
      </c>
      <c r="I61" s="511">
        <f t="shared" si="10"/>
        <v>0</v>
      </c>
      <c r="J61" s="511"/>
      <c r="K61" s="525"/>
      <c r="L61" s="514">
        <f t="shared" si="11"/>
        <v>0</v>
      </c>
      <c r="M61" s="525"/>
      <c r="N61" s="514">
        <f t="shared" si="12"/>
        <v>0</v>
      </c>
      <c r="O61" s="514">
        <f t="shared" si="13"/>
        <v>0</v>
      </c>
      <c r="P61" s="272"/>
    </row>
    <row r="62" spans="2:17">
      <c r="B62" s="195" t="str">
        <f t="shared" si="8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6"/>
        <v>0</v>
      </c>
      <c r="H62" s="491">
        <f t="shared" si="7"/>
        <v>0</v>
      </c>
      <c r="I62" s="511">
        <f t="shared" si="10"/>
        <v>0</v>
      </c>
      <c r="J62" s="511"/>
      <c r="K62" s="525"/>
      <c r="L62" s="514">
        <f t="shared" si="11"/>
        <v>0</v>
      </c>
      <c r="M62" s="525"/>
      <c r="N62" s="514">
        <f t="shared" si="12"/>
        <v>0</v>
      </c>
      <c r="O62" s="514">
        <f t="shared" si="13"/>
        <v>0</v>
      </c>
      <c r="P62" s="272"/>
    </row>
    <row r="63" spans="2:17">
      <c r="B63" s="195" t="str">
        <f t="shared" si="8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6"/>
        <v>0</v>
      </c>
      <c r="H63" s="491">
        <f t="shared" si="7"/>
        <v>0</v>
      </c>
      <c r="I63" s="511">
        <f t="shared" si="10"/>
        <v>0</v>
      </c>
      <c r="J63" s="511"/>
      <c r="K63" s="525"/>
      <c r="L63" s="514">
        <f t="shared" si="11"/>
        <v>0</v>
      </c>
      <c r="M63" s="525"/>
      <c r="N63" s="514">
        <f t="shared" si="12"/>
        <v>0</v>
      </c>
      <c r="O63" s="514">
        <f t="shared" si="13"/>
        <v>0</v>
      </c>
      <c r="P63" s="272"/>
    </row>
    <row r="64" spans="2:17">
      <c r="B64" s="195" t="str">
        <f t="shared" si="8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6"/>
        <v>0</v>
      </c>
      <c r="H64" s="491">
        <f t="shared" si="7"/>
        <v>0</v>
      </c>
      <c r="I64" s="511">
        <f t="shared" si="10"/>
        <v>0</v>
      </c>
      <c r="J64" s="511"/>
      <c r="K64" s="525"/>
      <c r="L64" s="514">
        <f t="shared" si="11"/>
        <v>0</v>
      </c>
      <c r="M64" s="525"/>
      <c r="N64" s="514">
        <f t="shared" si="12"/>
        <v>0</v>
      </c>
      <c r="O64" s="514">
        <f t="shared" si="13"/>
        <v>0</v>
      </c>
      <c r="P64" s="272"/>
    </row>
    <row r="65" spans="1:16">
      <c r="B65" s="195" t="str">
        <f t="shared" si="8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6"/>
        <v>0</v>
      </c>
      <c r="H65" s="491">
        <f t="shared" si="7"/>
        <v>0</v>
      </c>
      <c r="I65" s="511">
        <f t="shared" si="10"/>
        <v>0</v>
      </c>
      <c r="J65" s="511"/>
      <c r="K65" s="525"/>
      <c r="L65" s="514">
        <f t="shared" si="11"/>
        <v>0</v>
      </c>
      <c r="M65" s="525"/>
      <c r="N65" s="514">
        <f t="shared" si="12"/>
        <v>0</v>
      </c>
      <c r="O65" s="514">
        <f t="shared" si="13"/>
        <v>0</v>
      </c>
      <c r="P65" s="272"/>
    </row>
    <row r="66" spans="1:16">
      <c r="B66" s="195" t="str">
        <f t="shared" si="8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6"/>
        <v>0</v>
      </c>
      <c r="H66" s="491">
        <f t="shared" si="7"/>
        <v>0</v>
      </c>
      <c r="I66" s="511">
        <f t="shared" si="10"/>
        <v>0</v>
      </c>
      <c r="J66" s="511"/>
      <c r="K66" s="525"/>
      <c r="L66" s="514">
        <f t="shared" si="11"/>
        <v>0</v>
      </c>
      <c r="M66" s="525"/>
      <c r="N66" s="514">
        <f t="shared" si="12"/>
        <v>0</v>
      </c>
      <c r="O66" s="514">
        <f t="shared" si="13"/>
        <v>0</v>
      </c>
      <c r="P66" s="272"/>
    </row>
    <row r="67" spans="1:16">
      <c r="B67" s="195" t="str">
        <f t="shared" si="8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6"/>
        <v>0</v>
      </c>
      <c r="H67" s="491">
        <f t="shared" si="7"/>
        <v>0</v>
      </c>
      <c r="I67" s="511">
        <f t="shared" si="10"/>
        <v>0</v>
      </c>
      <c r="J67" s="511"/>
      <c r="K67" s="525"/>
      <c r="L67" s="514">
        <f t="shared" si="11"/>
        <v>0</v>
      </c>
      <c r="M67" s="525"/>
      <c r="N67" s="514">
        <f t="shared" si="12"/>
        <v>0</v>
      </c>
      <c r="O67" s="514">
        <f t="shared" si="13"/>
        <v>0</v>
      </c>
      <c r="P67" s="272"/>
    </row>
    <row r="68" spans="1:16">
      <c r="B68" s="195" t="str">
        <f t="shared" si="8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6"/>
        <v>0</v>
      </c>
      <c r="H68" s="491">
        <f t="shared" si="7"/>
        <v>0</v>
      </c>
      <c r="I68" s="511">
        <f t="shared" si="10"/>
        <v>0</v>
      </c>
      <c r="J68" s="511"/>
      <c r="K68" s="525"/>
      <c r="L68" s="514">
        <f t="shared" si="11"/>
        <v>0</v>
      </c>
      <c r="M68" s="525"/>
      <c r="N68" s="514">
        <f t="shared" si="12"/>
        <v>0</v>
      </c>
      <c r="O68" s="514">
        <f t="shared" si="13"/>
        <v>0</v>
      </c>
      <c r="P68" s="272"/>
    </row>
    <row r="69" spans="1:16">
      <c r="B69" s="195" t="str">
        <f t="shared" si="8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6"/>
        <v>0</v>
      </c>
      <c r="H69" s="491">
        <f t="shared" si="7"/>
        <v>0</v>
      </c>
      <c r="I69" s="511">
        <f t="shared" si="10"/>
        <v>0</v>
      </c>
      <c r="J69" s="511"/>
      <c r="K69" s="525"/>
      <c r="L69" s="514">
        <f t="shared" si="11"/>
        <v>0</v>
      </c>
      <c r="M69" s="525"/>
      <c r="N69" s="514">
        <f t="shared" si="12"/>
        <v>0</v>
      </c>
      <c r="O69" s="514">
        <f t="shared" si="13"/>
        <v>0</v>
      </c>
      <c r="P69" s="272"/>
    </row>
    <row r="70" spans="1:16">
      <c r="B70" s="195" t="str">
        <f t="shared" si="8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6"/>
        <v>0</v>
      </c>
      <c r="H70" s="491">
        <f t="shared" si="7"/>
        <v>0</v>
      </c>
      <c r="I70" s="511">
        <f t="shared" si="10"/>
        <v>0</v>
      </c>
      <c r="J70" s="511"/>
      <c r="K70" s="525"/>
      <c r="L70" s="514">
        <f t="shared" si="11"/>
        <v>0</v>
      </c>
      <c r="M70" s="525"/>
      <c r="N70" s="514">
        <f t="shared" si="12"/>
        <v>0</v>
      </c>
      <c r="O70" s="514">
        <f t="shared" si="13"/>
        <v>0</v>
      </c>
      <c r="P70" s="272"/>
    </row>
    <row r="71" spans="1:16">
      <c r="B71" s="195" t="str">
        <f t="shared" si="8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6"/>
        <v>0</v>
      </c>
      <c r="H71" s="491">
        <f t="shared" si="7"/>
        <v>0</v>
      </c>
      <c r="I71" s="511">
        <f t="shared" si="10"/>
        <v>0</v>
      </c>
      <c r="J71" s="511"/>
      <c r="K71" s="525"/>
      <c r="L71" s="514">
        <f t="shared" si="11"/>
        <v>0</v>
      </c>
      <c r="M71" s="525"/>
      <c r="N71" s="514">
        <f t="shared" si="12"/>
        <v>0</v>
      </c>
      <c r="O71" s="514">
        <f t="shared" si="13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6"/>
        <v>0</v>
      </c>
      <c r="H72" s="471">
        <f t="shared" si="7"/>
        <v>0</v>
      </c>
      <c r="I72" s="531">
        <f t="shared" si="10"/>
        <v>0</v>
      </c>
      <c r="J72" s="511"/>
      <c r="K72" s="532"/>
      <c r="L72" s="533">
        <f t="shared" si="11"/>
        <v>0</v>
      </c>
      <c r="M72" s="532"/>
      <c r="N72" s="533">
        <f t="shared" si="12"/>
        <v>0</v>
      </c>
      <c r="O72" s="533">
        <f t="shared" si="13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4">+(F99+D99)/2</f>
        <v>0</v>
      </c>
      <c r="H99" s="604">
        <f t="shared" ref="H99:H112" si="15">+J$94*G99+E99</f>
        <v>0</v>
      </c>
      <c r="I99" s="605">
        <f t="shared" ref="I99:I112" si="16">+J$95*G99+E99</f>
        <v>0</v>
      </c>
      <c r="J99" s="514">
        <f t="shared" ref="J99:J130" si="17">+I99-H99</f>
        <v>0</v>
      </c>
      <c r="K99" s="514"/>
      <c r="L99" s="512">
        <v>0</v>
      </c>
      <c r="M99" s="513">
        <f t="shared" ref="M99:M130" si="18">IF(L99&lt;&gt;0,+H99-L99,0)</f>
        <v>0</v>
      </c>
      <c r="N99" s="512">
        <v>0</v>
      </c>
      <c r="O99" s="513">
        <f t="shared" ref="O99:O130" si="19">IF(N99&lt;&gt;0,+I99-N99,0)</f>
        <v>0</v>
      </c>
      <c r="P99" s="513">
        <f t="shared" ref="P99:P130" si="2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2009</v>
      </c>
      <c r="D100" s="374">
        <f t="shared" ref="D100:D109" si="21">F99</f>
        <v>0</v>
      </c>
      <c r="E100" s="522">
        <f>IF(+J96&lt;F99,J96,D100)</f>
        <v>0</v>
      </c>
      <c r="F100" s="523">
        <f t="shared" ref="F100:F130" si="22">+D100-E100</f>
        <v>0</v>
      </c>
      <c r="G100" s="523">
        <f t="shared" si="14"/>
        <v>0</v>
      </c>
      <c r="H100" s="526">
        <f t="shared" si="15"/>
        <v>0</v>
      </c>
      <c r="I100" s="577">
        <f t="shared" si="16"/>
        <v>0</v>
      </c>
      <c r="J100" s="514">
        <f t="shared" si="17"/>
        <v>0</v>
      </c>
      <c r="K100" s="514"/>
      <c r="L100" s="518">
        <v>0</v>
      </c>
      <c r="M100" s="514">
        <f t="shared" si="18"/>
        <v>0</v>
      </c>
      <c r="N100" s="518">
        <v>0</v>
      </c>
      <c r="O100" s="514">
        <f t="shared" si="19"/>
        <v>0</v>
      </c>
      <c r="P100" s="514">
        <f t="shared" si="20"/>
        <v>0</v>
      </c>
      <c r="Q100" s="269"/>
    </row>
    <row r="101" spans="1:17">
      <c r="B101" s="195" t="str">
        <f t="shared" ref="B101:B154" si="23">IF(D101=F100,"","IU")</f>
        <v/>
      </c>
      <c r="C101" s="507">
        <f>IF(D93="","-",+C100+1)</f>
        <v>2010</v>
      </c>
      <c r="D101" s="374">
        <f t="shared" si="21"/>
        <v>0</v>
      </c>
      <c r="E101" s="522">
        <f>IF(+J96&lt;F100,J96,D101)</f>
        <v>0</v>
      </c>
      <c r="F101" s="523">
        <f t="shared" si="22"/>
        <v>0</v>
      </c>
      <c r="G101" s="523">
        <f t="shared" si="14"/>
        <v>0</v>
      </c>
      <c r="H101" s="526">
        <f t="shared" si="15"/>
        <v>0</v>
      </c>
      <c r="I101" s="577">
        <f t="shared" si="16"/>
        <v>0</v>
      </c>
      <c r="J101" s="514">
        <f t="shared" si="17"/>
        <v>0</v>
      </c>
      <c r="K101" s="514"/>
      <c r="L101" s="525"/>
      <c r="M101" s="514">
        <f t="shared" si="18"/>
        <v>0</v>
      </c>
      <c r="N101" s="525"/>
      <c r="O101" s="514">
        <f t="shared" si="19"/>
        <v>0</v>
      </c>
      <c r="P101" s="514">
        <f t="shared" si="20"/>
        <v>0</v>
      </c>
      <c r="Q101" s="269"/>
    </row>
    <row r="102" spans="1:17">
      <c r="B102" s="195" t="str">
        <f t="shared" si="23"/>
        <v/>
      </c>
      <c r="C102" s="507">
        <f>IF(D93="","-",+C101+1)</f>
        <v>2011</v>
      </c>
      <c r="D102" s="374">
        <f t="shared" si="21"/>
        <v>0</v>
      </c>
      <c r="E102" s="522">
        <f>IF(+J96&lt;F101,J96,D102)</f>
        <v>0</v>
      </c>
      <c r="F102" s="523">
        <f t="shared" si="22"/>
        <v>0</v>
      </c>
      <c r="G102" s="523">
        <f t="shared" si="14"/>
        <v>0</v>
      </c>
      <c r="H102" s="526">
        <f t="shared" si="15"/>
        <v>0</v>
      </c>
      <c r="I102" s="577">
        <f t="shared" si="16"/>
        <v>0</v>
      </c>
      <c r="J102" s="514">
        <f t="shared" si="17"/>
        <v>0</v>
      </c>
      <c r="K102" s="514"/>
      <c r="L102" s="525"/>
      <c r="M102" s="514">
        <f t="shared" si="18"/>
        <v>0</v>
      </c>
      <c r="N102" s="525"/>
      <c r="O102" s="514">
        <f t="shared" si="19"/>
        <v>0</v>
      </c>
      <c r="P102" s="514">
        <f t="shared" si="20"/>
        <v>0</v>
      </c>
      <c r="Q102" s="269"/>
    </row>
    <row r="103" spans="1:17">
      <c r="B103" s="195" t="str">
        <f t="shared" si="23"/>
        <v/>
      </c>
      <c r="C103" s="507">
        <f>IF(D93="","-",+C102+1)</f>
        <v>2012</v>
      </c>
      <c r="D103" s="374">
        <f t="shared" si="21"/>
        <v>0</v>
      </c>
      <c r="E103" s="522">
        <f>IF(+J96&lt;F102,J96,D103)</f>
        <v>0</v>
      </c>
      <c r="F103" s="523">
        <f t="shared" si="22"/>
        <v>0</v>
      </c>
      <c r="G103" s="523">
        <f t="shared" si="14"/>
        <v>0</v>
      </c>
      <c r="H103" s="526">
        <f t="shared" si="15"/>
        <v>0</v>
      </c>
      <c r="I103" s="577">
        <f t="shared" si="16"/>
        <v>0</v>
      </c>
      <c r="J103" s="514">
        <f t="shared" si="17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  <c r="Q103" s="269"/>
    </row>
    <row r="104" spans="1:17">
      <c r="B104" s="195" t="str">
        <f t="shared" si="23"/>
        <v/>
      </c>
      <c r="C104" s="507">
        <f>IF(D93="","-",+C103+1)</f>
        <v>2013</v>
      </c>
      <c r="D104" s="374">
        <f t="shared" si="21"/>
        <v>0</v>
      </c>
      <c r="E104" s="522">
        <f>IF(+J96&lt;F103,J96,D104)</f>
        <v>0</v>
      </c>
      <c r="F104" s="523">
        <f t="shared" si="22"/>
        <v>0</v>
      </c>
      <c r="G104" s="523">
        <f t="shared" si="14"/>
        <v>0</v>
      </c>
      <c r="H104" s="526">
        <f t="shared" si="15"/>
        <v>0</v>
      </c>
      <c r="I104" s="577">
        <f t="shared" si="16"/>
        <v>0</v>
      </c>
      <c r="J104" s="514">
        <f t="shared" si="17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  <c r="Q104" s="269"/>
    </row>
    <row r="105" spans="1:17">
      <c r="B105" s="195" t="str">
        <f t="shared" si="23"/>
        <v/>
      </c>
      <c r="C105" s="507">
        <f>IF(D93="","-",+C104+1)</f>
        <v>2014</v>
      </c>
      <c r="D105" s="374">
        <f t="shared" si="21"/>
        <v>0</v>
      </c>
      <c r="E105" s="522">
        <f>IF(+J96&lt;F104,J96,D105)</f>
        <v>0</v>
      </c>
      <c r="F105" s="523">
        <f t="shared" si="22"/>
        <v>0</v>
      </c>
      <c r="G105" s="523">
        <f t="shared" si="14"/>
        <v>0</v>
      </c>
      <c r="H105" s="526">
        <f t="shared" si="15"/>
        <v>0</v>
      </c>
      <c r="I105" s="577">
        <f t="shared" si="16"/>
        <v>0</v>
      </c>
      <c r="J105" s="514">
        <f t="shared" si="17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  <c r="Q105" s="269"/>
    </row>
    <row r="106" spans="1:17">
      <c r="B106" s="195" t="str">
        <f t="shared" si="23"/>
        <v/>
      </c>
      <c r="C106" s="507">
        <f>IF(D93="","-",+C105+1)</f>
        <v>2015</v>
      </c>
      <c r="D106" s="374">
        <f t="shared" si="21"/>
        <v>0</v>
      </c>
      <c r="E106" s="522">
        <f>IF(+J96&lt;F105,J96,D106)</f>
        <v>0</v>
      </c>
      <c r="F106" s="523">
        <f t="shared" si="22"/>
        <v>0</v>
      </c>
      <c r="G106" s="523">
        <f t="shared" si="14"/>
        <v>0</v>
      </c>
      <c r="H106" s="526">
        <f t="shared" si="15"/>
        <v>0</v>
      </c>
      <c r="I106" s="577">
        <f t="shared" si="16"/>
        <v>0</v>
      </c>
      <c r="J106" s="514">
        <f t="shared" si="17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  <c r="Q106" s="269"/>
    </row>
    <row r="107" spans="1:17">
      <c r="B107" s="195" t="str">
        <f t="shared" si="23"/>
        <v/>
      </c>
      <c r="C107" s="507">
        <f>IF(D93="","-",+C106+1)</f>
        <v>2016</v>
      </c>
      <c r="D107" s="374">
        <f t="shared" si="21"/>
        <v>0</v>
      </c>
      <c r="E107" s="522">
        <f>IF(+J96&lt;F106,J96,D107)</f>
        <v>0</v>
      </c>
      <c r="F107" s="523">
        <f t="shared" si="22"/>
        <v>0</v>
      </c>
      <c r="G107" s="523">
        <f t="shared" si="14"/>
        <v>0</v>
      </c>
      <c r="H107" s="526">
        <f t="shared" si="15"/>
        <v>0</v>
      </c>
      <c r="I107" s="577">
        <f t="shared" si="16"/>
        <v>0</v>
      </c>
      <c r="J107" s="514">
        <f t="shared" si="17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  <c r="Q107" s="269"/>
    </row>
    <row r="108" spans="1:17">
      <c r="B108" s="195" t="str">
        <f t="shared" si="23"/>
        <v/>
      </c>
      <c r="C108" s="507">
        <f>IF(D93="","-",+C107+1)</f>
        <v>2017</v>
      </c>
      <c r="D108" s="374">
        <f t="shared" si="21"/>
        <v>0</v>
      </c>
      <c r="E108" s="522">
        <f>IF(+J96&lt;F107,J96,D108)</f>
        <v>0</v>
      </c>
      <c r="F108" s="523">
        <f t="shared" si="22"/>
        <v>0</v>
      </c>
      <c r="G108" s="523">
        <f t="shared" si="14"/>
        <v>0</v>
      </c>
      <c r="H108" s="526">
        <f t="shared" si="15"/>
        <v>0</v>
      </c>
      <c r="I108" s="577">
        <f t="shared" si="16"/>
        <v>0</v>
      </c>
      <c r="J108" s="514">
        <f t="shared" si="17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  <c r="Q108" s="269"/>
    </row>
    <row r="109" spans="1:17">
      <c r="B109" s="195" t="str">
        <f t="shared" si="23"/>
        <v/>
      </c>
      <c r="C109" s="507">
        <f>IF(D93="","-",+C108+1)</f>
        <v>2018</v>
      </c>
      <c r="D109" s="374">
        <f t="shared" si="21"/>
        <v>0</v>
      </c>
      <c r="E109" s="522">
        <f>IF(+J96&lt;F108,J96,D109)</f>
        <v>0</v>
      </c>
      <c r="F109" s="523">
        <f t="shared" si="22"/>
        <v>0</v>
      </c>
      <c r="G109" s="523">
        <f t="shared" si="14"/>
        <v>0</v>
      </c>
      <c r="H109" s="526">
        <f t="shared" si="15"/>
        <v>0</v>
      </c>
      <c r="I109" s="577">
        <f t="shared" si="16"/>
        <v>0</v>
      </c>
      <c r="J109" s="514">
        <f t="shared" si="17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  <c r="Q109" s="269"/>
    </row>
    <row r="110" spans="1:17">
      <c r="B110" s="195" t="str">
        <f t="shared" si="23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2"/>
        <v>0</v>
      </c>
      <c r="G110" s="523">
        <f t="shared" si="14"/>
        <v>0</v>
      </c>
      <c r="H110" s="526">
        <f t="shared" si="15"/>
        <v>0</v>
      </c>
      <c r="I110" s="577">
        <f t="shared" si="16"/>
        <v>0</v>
      </c>
      <c r="J110" s="514">
        <f t="shared" si="17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  <c r="Q110" s="269"/>
    </row>
    <row r="111" spans="1:17">
      <c r="B111" s="195" t="str">
        <f t="shared" si="23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2"/>
        <v>0</v>
      </c>
      <c r="G111" s="523">
        <f t="shared" si="14"/>
        <v>0</v>
      </c>
      <c r="H111" s="526">
        <f t="shared" si="15"/>
        <v>0</v>
      </c>
      <c r="I111" s="577">
        <f t="shared" si="16"/>
        <v>0</v>
      </c>
      <c r="J111" s="514">
        <f t="shared" si="17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  <c r="Q111" s="269"/>
    </row>
    <row r="112" spans="1:17">
      <c r="B112" s="195" t="str">
        <f t="shared" si="23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2"/>
        <v>0</v>
      </c>
      <c r="G112" s="523">
        <f t="shared" si="14"/>
        <v>0</v>
      </c>
      <c r="H112" s="526">
        <f t="shared" si="15"/>
        <v>0</v>
      </c>
      <c r="I112" s="577">
        <f t="shared" si="16"/>
        <v>0</v>
      </c>
      <c r="J112" s="514">
        <f t="shared" si="17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  <c r="Q112" s="269"/>
    </row>
    <row r="113" spans="2:17">
      <c r="B113" s="195" t="str">
        <f t="shared" si="23"/>
        <v/>
      </c>
      <c r="C113" s="507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2"/>
        <v>0</v>
      </c>
      <c r="G113" s="523">
        <f t="shared" si="14"/>
        <v>0</v>
      </c>
      <c r="H113" s="526">
        <f t="shared" ref="H113:H154" si="24">+J$94*G113+E113</f>
        <v>0</v>
      </c>
      <c r="I113" s="577">
        <f t="shared" ref="I113:I154" si="25">+J$95*G113+E113</f>
        <v>0</v>
      </c>
      <c r="J113" s="514">
        <f t="shared" si="17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  <c r="Q113" s="269"/>
    </row>
    <row r="114" spans="2:17">
      <c r="B114" s="195" t="str">
        <f t="shared" si="23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2"/>
        <v>0</v>
      </c>
      <c r="G114" s="523">
        <f t="shared" si="14"/>
        <v>0</v>
      </c>
      <c r="H114" s="526">
        <f t="shared" si="24"/>
        <v>0</v>
      </c>
      <c r="I114" s="577">
        <f t="shared" si="25"/>
        <v>0</v>
      </c>
      <c r="J114" s="514">
        <f t="shared" si="17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  <c r="Q114" s="269"/>
    </row>
    <row r="115" spans="2:17">
      <c r="B115" s="195" t="str">
        <f t="shared" si="23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2"/>
        <v>0</v>
      </c>
      <c r="G115" s="523">
        <f t="shared" si="14"/>
        <v>0</v>
      </c>
      <c r="H115" s="526">
        <f t="shared" si="24"/>
        <v>0</v>
      </c>
      <c r="I115" s="577">
        <f t="shared" si="25"/>
        <v>0</v>
      </c>
      <c r="J115" s="514">
        <f t="shared" si="17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  <c r="Q115" s="269"/>
    </row>
    <row r="116" spans="2:17">
      <c r="B116" s="195" t="str">
        <f t="shared" si="23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2"/>
        <v>0</v>
      </c>
      <c r="G116" s="523">
        <f t="shared" si="14"/>
        <v>0</v>
      </c>
      <c r="H116" s="526">
        <f t="shared" si="24"/>
        <v>0</v>
      </c>
      <c r="I116" s="577">
        <f t="shared" si="25"/>
        <v>0</v>
      </c>
      <c r="J116" s="514">
        <f t="shared" si="17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  <c r="Q116" s="269"/>
    </row>
    <row r="117" spans="2:17">
      <c r="B117" s="195" t="str">
        <f t="shared" si="23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2"/>
        <v>0</v>
      </c>
      <c r="G117" s="523">
        <f t="shared" si="14"/>
        <v>0</v>
      </c>
      <c r="H117" s="526">
        <f t="shared" si="24"/>
        <v>0</v>
      </c>
      <c r="I117" s="577">
        <f t="shared" si="25"/>
        <v>0</v>
      </c>
      <c r="J117" s="514">
        <f t="shared" si="17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  <c r="Q117" s="269"/>
    </row>
    <row r="118" spans="2:17">
      <c r="B118" s="195" t="str">
        <f t="shared" si="23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2"/>
        <v>0</v>
      </c>
      <c r="G118" s="523">
        <f t="shared" si="14"/>
        <v>0</v>
      </c>
      <c r="H118" s="526">
        <f t="shared" si="24"/>
        <v>0</v>
      </c>
      <c r="I118" s="577">
        <f t="shared" si="25"/>
        <v>0</v>
      </c>
      <c r="J118" s="514">
        <f t="shared" si="17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  <c r="Q118" s="269"/>
    </row>
    <row r="119" spans="2:17">
      <c r="B119" s="195" t="str">
        <f t="shared" si="23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2"/>
        <v>0</v>
      </c>
      <c r="G119" s="523">
        <f t="shared" si="14"/>
        <v>0</v>
      </c>
      <c r="H119" s="526">
        <f t="shared" si="24"/>
        <v>0</v>
      </c>
      <c r="I119" s="577">
        <f t="shared" si="25"/>
        <v>0</v>
      </c>
      <c r="J119" s="514">
        <f t="shared" si="17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  <c r="Q119" s="269"/>
    </row>
    <row r="120" spans="2:17">
      <c r="B120" s="195" t="str">
        <f t="shared" si="23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2"/>
        <v>0</v>
      </c>
      <c r="G120" s="523">
        <f t="shared" si="14"/>
        <v>0</v>
      </c>
      <c r="H120" s="526">
        <f t="shared" si="24"/>
        <v>0</v>
      </c>
      <c r="I120" s="577">
        <f t="shared" si="25"/>
        <v>0</v>
      </c>
      <c r="J120" s="514">
        <f t="shared" si="17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  <c r="Q120" s="269"/>
    </row>
    <row r="121" spans="2:17">
      <c r="B121" s="195" t="str">
        <f t="shared" si="23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2"/>
        <v>0</v>
      </c>
      <c r="G121" s="523">
        <f t="shared" si="14"/>
        <v>0</v>
      </c>
      <c r="H121" s="526">
        <f t="shared" si="24"/>
        <v>0</v>
      </c>
      <c r="I121" s="577">
        <f t="shared" si="25"/>
        <v>0</v>
      </c>
      <c r="J121" s="514">
        <f t="shared" si="17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  <c r="Q121" s="269"/>
    </row>
    <row r="122" spans="2:17">
      <c r="B122" s="195" t="str">
        <f t="shared" si="23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2"/>
        <v>0</v>
      </c>
      <c r="G122" s="523">
        <f t="shared" si="14"/>
        <v>0</v>
      </c>
      <c r="H122" s="526">
        <f t="shared" si="24"/>
        <v>0</v>
      </c>
      <c r="I122" s="577">
        <f t="shared" si="25"/>
        <v>0</v>
      </c>
      <c r="J122" s="514">
        <f t="shared" si="17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  <c r="Q122" s="269"/>
    </row>
    <row r="123" spans="2:17">
      <c r="B123" s="195" t="str">
        <f t="shared" si="23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2"/>
        <v>0</v>
      </c>
      <c r="G123" s="523">
        <f t="shared" si="14"/>
        <v>0</v>
      </c>
      <c r="H123" s="526">
        <f t="shared" si="24"/>
        <v>0</v>
      </c>
      <c r="I123" s="577">
        <f t="shared" si="25"/>
        <v>0</v>
      </c>
      <c r="J123" s="514">
        <f t="shared" si="17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  <c r="Q123" s="269"/>
    </row>
    <row r="124" spans="2:17">
      <c r="B124" s="195" t="str">
        <f t="shared" si="23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2"/>
        <v>0</v>
      </c>
      <c r="G124" s="523">
        <f t="shared" si="14"/>
        <v>0</v>
      </c>
      <c r="H124" s="526">
        <f t="shared" si="24"/>
        <v>0</v>
      </c>
      <c r="I124" s="577">
        <f t="shared" si="25"/>
        <v>0</v>
      </c>
      <c r="J124" s="514">
        <f t="shared" si="17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  <c r="Q124" s="269"/>
    </row>
    <row r="125" spans="2:17">
      <c r="B125" s="195" t="str">
        <f t="shared" si="23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2"/>
        <v>0</v>
      </c>
      <c r="G125" s="523">
        <f t="shared" si="14"/>
        <v>0</v>
      </c>
      <c r="H125" s="526">
        <f t="shared" si="24"/>
        <v>0</v>
      </c>
      <c r="I125" s="577">
        <f t="shared" si="25"/>
        <v>0</v>
      </c>
      <c r="J125" s="514">
        <f t="shared" si="17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  <c r="Q125" s="269"/>
    </row>
    <row r="126" spans="2:17">
      <c r="B126" s="195" t="str">
        <f t="shared" si="23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2"/>
        <v>0</v>
      </c>
      <c r="G126" s="523">
        <f t="shared" si="14"/>
        <v>0</v>
      </c>
      <c r="H126" s="526">
        <f t="shared" si="24"/>
        <v>0</v>
      </c>
      <c r="I126" s="577">
        <f t="shared" si="25"/>
        <v>0</v>
      </c>
      <c r="J126" s="514">
        <f t="shared" si="17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  <c r="Q126" s="269"/>
    </row>
    <row r="127" spans="2:17">
      <c r="B127" s="195" t="str">
        <f t="shared" si="23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2"/>
        <v>0</v>
      </c>
      <c r="G127" s="523">
        <f t="shared" si="14"/>
        <v>0</v>
      </c>
      <c r="H127" s="526">
        <f t="shared" si="24"/>
        <v>0</v>
      </c>
      <c r="I127" s="577">
        <f t="shared" si="25"/>
        <v>0</v>
      </c>
      <c r="J127" s="514">
        <f t="shared" si="17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  <c r="Q127" s="269"/>
    </row>
    <row r="128" spans="2:17">
      <c r="B128" s="195" t="str">
        <f t="shared" si="23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2"/>
        <v>0</v>
      </c>
      <c r="G128" s="523">
        <f t="shared" si="14"/>
        <v>0</v>
      </c>
      <c r="H128" s="526">
        <f t="shared" si="24"/>
        <v>0</v>
      </c>
      <c r="I128" s="577">
        <f t="shared" si="25"/>
        <v>0</v>
      </c>
      <c r="J128" s="514">
        <f t="shared" si="17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  <c r="Q128" s="269"/>
    </row>
    <row r="129" spans="2:17">
      <c r="B129" s="195" t="str">
        <f t="shared" si="23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2"/>
        <v>0</v>
      </c>
      <c r="G129" s="523">
        <f t="shared" si="14"/>
        <v>0</v>
      </c>
      <c r="H129" s="526">
        <f t="shared" si="24"/>
        <v>0</v>
      </c>
      <c r="I129" s="577">
        <f t="shared" si="25"/>
        <v>0</v>
      </c>
      <c r="J129" s="514">
        <f t="shared" si="17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  <c r="Q129" s="269"/>
    </row>
    <row r="130" spans="2:17">
      <c r="B130" s="195" t="str">
        <f t="shared" si="23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2"/>
        <v>0</v>
      </c>
      <c r="G130" s="523">
        <f t="shared" si="14"/>
        <v>0</v>
      </c>
      <c r="H130" s="526">
        <f t="shared" si="24"/>
        <v>0</v>
      </c>
      <c r="I130" s="577">
        <f t="shared" si="25"/>
        <v>0</v>
      </c>
      <c r="J130" s="514">
        <f t="shared" si="17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  <c r="Q130" s="269"/>
    </row>
    <row r="131" spans="2:17">
      <c r="B131" s="195" t="str">
        <f t="shared" si="23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6">+D131-E131</f>
        <v>0</v>
      </c>
      <c r="G131" s="523">
        <f t="shared" ref="G131:G154" si="27">+(F131+D131)/2</f>
        <v>0</v>
      </c>
      <c r="H131" s="526">
        <f t="shared" si="24"/>
        <v>0</v>
      </c>
      <c r="I131" s="577">
        <f t="shared" si="25"/>
        <v>0</v>
      </c>
      <c r="J131" s="514">
        <f t="shared" ref="J131:J154" si="28">+I131-H131</f>
        <v>0</v>
      </c>
      <c r="K131" s="514"/>
      <c r="L131" s="525"/>
      <c r="M131" s="514">
        <f t="shared" ref="M131:M154" si="29">IF(L131&lt;&gt;0,+H131-L131,0)</f>
        <v>0</v>
      </c>
      <c r="N131" s="525"/>
      <c r="O131" s="514">
        <f t="shared" ref="O131:O154" si="30">IF(N131&lt;&gt;0,+I131-N131,0)</f>
        <v>0</v>
      </c>
      <c r="P131" s="514">
        <f t="shared" ref="P131:P154" si="31">+O131-M131</f>
        <v>0</v>
      </c>
      <c r="Q131" s="269"/>
    </row>
    <row r="132" spans="2:17">
      <c r="B132" s="195" t="str">
        <f t="shared" si="23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6"/>
        <v>0</v>
      </c>
      <c r="G132" s="523">
        <f t="shared" si="27"/>
        <v>0</v>
      </c>
      <c r="H132" s="526">
        <f t="shared" si="24"/>
        <v>0</v>
      </c>
      <c r="I132" s="577">
        <f t="shared" si="25"/>
        <v>0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  <c r="Q132" s="269"/>
    </row>
    <row r="133" spans="2:17">
      <c r="B133" s="195" t="str">
        <f t="shared" si="23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6"/>
        <v>0</v>
      </c>
      <c r="G133" s="523">
        <f t="shared" si="27"/>
        <v>0</v>
      </c>
      <c r="H133" s="526">
        <f t="shared" si="24"/>
        <v>0</v>
      </c>
      <c r="I133" s="577">
        <f t="shared" si="25"/>
        <v>0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  <c r="Q133" s="269"/>
    </row>
    <row r="134" spans="2:17">
      <c r="B134" s="195" t="str">
        <f t="shared" si="23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6"/>
        <v>0</v>
      </c>
      <c r="G134" s="523">
        <f t="shared" si="27"/>
        <v>0</v>
      </c>
      <c r="H134" s="526">
        <f t="shared" si="24"/>
        <v>0</v>
      </c>
      <c r="I134" s="577">
        <f t="shared" si="25"/>
        <v>0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  <c r="Q134" s="269"/>
    </row>
    <row r="135" spans="2:17">
      <c r="B135" s="195" t="str">
        <f t="shared" si="23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6"/>
        <v>0</v>
      </c>
      <c r="G135" s="523">
        <f t="shared" si="27"/>
        <v>0</v>
      </c>
      <c r="H135" s="526">
        <f t="shared" si="24"/>
        <v>0</v>
      </c>
      <c r="I135" s="577">
        <f t="shared" si="25"/>
        <v>0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  <c r="Q135" s="269"/>
    </row>
    <row r="136" spans="2:17">
      <c r="B136" s="195" t="str">
        <f t="shared" si="23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6"/>
        <v>0</v>
      </c>
      <c r="G136" s="523">
        <f t="shared" si="27"/>
        <v>0</v>
      </c>
      <c r="H136" s="526">
        <f t="shared" si="24"/>
        <v>0</v>
      </c>
      <c r="I136" s="577">
        <f t="shared" si="25"/>
        <v>0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  <c r="Q136" s="269"/>
    </row>
    <row r="137" spans="2:17">
      <c r="B137" s="195" t="str">
        <f t="shared" si="23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6"/>
        <v>0</v>
      </c>
      <c r="G137" s="523">
        <f t="shared" si="27"/>
        <v>0</v>
      </c>
      <c r="H137" s="526">
        <f t="shared" si="24"/>
        <v>0</v>
      </c>
      <c r="I137" s="577">
        <f t="shared" si="25"/>
        <v>0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  <c r="Q137" s="269"/>
    </row>
    <row r="138" spans="2:17">
      <c r="B138" s="195" t="str">
        <f t="shared" si="23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6"/>
        <v>0</v>
      </c>
      <c r="G138" s="523">
        <f t="shared" si="27"/>
        <v>0</v>
      </c>
      <c r="H138" s="526">
        <f t="shared" si="24"/>
        <v>0</v>
      </c>
      <c r="I138" s="577">
        <f t="shared" si="25"/>
        <v>0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  <c r="Q138" s="269"/>
    </row>
    <row r="139" spans="2:17">
      <c r="B139" s="195" t="str">
        <f t="shared" si="23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6"/>
        <v>0</v>
      </c>
      <c r="G139" s="523">
        <f t="shared" si="27"/>
        <v>0</v>
      </c>
      <c r="H139" s="526">
        <f t="shared" si="24"/>
        <v>0</v>
      </c>
      <c r="I139" s="577">
        <f t="shared" si="25"/>
        <v>0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  <c r="Q139" s="269"/>
    </row>
    <row r="140" spans="2:17">
      <c r="B140" s="195" t="str">
        <f t="shared" si="23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6"/>
        <v>0</v>
      </c>
      <c r="G140" s="523">
        <f t="shared" si="27"/>
        <v>0</v>
      </c>
      <c r="H140" s="526">
        <f t="shared" si="24"/>
        <v>0</v>
      </c>
      <c r="I140" s="577">
        <f t="shared" si="25"/>
        <v>0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  <c r="Q140" s="269"/>
    </row>
    <row r="141" spans="2:17">
      <c r="B141" s="195" t="str">
        <f t="shared" si="23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  <c r="Q141" s="269"/>
    </row>
    <row r="142" spans="2:17">
      <c r="B142" s="195" t="str">
        <f t="shared" si="23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  <c r="Q142" s="269"/>
    </row>
    <row r="143" spans="2:17">
      <c r="B143" s="195" t="str">
        <f t="shared" si="23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  <c r="Q143" s="269"/>
    </row>
    <row r="144" spans="2:17">
      <c r="B144" s="195" t="str">
        <f t="shared" si="23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  <c r="Q144" s="269"/>
    </row>
    <row r="145" spans="2:17">
      <c r="B145" s="195" t="str">
        <f t="shared" si="23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  <c r="Q145" s="269"/>
    </row>
    <row r="146" spans="2:17">
      <c r="B146" s="195" t="str">
        <f t="shared" si="23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  <c r="Q146" s="269"/>
    </row>
    <row r="147" spans="2:17">
      <c r="B147" s="195" t="str">
        <f t="shared" si="23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  <c r="Q147" s="269"/>
    </row>
    <row r="148" spans="2:17">
      <c r="B148" s="195" t="str">
        <f t="shared" si="23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  <c r="Q148" s="269"/>
    </row>
    <row r="149" spans="2:17">
      <c r="B149" s="195" t="str">
        <f t="shared" si="23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  <c r="Q149" s="269"/>
    </row>
    <row r="150" spans="2:17">
      <c r="B150" s="195" t="str">
        <f t="shared" si="23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  <c r="Q150" s="269"/>
    </row>
    <row r="151" spans="2:17">
      <c r="B151" s="195" t="str">
        <f t="shared" si="23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  <c r="Q151" s="269"/>
    </row>
    <row r="152" spans="2:17">
      <c r="B152" s="195" t="str">
        <f t="shared" si="23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  <c r="Q152" s="269"/>
    </row>
    <row r="153" spans="2:17">
      <c r="B153" s="195" t="str">
        <f t="shared" si="23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  <c r="Q153" s="269"/>
    </row>
    <row r="154" spans="2:17" ht="13.5" thickBot="1">
      <c r="B154" s="195" t="str">
        <f t="shared" si="23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view="pageBreakPreview" zoomScale="84" zoomScaleNormal="100" zoomScaleSheetLayoutView="84" workbookViewId="0">
      <selection activeCell="D15" sqref="D15:D16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11 of 74</v>
      </c>
      <c r="Q1" s="453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741629</v>
      </c>
      <c r="L17" s="513">
        <f t="shared" ref="L17:L48" si="4">IF(K17&lt;&gt;0,+G17-K17,0)</f>
        <v>-741629</v>
      </c>
      <c r="M17" s="512">
        <f>K17</f>
        <v>741629</v>
      </c>
      <c r="N17" s="513">
        <f t="shared" ref="N17:N48" si="5">IF(M17&lt;&gt;0,+H17-M17,0)</f>
        <v>-741629</v>
      </c>
      <c r="O17" s="514">
        <f t="shared" ref="O17:O48" si="6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18">
        <v>0</v>
      </c>
      <c r="L18" s="514">
        <f t="shared" si="4"/>
        <v>0</v>
      </c>
      <c r="M18" s="518">
        <v>0</v>
      </c>
      <c r="N18" s="514">
        <f t="shared" si="5"/>
        <v>0</v>
      </c>
      <c r="O18" s="514">
        <f t="shared" si="6"/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18">
        <v>0</v>
      </c>
      <c r="L19" s="514">
        <f t="shared" si="4"/>
        <v>0</v>
      </c>
      <c r="M19" s="518">
        <v>0</v>
      </c>
      <c r="N19" s="514">
        <f t="shared" si="5"/>
        <v>0</v>
      </c>
      <c r="O19" s="514">
        <f t="shared" si="6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2010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>
      <c r="B21" s="195" t="str">
        <f t="shared" si="8"/>
        <v/>
      </c>
      <c r="C21" s="507">
        <f>IF(D12="","-",+C20+1)</f>
        <v>2011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>
      <c r="B22" s="195" t="str">
        <f t="shared" si="8"/>
        <v/>
      </c>
      <c r="C22" s="507">
        <f>IF(D11="","-",+C21+1)</f>
        <v>2012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8"/>
        <v/>
      </c>
      <c r="C23" s="507">
        <f>IF(D11="","-",+C22+1)</f>
        <v>2013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8"/>
        <v/>
      </c>
      <c r="C24" s="507">
        <f>IF(D11="","-",+C23+1)</f>
        <v>2014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8"/>
        <v/>
      </c>
      <c r="C25" s="507">
        <f>IF(D11="","-",+C24+1)</f>
        <v>2015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8"/>
        <v/>
      </c>
      <c r="C26" s="507">
        <f>IF(D11="","-",+C25+1)</f>
        <v>2016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8"/>
        <v/>
      </c>
      <c r="C27" s="507">
        <f>IF(D11="","-",+C26+1)</f>
        <v>2017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8"/>
        <v/>
      </c>
      <c r="C28" s="507">
        <f>IF(D11="","-",+C27+1)</f>
        <v>2018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8"/>
        <v/>
      </c>
      <c r="C29" s="507">
        <f>IF(D11="","-",+C28+1)</f>
        <v>2019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8"/>
        <v/>
      </c>
      <c r="C30" s="507">
        <f>IF(D11="","-",+C29+1)</f>
        <v>2020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8"/>
        <v/>
      </c>
      <c r="C31" s="507">
        <f>IF(D11="","-",+C30+1)</f>
        <v>2021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8"/>
        <v/>
      </c>
      <c r="C32" s="507">
        <f>IF(D11="","-",+C31+1)</f>
        <v>2022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8"/>
        <v/>
      </c>
      <c r="C33" s="507">
        <f>IF(D11="","-",+C32+1)</f>
        <v>2023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8"/>
        <v/>
      </c>
      <c r="C34" s="507">
        <f>IF(D11="","-",+C33+1)</f>
        <v>2024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8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8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8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8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8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8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8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8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8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8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8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8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8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8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>
      <c r="B49" s="195" t="str">
        <f t="shared" si="8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>
      <c r="B50" s="195" t="str">
        <f t="shared" si="8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>
      <c r="B51" s="195" t="str">
        <f t="shared" si="8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>
      <c r="B52" s="195" t="str">
        <f t="shared" si="8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>
      <c r="B53" s="195" t="str">
        <f t="shared" si="8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>
      <c r="B54" s="195" t="str">
        <f t="shared" si="8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>
      <c r="B55" s="195" t="str">
        <f t="shared" si="8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>
      <c r="B56" s="195" t="str">
        <f t="shared" si="8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>
      <c r="B57" s="195" t="str">
        <f t="shared" si="8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>
      <c r="B58" s="195" t="str">
        <f t="shared" si="8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>
      <c r="B60" s="195" t="str">
        <f t="shared" si="8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>
      <c r="B61" s="195" t="str">
        <f t="shared" si="8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>
      <c r="B62" s="195" t="str">
        <f t="shared" si="8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>
      <c r="B63" s="195" t="str">
        <f t="shared" si="8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>
      <c r="B64" s="195" t="str">
        <f t="shared" si="8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>
      <c r="B65" s="195" t="str">
        <f t="shared" si="8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>
      <c r="B66" s="195" t="str">
        <f t="shared" si="8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>
      <c r="B67" s="195" t="str">
        <f t="shared" si="8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>
      <c r="B68" s="195" t="str">
        <f t="shared" si="8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>
      <c r="B69" s="195" t="str">
        <f t="shared" si="8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>
      <c r="B70" s="195" t="str">
        <f t="shared" si="8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>
      <c r="B71" s="195" t="str">
        <f t="shared" si="8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f>K17</f>
        <v>741629</v>
      </c>
      <c r="M99" s="513">
        <f t="shared" ref="M99:M130" si="20">IF(L99&lt;&gt;0,+H99-L99,0)</f>
        <v>-741629</v>
      </c>
      <c r="N99" s="512">
        <f>M17</f>
        <v>741629</v>
      </c>
      <c r="O99" s="513">
        <f t="shared" ref="O99:O130" si="21">IF(N99&lt;&gt;0,+I99-N99,0)</f>
        <v>-741629</v>
      </c>
      <c r="P99" s="513">
        <f t="shared" ref="P99:P130" si="22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2008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>
      <c r="B101" s="195" t="str">
        <f t="shared" ref="B101:B154" si="25">IF(D101=F100,"","IU")</f>
        <v/>
      </c>
      <c r="C101" s="507">
        <f>IF(D93="","-",+C100+1)</f>
        <v>2009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18">
        <v>0</v>
      </c>
      <c r="M101" s="514">
        <f t="shared" si="20"/>
        <v>0</v>
      </c>
      <c r="N101" s="518">
        <v>0</v>
      </c>
      <c r="O101" s="514">
        <f t="shared" si="21"/>
        <v>0</v>
      </c>
      <c r="P101" s="514">
        <f t="shared" si="22"/>
        <v>0</v>
      </c>
      <c r="Q101" s="269"/>
    </row>
    <row r="102" spans="1:17">
      <c r="B102" s="195" t="str">
        <f t="shared" si="25"/>
        <v/>
      </c>
      <c r="C102" s="507">
        <f>IF(D93="","-",+C101+1)</f>
        <v>2010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>
      <c r="B103" s="195" t="str">
        <f t="shared" si="25"/>
        <v/>
      </c>
      <c r="C103" s="507">
        <f>IF(D93="","-",+C102+1)</f>
        <v>2011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>
      <c r="B104" s="195" t="str">
        <f t="shared" si="25"/>
        <v/>
      </c>
      <c r="C104" s="507">
        <f>IF(D93="","-",+C103+1)</f>
        <v>2012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>
      <c r="B105" s="195" t="str">
        <f t="shared" si="25"/>
        <v/>
      </c>
      <c r="C105" s="507">
        <f>IF(D93="","-",+C104+1)</f>
        <v>2013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>
      <c r="B106" s="195" t="str">
        <f t="shared" si="25"/>
        <v/>
      </c>
      <c r="C106" s="507">
        <f>IF(D93="","-",+C105+1)</f>
        <v>2014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>
      <c r="B107" s="195" t="str">
        <f t="shared" si="25"/>
        <v/>
      </c>
      <c r="C107" s="507">
        <f>IF(D93="","-",+C106+1)</f>
        <v>2015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>
      <c r="B108" s="195" t="str">
        <f t="shared" si="25"/>
        <v/>
      </c>
      <c r="C108" s="507">
        <f>IF(D93="","-",+C107+1)</f>
        <v>2016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>
      <c r="B109" s="195" t="str">
        <f t="shared" si="25"/>
        <v/>
      </c>
      <c r="C109" s="507">
        <f>IF(D93="","-",+C108+1)</f>
        <v>2017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>
      <c r="B110" s="195" t="str">
        <f t="shared" si="25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.5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view="pageBreakPreview" zoomScale="75" zoomScaleNormal="100" zoomScaleSheetLayoutView="75" workbookViewId="0">
      <selection activeCell="D114" sqref="D11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7.5703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18432.632415110242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18432.632415110242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4410.6428571428569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 t="shared" ref="K26:K31" si="10">G26</f>
        <v>23816.047182018898</v>
      </c>
      <c r="L26" s="519">
        <f t="shared" si="7"/>
        <v>0</v>
      </c>
      <c r="M26" s="518">
        <f t="shared" ref="M26:M31" si="11"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 t="shared" si="10"/>
        <v>22523.559241307841</v>
      </c>
      <c r="L27" s="519">
        <f t="shared" si="7"/>
        <v>0</v>
      </c>
      <c r="M27" s="518">
        <f t="shared" si="11"/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 t="shared" si="10"/>
        <v>22643.539387213004</v>
      </c>
      <c r="L28" s="519">
        <f t="shared" si="7"/>
        <v>0</v>
      </c>
      <c r="M28" s="518">
        <f t="shared" si="11"/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4518.2195121951218</v>
      </c>
      <c r="F29" s="608">
        <v>135836.05741025842</v>
      </c>
      <c r="G29" s="609">
        <v>22069.300349550489</v>
      </c>
      <c r="H29" s="610">
        <v>22069.300349550489</v>
      </c>
      <c r="I29" s="511">
        <f t="shared" si="0"/>
        <v>0</v>
      </c>
      <c r="J29" s="511"/>
      <c r="K29" s="518">
        <f t="shared" si="10"/>
        <v>22069.300349550489</v>
      </c>
      <c r="L29" s="519">
        <f t="shared" ref="L29" si="12">IF(K29&lt;&gt;0,+G29-K29,0)</f>
        <v>0</v>
      </c>
      <c r="M29" s="518">
        <f t="shared" si="11"/>
        <v>22069.300349550489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/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18187.877266204941</v>
      </c>
      <c r="H30" s="610">
        <v>18187.877266204941</v>
      </c>
      <c r="I30" s="511">
        <f t="shared" si="0"/>
        <v>0</v>
      </c>
      <c r="J30" s="511"/>
      <c r="K30" s="518">
        <f t="shared" si="10"/>
        <v>18187.877266204941</v>
      </c>
      <c r="L30" s="519">
        <f t="shared" ref="L30" si="13">IF(K30&lt;&gt;0,+G30-K30,0)</f>
        <v>0</v>
      </c>
      <c r="M30" s="518">
        <f t="shared" si="11"/>
        <v>18187.877266204941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2021</v>
      </c>
      <c r="D31" s="608">
        <v>131527.98764281662</v>
      </c>
      <c r="E31" s="609">
        <v>4410.6428571428569</v>
      </c>
      <c r="F31" s="608">
        <v>127117.34478567376</v>
      </c>
      <c r="G31" s="609">
        <v>18119.433252882794</v>
      </c>
      <c r="H31" s="610">
        <v>18119.433252882794</v>
      </c>
      <c r="I31" s="511">
        <f t="shared" si="0"/>
        <v>0</v>
      </c>
      <c r="J31" s="511"/>
      <c r="K31" s="518">
        <f t="shared" si="10"/>
        <v>18119.433252882794</v>
      </c>
      <c r="L31" s="519">
        <f t="shared" ref="L31" si="14">IF(K31&lt;&gt;0,+G31-K31,0)</f>
        <v>0</v>
      </c>
      <c r="M31" s="518">
        <f t="shared" si="11"/>
        <v>18119.433252882794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>IU</v>
      </c>
      <c r="C32" s="507">
        <f>IF(D11="","-",+C31+1)</f>
        <v>2022</v>
      </c>
      <c r="D32" s="608">
        <v>126907.19504092052</v>
      </c>
      <c r="E32" s="609">
        <v>4410.6428571428569</v>
      </c>
      <c r="F32" s="608">
        <v>122496.55218377766</v>
      </c>
      <c r="G32" s="609">
        <v>18432.632415110242</v>
      </c>
      <c r="H32" s="610">
        <v>18432.632415110242</v>
      </c>
      <c r="I32" s="511">
        <f t="shared" si="0"/>
        <v>0</v>
      </c>
      <c r="J32" s="511"/>
      <c r="K32" s="518">
        <f t="shared" ref="K32" si="15">G32</f>
        <v>18432.632415110242</v>
      </c>
      <c r="L32" s="519">
        <f t="shared" ref="L32" si="16">IF(K32&lt;&gt;0,+G32-K32,0)</f>
        <v>0</v>
      </c>
      <c r="M32" s="518">
        <f t="shared" ref="M32" si="17">H32</f>
        <v>18432.632415110242</v>
      </c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2023</v>
      </c>
      <c r="D33" s="523">
        <f>IF(F32+SUM(E$17:E32)=D$10,F32,D$10-SUM(E$17:E32))</f>
        <v>122496.55218377766</v>
      </c>
      <c r="E33" s="522">
        <f>IF(+I14&lt;F32,I14,D33)</f>
        <v>4410.6428571428569</v>
      </c>
      <c r="F33" s="523">
        <f t="shared" ref="F33:F48" si="18">+D33-E33</f>
        <v>118085.90932663481</v>
      </c>
      <c r="G33" s="524">
        <f t="shared" ref="G33:G72" si="19">+I$12*((D33+F33)/2)+E33</f>
        <v>17936.681662365045</v>
      </c>
      <c r="H33" s="491">
        <f t="shared" ref="H33:H72" si="20">+I$13*((D33+F33)/2)+E33</f>
        <v>17936.681662365045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2024</v>
      </c>
      <c r="D34" s="523">
        <f>IF(F33+SUM(E$17:E33)=D$10,F33,D$10-SUM(E$17:E33))</f>
        <v>118085.90932663481</v>
      </c>
      <c r="E34" s="522">
        <f>IF(+I14&lt;F33,I14,D34)</f>
        <v>4410.6428571428569</v>
      </c>
      <c r="F34" s="523">
        <f t="shared" si="18"/>
        <v>113675.26646949195</v>
      </c>
      <c r="G34" s="524">
        <f t="shared" si="19"/>
        <v>17440.730909619851</v>
      </c>
      <c r="H34" s="491">
        <f t="shared" si="20"/>
        <v>17440.730909619851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113675.26646949195</v>
      </c>
      <c r="E35" s="522">
        <f>IF(+I14&lt;F34,I14,D35)</f>
        <v>4410.6428571428569</v>
      </c>
      <c r="F35" s="523">
        <f t="shared" si="18"/>
        <v>109264.6236123491</v>
      </c>
      <c r="G35" s="524">
        <f t="shared" si="19"/>
        <v>16944.780156874658</v>
      </c>
      <c r="H35" s="491">
        <f t="shared" si="20"/>
        <v>16944.780156874658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109264.6236123491</v>
      </c>
      <c r="E36" s="522">
        <f>IF(+I14&lt;F35,I14,D36)</f>
        <v>4410.6428571428569</v>
      </c>
      <c r="F36" s="523">
        <f t="shared" si="18"/>
        <v>104853.98075520624</v>
      </c>
      <c r="G36" s="524">
        <f t="shared" si="19"/>
        <v>16448.829404129465</v>
      </c>
      <c r="H36" s="491">
        <f t="shared" si="20"/>
        <v>16448.829404129465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104853.98075520624</v>
      </c>
      <c r="E37" s="522">
        <f>IF(+I14&lt;F36,I14,D37)</f>
        <v>4410.6428571428569</v>
      </c>
      <c r="F37" s="523">
        <f t="shared" si="18"/>
        <v>100443.33789806339</v>
      </c>
      <c r="G37" s="524">
        <f t="shared" si="19"/>
        <v>15952.878651384272</v>
      </c>
      <c r="H37" s="491">
        <f t="shared" si="20"/>
        <v>15952.878651384272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100443.33789806339</v>
      </c>
      <c r="E38" s="522">
        <f>IF(+I14&lt;F37,I14,D38)</f>
        <v>4410.6428571428569</v>
      </c>
      <c r="F38" s="523">
        <f t="shared" si="18"/>
        <v>96032.695040920531</v>
      </c>
      <c r="G38" s="524">
        <f t="shared" si="19"/>
        <v>15456.927898639078</v>
      </c>
      <c r="H38" s="491">
        <f t="shared" si="20"/>
        <v>15456.927898639078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96032.695040920531</v>
      </c>
      <c r="E39" s="522">
        <f>IF(+I14&lt;F38,I14,D39)</f>
        <v>4410.6428571428569</v>
      </c>
      <c r="F39" s="523">
        <f t="shared" si="18"/>
        <v>91622.052183777676</v>
      </c>
      <c r="G39" s="524">
        <f t="shared" si="19"/>
        <v>14960.977145893883</v>
      </c>
      <c r="H39" s="491">
        <f t="shared" si="20"/>
        <v>14960.977145893883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91622.052183777676</v>
      </c>
      <c r="E40" s="522">
        <f>IF(+I14&lt;F39,I14,D40)</f>
        <v>4410.6428571428569</v>
      </c>
      <c r="F40" s="523">
        <f t="shared" si="18"/>
        <v>87211.409326634821</v>
      </c>
      <c r="G40" s="524">
        <f t="shared" si="19"/>
        <v>14465.026393148692</v>
      </c>
      <c r="H40" s="491">
        <f t="shared" si="20"/>
        <v>14465.026393148692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87211.409326634821</v>
      </c>
      <c r="E41" s="522">
        <f>IF(+I14&lt;F40,I14,D41)</f>
        <v>4410.6428571428569</v>
      </c>
      <c r="F41" s="523">
        <f t="shared" si="18"/>
        <v>82800.766469491966</v>
      </c>
      <c r="G41" s="524">
        <f t="shared" si="19"/>
        <v>13969.075640403496</v>
      </c>
      <c r="H41" s="491">
        <f t="shared" si="20"/>
        <v>13969.075640403496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82800.766469491966</v>
      </c>
      <c r="E42" s="522">
        <f>IF(+I14&lt;F41,I14,D42)</f>
        <v>4410.6428571428569</v>
      </c>
      <c r="F42" s="523">
        <f t="shared" si="18"/>
        <v>78390.123612349111</v>
      </c>
      <c r="G42" s="524">
        <f t="shared" si="19"/>
        <v>13473.124887658303</v>
      </c>
      <c r="H42" s="491">
        <f t="shared" si="20"/>
        <v>13473.124887658303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78390.123612349111</v>
      </c>
      <c r="E43" s="522">
        <f>IF(+I14&lt;F42,I14,D43)</f>
        <v>4410.6428571428569</v>
      </c>
      <c r="F43" s="523">
        <f t="shared" si="18"/>
        <v>73979.480755206256</v>
      </c>
      <c r="G43" s="524">
        <f t="shared" si="19"/>
        <v>12977.174134913108</v>
      </c>
      <c r="H43" s="491">
        <f t="shared" si="20"/>
        <v>12977.174134913108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73979.480755206256</v>
      </c>
      <c r="E44" s="522">
        <f>IF(+I14&lt;F43,I14,D44)</f>
        <v>4410.6428571428569</v>
      </c>
      <c r="F44" s="523">
        <f t="shared" si="18"/>
        <v>69568.837898063401</v>
      </c>
      <c r="G44" s="524">
        <f t="shared" si="19"/>
        <v>12481.223382167916</v>
      </c>
      <c r="H44" s="491">
        <f t="shared" si="20"/>
        <v>12481.223382167916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69568.837898063401</v>
      </c>
      <c r="E45" s="522">
        <f>IF(+I14&lt;F44,I14,D45)</f>
        <v>4410.6428571428569</v>
      </c>
      <c r="F45" s="523">
        <f t="shared" si="18"/>
        <v>65158.195040920546</v>
      </c>
      <c r="G45" s="524">
        <f t="shared" si="19"/>
        <v>11985.272629422721</v>
      </c>
      <c r="H45" s="491">
        <f t="shared" si="20"/>
        <v>11985.272629422721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65158.195040920546</v>
      </c>
      <c r="E46" s="522">
        <f>IF(+I14&lt;F45,I14,D46)</f>
        <v>4410.6428571428569</v>
      </c>
      <c r="F46" s="523">
        <f t="shared" si="18"/>
        <v>60747.552183777691</v>
      </c>
      <c r="G46" s="524">
        <f t="shared" si="19"/>
        <v>11489.321876677528</v>
      </c>
      <c r="H46" s="491">
        <f t="shared" si="20"/>
        <v>11489.321876677528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60747.552183777691</v>
      </c>
      <c r="E47" s="522">
        <f>IF(+I14&lt;F46,I14,D47)</f>
        <v>4410.6428571428569</v>
      </c>
      <c r="F47" s="523">
        <f t="shared" si="18"/>
        <v>56336.909326634835</v>
      </c>
      <c r="G47" s="524">
        <f t="shared" si="19"/>
        <v>10993.371123932335</v>
      </c>
      <c r="H47" s="491">
        <f t="shared" si="20"/>
        <v>10993.371123932335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56336.909326634835</v>
      </c>
      <c r="E48" s="522">
        <f>IF(+I14&lt;F47,I14,D48)</f>
        <v>4410.6428571428569</v>
      </c>
      <c r="F48" s="523">
        <f t="shared" si="18"/>
        <v>51926.26646949198</v>
      </c>
      <c r="G48" s="524">
        <f t="shared" si="19"/>
        <v>10497.420371187141</v>
      </c>
      <c r="H48" s="491">
        <f t="shared" si="20"/>
        <v>10497.420371187141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51926.26646949198</v>
      </c>
      <c r="E49" s="522">
        <f>IF(+I14&lt;F48,I14,D49)</f>
        <v>4410.6428571428569</v>
      </c>
      <c r="F49" s="523">
        <f t="shared" ref="F49:F72" si="21">+D49-E49</f>
        <v>47515.623612349125</v>
      </c>
      <c r="G49" s="524">
        <f t="shared" si="19"/>
        <v>10001.469618441948</v>
      </c>
      <c r="H49" s="491">
        <f t="shared" si="20"/>
        <v>10001.469618441948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47515.623612349125</v>
      </c>
      <c r="E50" s="522">
        <f>IF(+I14&lt;F49,I14,D50)</f>
        <v>4410.6428571428569</v>
      </c>
      <c r="F50" s="523">
        <f t="shared" si="21"/>
        <v>43104.98075520627</v>
      </c>
      <c r="G50" s="524">
        <f t="shared" si="19"/>
        <v>9505.518865696753</v>
      </c>
      <c r="H50" s="491">
        <f t="shared" si="20"/>
        <v>9505.518865696753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43104.98075520627</v>
      </c>
      <c r="E51" s="522">
        <f>IF(+I14&lt;F50,I14,D51)</f>
        <v>4410.6428571428569</v>
      </c>
      <c r="F51" s="523">
        <f t="shared" si="21"/>
        <v>38694.337898063415</v>
      </c>
      <c r="G51" s="524">
        <f t="shared" si="19"/>
        <v>9009.5681129515597</v>
      </c>
      <c r="H51" s="491">
        <f t="shared" si="20"/>
        <v>9009.5681129515597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38694.337898063415</v>
      </c>
      <c r="E52" s="522">
        <f>IF(+I14&lt;F51,I14,D52)</f>
        <v>4410.6428571428569</v>
      </c>
      <c r="F52" s="523">
        <f t="shared" si="21"/>
        <v>34283.69504092056</v>
      </c>
      <c r="G52" s="524">
        <f t="shared" si="19"/>
        <v>8513.6173602063664</v>
      </c>
      <c r="H52" s="491">
        <f t="shared" si="20"/>
        <v>8513.6173602063664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34283.69504092056</v>
      </c>
      <c r="E53" s="522">
        <f>IF(+I14&lt;F52,I14,D53)</f>
        <v>4410.6428571428569</v>
      </c>
      <c r="F53" s="523">
        <f t="shared" si="21"/>
        <v>29873.052183777705</v>
      </c>
      <c r="G53" s="524">
        <f t="shared" si="19"/>
        <v>8017.6666074611721</v>
      </c>
      <c r="H53" s="491">
        <f t="shared" si="20"/>
        <v>8017.6666074611721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29873.052183777705</v>
      </c>
      <c r="E54" s="522">
        <f>IF(+I14&lt;F53,I14,D54)</f>
        <v>4410.6428571428569</v>
      </c>
      <c r="F54" s="523">
        <f t="shared" si="21"/>
        <v>25462.40932663485</v>
      </c>
      <c r="G54" s="524">
        <f t="shared" si="19"/>
        <v>7521.7158547159779</v>
      </c>
      <c r="H54" s="491">
        <f t="shared" si="20"/>
        <v>7521.7158547159779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25462.40932663485</v>
      </c>
      <c r="E55" s="522">
        <f>IF(+I14&lt;F54,I14,D55)</f>
        <v>4410.6428571428569</v>
      </c>
      <c r="F55" s="523">
        <f t="shared" si="21"/>
        <v>21051.766469491995</v>
      </c>
      <c r="G55" s="524">
        <f t="shared" si="19"/>
        <v>7025.7651019707846</v>
      </c>
      <c r="H55" s="491">
        <f t="shared" si="20"/>
        <v>7025.7651019707846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21051.766469491995</v>
      </c>
      <c r="E56" s="522">
        <f>IF(+I14&lt;F55,I14,D56)</f>
        <v>4410.6428571428569</v>
      </c>
      <c r="F56" s="523">
        <f t="shared" si="21"/>
        <v>16641.12361234914</v>
      </c>
      <c r="G56" s="524">
        <f t="shared" si="19"/>
        <v>6529.8143492255913</v>
      </c>
      <c r="H56" s="491">
        <f t="shared" si="20"/>
        <v>6529.8143492255913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16641.12361234914</v>
      </c>
      <c r="E57" s="522">
        <f>IF(+I14&lt;F56,I14,D57)</f>
        <v>4410.6428571428569</v>
      </c>
      <c r="F57" s="523">
        <f t="shared" si="21"/>
        <v>12230.480755206283</v>
      </c>
      <c r="G57" s="524">
        <f t="shared" si="19"/>
        <v>6033.863596480398</v>
      </c>
      <c r="H57" s="491">
        <f t="shared" si="20"/>
        <v>6033.863596480398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12230.480755206283</v>
      </c>
      <c r="E58" s="522">
        <f>IF(+I14&lt;F57,I14,D58)</f>
        <v>4410.6428571428569</v>
      </c>
      <c r="F58" s="523">
        <f t="shared" si="21"/>
        <v>7819.8378980634261</v>
      </c>
      <c r="G58" s="524">
        <f t="shared" si="19"/>
        <v>5537.9128437352028</v>
      </c>
      <c r="H58" s="491">
        <f t="shared" si="20"/>
        <v>5537.9128437352028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7819.8378980634261</v>
      </c>
      <c r="E59" s="522">
        <f>IF(+I14&lt;F58,I14,D59)</f>
        <v>4410.6428571428569</v>
      </c>
      <c r="F59" s="523">
        <f t="shared" si="21"/>
        <v>3409.1950409205692</v>
      </c>
      <c r="G59" s="524">
        <f t="shared" si="19"/>
        <v>5041.9620909900095</v>
      </c>
      <c r="H59" s="491">
        <f t="shared" si="20"/>
        <v>5041.9620909900095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3409.1950409205692</v>
      </c>
      <c r="E60" s="522">
        <f>IF(+I14&lt;F59,I14,D60)</f>
        <v>3409.1950409205692</v>
      </c>
      <c r="F60" s="523">
        <f t="shared" si="21"/>
        <v>0</v>
      </c>
      <c r="G60" s="524">
        <f t="shared" si="19"/>
        <v>3600.8669696578472</v>
      </c>
      <c r="H60" s="491">
        <f t="shared" si="20"/>
        <v>3600.8669696578472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185247.00000000017</v>
      </c>
      <c r="F73" s="375"/>
      <c r="G73" s="375">
        <f>SUM(G17:G72)</f>
        <v>638457.53728929558</v>
      </c>
      <c r="H73" s="375">
        <f>SUM(H17:H72)</f>
        <v>638457.53728929558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18432.632415110242</v>
      </c>
      <c r="N87" s="546">
        <f>IF(J92&lt;D11,0,VLOOKUP(J92,C17:O72,11))</f>
        <v>18432.632415110242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18813.201080680341</v>
      </c>
      <c r="N88" s="550">
        <f>IF(J92&lt;D11,0,VLOOKUP(J92,C99:P154,7))</f>
        <v>18813.201080680341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380.56866557009926</v>
      </c>
      <c r="N89" s="555">
        <f>+N88-N87</f>
        <v>380.56866557009926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185247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4410.6428571428569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508">
        <f>IF(D93=C99,0,D92)</f>
        <v>0</v>
      </c>
      <c r="E99" s="516">
        <v>868</v>
      </c>
      <c r="F99" s="515">
        <f>77090-E99</f>
        <v>76222</v>
      </c>
      <c r="G99" s="574">
        <v>38111</v>
      </c>
      <c r="H99" s="575">
        <v>0</v>
      </c>
      <c r="I99" s="576">
        <v>0</v>
      </c>
      <c r="J99" s="514">
        <f t="shared" ref="J99:J130" si="26">+I99-H99</f>
        <v>0</v>
      </c>
      <c r="K99" s="514"/>
      <c r="L99" s="512">
        <v>0</v>
      </c>
      <c r="M99" s="597">
        <f t="shared" ref="M99:M130" si="27">IF(L99&lt;&gt;0,+H99-L99,0)</f>
        <v>0</v>
      </c>
      <c r="N99" s="512">
        <v>0</v>
      </c>
      <c r="O99" s="597">
        <f t="shared" ref="O99:O130" si="28">IF(N99&lt;&gt;0,+I99-N99,0)</f>
        <v>0</v>
      </c>
      <c r="P99" s="597">
        <f t="shared" ref="P99:P130" si="29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26"/>
        <v>0</v>
      </c>
      <c r="K100" s="514"/>
      <c r="L100" s="518">
        <v>22636</v>
      </c>
      <c r="M100" s="514">
        <f t="shared" si="27"/>
        <v>0</v>
      </c>
      <c r="N100" s="518">
        <v>22636</v>
      </c>
      <c r="O100" s="514">
        <f t="shared" si="28"/>
        <v>0</v>
      </c>
      <c r="P100" s="514">
        <f t="shared" si="29"/>
        <v>0</v>
      </c>
      <c r="Q100" s="269"/>
    </row>
    <row r="101" spans="1:17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26"/>
        <v>0</v>
      </c>
      <c r="K101" s="514"/>
      <c r="L101" s="518">
        <f t="shared" ref="L101:L106" si="30">H101</f>
        <v>20371</v>
      </c>
      <c r="M101" s="519">
        <f t="shared" si="27"/>
        <v>0</v>
      </c>
      <c r="N101" s="518">
        <f t="shared" ref="N101:N106" si="31">I101</f>
        <v>20371</v>
      </c>
      <c r="O101" s="514">
        <f t="shared" si="28"/>
        <v>0</v>
      </c>
      <c r="P101" s="514">
        <f t="shared" si="29"/>
        <v>0</v>
      </c>
      <c r="Q101" s="269"/>
    </row>
    <row r="102" spans="1:17">
      <c r="B102" s="195" t="str">
        <f t="shared" ref="B102:B154" si="32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26"/>
        <v>0</v>
      </c>
      <c r="K102" s="514"/>
      <c r="L102" s="518">
        <f t="shared" si="30"/>
        <v>33491.304062009942</v>
      </c>
      <c r="M102" s="519">
        <f t="shared" si="27"/>
        <v>0</v>
      </c>
      <c r="N102" s="518">
        <f t="shared" si="31"/>
        <v>33491.304062009942</v>
      </c>
      <c r="O102" s="514">
        <f t="shared" si="28"/>
        <v>0</v>
      </c>
      <c r="P102" s="514">
        <f t="shared" si="29"/>
        <v>0</v>
      </c>
      <c r="Q102" s="269"/>
    </row>
    <row r="103" spans="1:17">
      <c r="B103" s="195" t="str">
        <f t="shared" si="32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26"/>
        <v>0</v>
      </c>
      <c r="K103" s="514"/>
      <c r="L103" s="518">
        <f t="shared" si="30"/>
        <v>30131.389443457461</v>
      </c>
      <c r="M103" s="519">
        <f t="shared" si="27"/>
        <v>0</v>
      </c>
      <c r="N103" s="518">
        <f t="shared" si="31"/>
        <v>30131.389443457461</v>
      </c>
      <c r="O103" s="514">
        <f t="shared" si="28"/>
        <v>0</v>
      </c>
      <c r="P103" s="514">
        <f t="shared" si="29"/>
        <v>0</v>
      </c>
      <c r="Q103" s="269"/>
    </row>
    <row r="104" spans="1:17">
      <c r="B104" s="195" t="str">
        <f t="shared" si="32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26"/>
        <v>0</v>
      </c>
      <c r="K104" s="514"/>
      <c r="L104" s="518">
        <f t="shared" si="30"/>
        <v>28930.581157886962</v>
      </c>
      <c r="M104" s="519">
        <f t="shared" si="27"/>
        <v>0</v>
      </c>
      <c r="N104" s="518">
        <f t="shared" si="31"/>
        <v>28930.581157886962</v>
      </c>
      <c r="O104" s="514">
        <f t="shared" si="28"/>
        <v>0</v>
      </c>
      <c r="P104" s="514">
        <f t="shared" si="29"/>
        <v>0</v>
      </c>
      <c r="Q104" s="269"/>
    </row>
    <row r="105" spans="1:17">
      <c r="B105" s="195" t="str">
        <f t="shared" si="32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30"/>
        <v>26357.280382807578</v>
      </c>
      <c r="M105" s="519">
        <f t="shared" ref="M105:M110" si="33">IF(L105&lt;&gt;0,+H105-L105,0)</f>
        <v>0</v>
      </c>
      <c r="N105" s="518">
        <f t="shared" si="31"/>
        <v>26357.280382807578</v>
      </c>
      <c r="O105" s="514">
        <f t="shared" ref="O105:O110" si="34">IF(N105&lt;&gt;0,+I105-N105,0)</f>
        <v>0</v>
      </c>
      <c r="P105" s="514">
        <f t="shared" ref="P105:P110" si="35">+O105-M105</f>
        <v>0</v>
      </c>
      <c r="Q105" s="269"/>
    </row>
    <row r="106" spans="1:17">
      <c r="B106" s="195" t="str">
        <f t="shared" si="32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30"/>
        <v>25860.252454473681</v>
      </c>
      <c r="M106" s="519">
        <f t="shared" si="33"/>
        <v>0</v>
      </c>
      <c r="N106" s="518">
        <f t="shared" si="31"/>
        <v>25860.252454473681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26"/>
        <v>0</v>
      </c>
      <c r="K107" s="514"/>
      <c r="L107" s="518">
        <f t="shared" ref="L107:L112" si="36">H107</f>
        <v>24623.446840873446</v>
      </c>
      <c r="M107" s="519">
        <f t="shared" si="33"/>
        <v>0</v>
      </c>
      <c r="N107" s="518">
        <f t="shared" ref="N107:N112" si="37">I107</f>
        <v>24623.446840873446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26"/>
        <v>0</v>
      </c>
      <c r="K108" s="514"/>
      <c r="L108" s="518">
        <f t="shared" si="36"/>
        <v>23228.255672846972</v>
      </c>
      <c r="M108" s="519">
        <f t="shared" si="33"/>
        <v>0</v>
      </c>
      <c r="N108" s="518">
        <f t="shared" si="37"/>
        <v>23228.255672846972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2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26"/>
        <v>0</v>
      </c>
      <c r="K109" s="514"/>
      <c r="L109" s="518">
        <f t="shared" si="36"/>
        <v>21984.790198731629</v>
      </c>
      <c r="M109" s="519">
        <f t="shared" si="33"/>
        <v>0</v>
      </c>
      <c r="N109" s="518">
        <f t="shared" si="37"/>
        <v>21984.790198731629</v>
      </c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2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26"/>
        <v>0</v>
      </c>
      <c r="K110" s="514"/>
      <c r="L110" s="518">
        <f t="shared" si="36"/>
        <v>19223.431889109233</v>
      </c>
      <c r="M110" s="519">
        <f t="shared" si="33"/>
        <v>0</v>
      </c>
      <c r="N110" s="518">
        <f t="shared" si="37"/>
        <v>19223.431889109233</v>
      </c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2"/>
        <v/>
      </c>
      <c r="C111" s="507">
        <f>IF(D93="","-",+C110+1)</f>
        <v>2019</v>
      </c>
      <c r="D111" s="508">
        <v>138061.21072036293</v>
      </c>
      <c r="E111" s="516">
        <v>4308.0697674418607</v>
      </c>
      <c r="F111" s="515">
        <v>133753.14095292107</v>
      </c>
      <c r="G111" s="515">
        <v>135907.17583664198</v>
      </c>
      <c r="H111" s="516">
        <v>18855.648147984095</v>
      </c>
      <c r="I111" s="510">
        <v>18855.648147984095</v>
      </c>
      <c r="J111" s="514">
        <f t="shared" si="26"/>
        <v>0</v>
      </c>
      <c r="K111" s="514"/>
      <c r="L111" s="518">
        <f t="shared" si="36"/>
        <v>18855.648147984095</v>
      </c>
      <c r="M111" s="519">
        <f t="shared" ref="M111" si="38">IF(L111&lt;&gt;0,+H111-L111,0)</f>
        <v>0</v>
      </c>
      <c r="N111" s="518">
        <f t="shared" si="37"/>
        <v>18855.648147984095</v>
      </c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2"/>
        <v/>
      </c>
      <c r="C112" s="507">
        <f>IF(D93="","-",+C111+1)</f>
        <v>2020</v>
      </c>
      <c r="D112" s="508">
        <v>133753.14095292107</v>
      </c>
      <c r="E112" s="516">
        <v>4410.6428571428569</v>
      </c>
      <c r="F112" s="515">
        <v>129342.49809577821</v>
      </c>
      <c r="G112" s="515">
        <v>131547.81952434964</v>
      </c>
      <c r="H112" s="516">
        <v>18561.745960492495</v>
      </c>
      <c r="I112" s="510">
        <v>18561.745960492495</v>
      </c>
      <c r="J112" s="514">
        <f t="shared" si="26"/>
        <v>0</v>
      </c>
      <c r="K112" s="514"/>
      <c r="L112" s="518">
        <f t="shared" si="36"/>
        <v>18561.745960492495</v>
      </c>
      <c r="M112" s="519">
        <f t="shared" ref="M112" si="39">IF(L112&lt;&gt;0,+H112-L112,0)</f>
        <v>0</v>
      </c>
      <c r="N112" s="518">
        <f t="shared" si="37"/>
        <v>18561.745960492495</v>
      </c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2"/>
        <v/>
      </c>
      <c r="C113" s="507">
        <f>IF(D93="","-",+C112+1)</f>
        <v>2021</v>
      </c>
      <c r="D113" s="508">
        <v>129342.49809577821</v>
      </c>
      <c r="E113" s="516">
        <v>4518.2195121951218</v>
      </c>
      <c r="F113" s="515">
        <v>124824.27858358309</v>
      </c>
      <c r="G113" s="515">
        <v>127083.38833968065</v>
      </c>
      <c r="H113" s="516">
        <v>18943.99202428088</v>
      </c>
      <c r="I113" s="510">
        <v>18943.99202428088</v>
      </c>
      <c r="J113" s="514">
        <f t="shared" si="26"/>
        <v>0</v>
      </c>
      <c r="K113" s="514"/>
      <c r="L113" s="518">
        <f t="shared" ref="L113" si="40">H113</f>
        <v>18943.99202428088</v>
      </c>
      <c r="M113" s="519">
        <f t="shared" ref="M113" si="41">IF(L113&lt;&gt;0,+H113-L113,0)</f>
        <v>0</v>
      </c>
      <c r="N113" s="518">
        <f t="shared" ref="N113" si="42">I113</f>
        <v>18943.99202428088</v>
      </c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2"/>
        <v/>
      </c>
      <c r="C114" s="507">
        <f>IF(D93="","-",+C113+1)</f>
        <v>2022</v>
      </c>
      <c r="D114" s="374">
        <f>IF(F113+SUM(E$99:E113)=D$92,F113,D$92-SUM(E$99:E113))</f>
        <v>124824.27858358309</v>
      </c>
      <c r="E114" s="522">
        <f>IF(+J96&lt;F113,J96,D114)</f>
        <v>4410.6428571428569</v>
      </c>
      <c r="F114" s="523">
        <f t="shared" ref="F114:F130" si="43">+D114-E114</f>
        <v>120413.63572644023</v>
      </c>
      <c r="G114" s="523">
        <f t="shared" ref="G114:G130" si="44">+(F114+D114)/2</f>
        <v>122618.95715501165</v>
      </c>
      <c r="H114" s="526">
        <f t="shared" ref="H114:H154" si="45">+J$94*G114+E114</f>
        <v>18813.201080680341</v>
      </c>
      <c r="I114" s="577">
        <f t="shared" ref="I114:I154" si="46">+J$95*G114+E114</f>
        <v>18813.201080680341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2"/>
        <v/>
      </c>
      <c r="C115" s="507">
        <f>IF(D93="","-",+C114+1)</f>
        <v>2023</v>
      </c>
      <c r="D115" s="374">
        <f>IF(F114+SUM(E$99:E114)=D$92,F114,D$92-SUM(E$99:E114))</f>
        <v>120413.63572644023</v>
      </c>
      <c r="E115" s="522">
        <f>IF(+J96&lt;F114,J96,D115)</f>
        <v>4410.6428571428569</v>
      </c>
      <c r="F115" s="523">
        <f t="shared" si="43"/>
        <v>116002.99286929738</v>
      </c>
      <c r="G115" s="523">
        <f t="shared" si="44"/>
        <v>118208.31429786881</v>
      </c>
      <c r="H115" s="526">
        <f t="shared" si="45"/>
        <v>18295.136484249924</v>
      </c>
      <c r="I115" s="577">
        <f t="shared" si="46"/>
        <v>18295.136484249924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2"/>
        <v/>
      </c>
      <c r="C116" s="507">
        <f>IF(D93="","-",+C115+1)</f>
        <v>2024</v>
      </c>
      <c r="D116" s="374">
        <f>IF(F115+SUM(E$99:E115)=D$92,F115,D$92-SUM(E$99:E115))</f>
        <v>116002.99286929738</v>
      </c>
      <c r="E116" s="522">
        <f>IF(+J96&lt;F115,J96,D116)</f>
        <v>4410.6428571428569</v>
      </c>
      <c r="F116" s="523">
        <f t="shared" si="43"/>
        <v>111592.35001215452</v>
      </c>
      <c r="G116" s="523">
        <f t="shared" si="44"/>
        <v>113797.67144072594</v>
      </c>
      <c r="H116" s="526">
        <f t="shared" si="45"/>
        <v>17777.071887819508</v>
      </c>
      <c r="I116" s="577">
        <f t="shared" si="46"/>
        <v>17777.071887819508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2"/>
        <v/>
      </c>
      <c r="C117" s="507">
        <f>IF(D93="","-",+C116+1)</f>
        <v>2025</v>
      </c>
      <c r="D117" s="374">
        <f>IF(F116+SUM(E$99:E116)=D$92,F116,D$92-SUM(E$99:E116))</f>
        <v>111592.35001215452</v>
      </c>
      <c r="E117" s="522">
        <f>IF(+J96&lt;F116,J96,D117)</f>
        <v>4410.6428571428569</v>
      </c>
      <c r="F117" s="523">
        <f t="shared" si="43"/>
        <v>107181.70715501167</v>
      </c>
      <c r="G117" s="523">
        <f t="shared" si="44"/>
        <v>109387.0285835831</v>
      </c>
      <c r="H117" s="526">
        <f t="shared" si="45"/>
        <v>17259.007291389091</v>
      </c>
      <c r="I117" s="577">
        <f t="shared" si="46"/>
        <v>17259.007291389091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2"/>
        <v/>
      </c>
      <c r="C118" s="507">
        <f>IF(D93="","-",+C117+1)</f>
        <v>2026</v>
      </c>
      <c r="D118" s="374">
        <f>IF(F117+SUM(E$99:E117)=D$92,F117,D$92-SUM(E$99:E117))</f>
        <v>107181.70715501167</v>
      </c>
      <c r="E118" s="522">
        <f>IF(+J96&lt;F117,J96,D118)</f>
        <v>4410.6428571428569</v>
      </c>
      <c r="F118" s="523">
        <f t="shared" si="43"/>
        <v>102771.06429786881</v>
      </c>
      <c r="G118" s="523">
        <f t="shared" si="44"/>
        <v>104976.38572644023</v>
      </c>
      <c r="H118" s="526">
        <f t="shared" si="45"/>
        <v>16740.942694958674</v>
      </c>
      <c r="I118" s="577">
        <f t="shared" si="46"/>
        <v>16740.942694958674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2"/>
        <v/>
      </c>
      <c r="C119" s="507">
        <f>IF(D93="","-",+C118+1)</f>
        <v>2027</v>
      </c>
      <c r="D119" s="374">
        <f>IF(F118+SUM(E$99:E118)=D$92,F118,D$92-SUM(E$99:E118))</f>
        <v>102771.06429786881</v>
      </c>
      <c r="E119" s="522">
        <f>IF(+J96&lt;F118,J96,D119)</f>
        <v>4410.6428571428569</v>
      </c>
      <c r="F119" s="523">
        <f t="shared" si="43"/>
        <v>98360.421440725957</v>
      </c>
      <c r="G119" s="523">
        <f t="shared" si="44"/>
        <v>100565.74286929739</v>
      </c>
      <c r="H119" s="526">
        <f t="shared" si="45"/>
        <v>16222.878098528259</v>
      </c>
      <c r="I119" s="577">
        <f t="shared" si="46"/>
        <v>16222.878098528259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2"/>
        <v/>
      </c>
      <c r="C120" s="507">
        <f>IF(D93="","-",+C119+1)</f>
        <v>2028</v>
      </c>
      <c r="D120" s="374">
        <f>IF(F119+SUM(E$99:E119)=D$92,F119,D$92-SUM(E$99:E119))</f>
        <v>98360.421440725957</v>
      </c>
      <c r="E120" s="522">
        <f>IF(+J96&lt;F119,J96,D120)</f>
        <v>4410.6428571428569</v>
      </c>
      <c r="F120" s="523">
        <f t="shared" si="43"/>
        <v>93949.778583583102</v>
      </c>
      <c r="G120" s="523">
        <f t="shared" si="44"/>
        <v>96155.100012154522</v>
      </c>
      <c r="H120" s="526">
        <f t="shared" si="45"/>
        <v>15704.813502097841</v>
      </c>
      <c r="I120" s="577">
        <f t="shared" si="46"/>
        <v>15704.813502097841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2"/>
        <v/>
      </c>
      <c r="C121" s="507">
        <f>IF(D93="","-",+C120+1)</f>
        <v>2029</v>
      </c>
      <c r="D121" s="374">
        <f>IF(F120+SUM(E$99:E120)=D$92,F120,D$92-SUM(E$99:E120))</f>
        <v>93949.778583583102</v>
      </c>
      <c r="E121" s="522">
        <f>IF(+J96&lt;F120,J96,D121)</f>
        <v>4410.6428571428569</v>
      </c>
      <c r="F121" s="523">
        <f t="shared" si="43"/>
        <v>89539.135726440247</v>
      </c>
      <c r="G121" s="523">
        <f t="shared" si="44"/>
        <v>91744.457155011682</v>
      </c>
      <c r="H121" s="526">
        <f t="shared" si="45"/>
        <v>15186.748905667424</v>
      </c>
      <c r="I121" s="577">
        <f t="shared" si="46"/>
        <v>15186.748905667424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2"/>
        <v/>
      </c>
      <c r="C122" s="507">
        <f>IF(D93="","-",+C121+1)</f>
        <v>2030</v>
      </c>
      <c r="D122" s="374">
        <f>IF(F121+SUM(E$99:E121)=D$92,F121,D$92-SUM(E$99:E121))</f>
        <v>89539.135726440247</v>
      </c>
      <c r="E122" s="522">
        <f>IF(+J96&lt;F121,J96,D122)</f>
        <v>4410.6428571428569</v>
      </c>
      <c r="F122" s="523">
        <f t="shared" si="43"/>
        <v>85128.492869297392</v>
      </c>
      <c r="G122" s="523">
        <f t="shared" si="44"/>
        <v>87333.814297868812</v>
      </c>
      <c r="H122" s="526">
        <f t="shared" si="45"/>
        <v>14668.684309237005</v>
      </c>
      <c r="I122" s="577">
        <f t="shared" si="46"/>
        <v>14668.684309237005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2"/>
        <v/>
      </c>
      <c r="C123" s="507">
        <f>IF(D93="","-",+C122+1)</f>
        <v>2031</v>
      </c>
      <c r="D123" s="374">
        <f>IF(F122+SUM(E$99:E122)=D$92,F122,D$92-SUM(E$99:E122))</f>
        <v>85128.492869297392</v>
      </c>
      <c r="E123" s="522">
        <f>IF(+J96&lt;F122,J96,D123)</f>
        <v>4410.6428571428569</v>
      </c>
      <c r="F123" s="523">
        <f t="shared" si="43"/>
        <v>80717.850012154537</v>
      </c>
      <c r="G123" s="523">
        <f t="shared" si="44"/>
        <v>82923.171440725971</v>
      </c>
      <c r="H123" s="526">
        <f t="shared" si="45"/>
        <v>14150.619712806591</v>
      </c>
      <c r="I123" s="577">
        <f t="shared" si="46"/>
        <v>14150.619712806591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2"/>
        <v/>
      </c>
      <c r="C124" s="507">
        <f>IF(D93="","-",+C123+1)</f>
        <v>2032</v>
      </c>
      <c r="D124" s="374">
        <f>IF(F123+SUM(E$99:E123)=D$92,F123,D$92-SUM(E$99:E123))</f>
        <v>80717.850012154537</v>
      </c>
      <c r="E124" s="522">
        <f>IF(+J96&lt;F123,J96,D124)</f>
        <v>4410.6428571428569</v>
      </c>
      <c r="F124" s="523">
        <f t="shared" si="43"/>
        <v>76307.207155011682</v>
      </c>
      <c r="G124" s="523">
        <f t="shared" si="44"/>
        <v>78512.528583583102</v>
      </c>
      <c r="H124" s="526">
        <f t="shared" si="45"/>
        <v>13632.555116376172</v>
      </c>
      <c r="I124" s="577">
        <f t="shared" si="46"/>
        <v>13632.555116376172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2"/>
        <v/>
      </c>
      <c r="C125" s="507">
        <f>IF(D93="","-",+C124+1)</f>
        <v>2033</v>
      </c>
      <c r="D125" s="374">
        <f>IF(F124+SUM(E$99:E124)=D$92,F124,D$92-SUM(E$99:E124))</f>
        <v>76307.207155011682</v>
      </c>
      <c r="E125" s="522">
        <f>IF(+J96&lt;F124,J96,D125)</f>
        <v>4410.6428571428569</v>
      </c>
      <c r="F125" s="523">
        <f t="shared" si="43"/>
        <v>71896.564297868827</v>
      </c>
      <c r="G125" s="523">
        <f t="shared" si="44"/>
        <v>74101.885726440261</v>
      </c>
      <c r="H125" s="526">
        <f t="shared" si="45"/>
        <v>13114.490519945757</v>
      </c>
      <c r="I125" s="577">
        <f t="shared" si="46"/>
        <v>13114.490519945757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2"/>
        <v/>
      </c>
      <c r="C126" s="507">
        <f>IF(D93="","-",+C125+1)</f>
        <v>2034</v>
      </c>
      <c r="D126" s="374">
        <f>IF(F125+SUM(E$99:E125)=D$92,F125,D$92-SUM(E$99:E125))</f>
        <v>71896.564297868827</v>
      </c>
      <c r="E126" s="522">
        <f>IF(+J96&lt;F125,J96,D126)</f>
        <v>4410.6428571428569</v>
      </c>
      <c r="F126" s="523">
        <f t="shared" si="43"/>
        <v>67485.921440725971</v>
      </c>
      <c r="G126" s="523">
        <f t="shared" si="44"/>
        <v>69691.242869297392</v>
      </c>
      <c r="H126" s="526">
        <f t="shared" si="45"/>
        <v>12596.425923515339</v>
      </c>
      <c r="I126" s="577">
        <f t="shared" si="46"/>
        <v>12596.425923515339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2"/>
        <v/>
      </c>
      <c r="C127" s="507">
        <f>IF(D93="","-",+C126+1)</f>
        <v>2035</v>
      </c>
      <c r="D127" s="374">
        <f>IF(F126+SUM(E$99:E126)=D$92,F126,D$92-SUM(E$99:E126))</f>
        <v>67485.921440725971</v>
      </c>
      <c r="E127" s="522">
        <f>IF(+J96&lt;F126,J96,D127)</f>
        <v>4410.6428571428569</v>
      </c>
      <c r="F127" s="523">
        <f t="shared" si="43"/>
        <v>63075.278583583116</v>
      </c>
      <c r="G127" s="523">
        <f t="shared" si="44"/>
        <v>65280.600012154544</v>
      </c>
      <c r="H127" s="526">
        <f t="shared" si="45"/>
        <v>12078.361327084924</v>
      </c>
      <c r="I127" s="577">
        <f t="shared" si="46"/>
        <v>12078.361327084924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2"/>
        <v/>
      </c>
      <c r="C128" s="507">
        <f>IF(D93="","-",+C127+1)</f>
        <v>2036</v>
      </c>
      <c r="D128" s="374">
        <f>IF(F127+SUM(E$99:E127)=D$92,F127,D$92-SUM(E$99:E127))</f>
        <v>63075.278583583116</v>
      </c>
      <c r="E128" s="522">
        <f>IF(+J96&lt;F127,J96,D128)</f>
        <v>4410.6428571428569</v>
      </c>
      <c r="F128" s="523">
        <f t="shared" si="43"/>
        <v>58664.635726440261</v>
      </c>
      <c r="G128" s="523">
        <f t="shared" si="44"/>
        <v>60869.957155011689</v>
      </c>
      <c r="H128" s="526">
        <f t="shared" si="45"/>
        <v>11560.296730654505</v>
      </c>
      <c r="I128" s="577">
        <f t="shared" si="46"/>
        <v>11560.296730654505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2"/>
        <v/>
      </c>
      <c r="C129" s="507">
        <f>IF(D93="","-",+C128+1)</f>
        <v>2037</v>
      </c>
      <c r="D129" s="374">
        <f>IF(F128+SUM(E$99:E128)=D$92,F128,D$92-SUM(E$99:E128))</f>
        <v>58664.635726440261</v>
      </c>
      <c r="E129" s="522">
        <f>IF(+J96&lt;F128,J96,D129)</f>
        <v>4410.6428571428569</v>
      </c>
      <c r="F129" s="523">
        <f t="shared" si="43"/>
        <v>54253.992869297406</v>
      </c>
      <c r="G129" s="523">
        <f t="shared" si="44"/>
        <v>56459.314297868834</v>
      </c>
      <c r="H129" s="526">
        <f t="shared" si="45"/>
        <v>11042.232134224088</v>
      </c>
      <c r="I129" s="577">
        <f t="shared" si="46"/>
        <v>11042.232134224088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2"/>
        <v/>
      </c>
      <c r="C130" s="507">
        <f>IF(D93="","-",+C129+1)</f>
        <v>2038</v>
      </c>
      <c r="D130" s="374">
        <f>IF(F129+SUM(E$99:E129)=D$92,F129,D$92-SUM(E$99:E129))</f>
        <v>54253.992869297406</v>
      </c>
      <c r="E130" s="522">
        <f>IF(+J96&lt;F129,J96,D130)</f>
        <v>4410.6428571428569</v>
      </c>
      <c r="F130" s="523">
        <f t="shared" si="43"/>
        <v>49843.350012154551</v>
      </c>
      <c r="G130" s="523">
        <f t="shared" si="44"/>
        <v>52048.671440725979</v>
      </c>
      <c r="H130" s="526">
        <f t="shared" si="45"/>
        <v>10524.167537793672</v>
      </c>
      <c r="I130" s="577">
        <f t="shared" si="46"/>
        <v>10524.167537793672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2"/>
        <v/>
      </c>
      <c r="C131" s="507">
        <f>IF(D93="","-",+C130+1)</f>
        <v>2039</v>
      </c>
      <c r="D131" s="374">
        <f>IF(F130+SUM(E$99:E130)=D$92,F130,D$92-SUM(E$99:E130))</f>
        <v>49843.350012154551</v>
      </c>
      <c r="E131" s="522">
        <f>IF(+J96&lt;F130,J96,D131)</f>
        <v>4410.6428571428569</v>
      </c>
      <c r="F131" s="523">
        <f t="shared" ref="F131:F154" si="47">+D131-E131</f>
        <v>45432.707155011696</v>
      </c>
      <c r="G131" s="523">
        <f t="shared" ref="G131:G154" si="48">+(F131+D131)/2</f>
        <v>47638.028583583124</v>
      </c>
      <c r="H131" s="526">
        <f t="shared" si="45"/>
        <v>10006.102941363255</v>
      </c>
      <c r="I131" s="577">
        <f t="shared" si="46"/>
        <v>10006.102941363255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2040</v>
      </c>
      <c r="D132" s="374">
        <f>IF(F131+SUM(E$99:E131)=D$92,F131,D$92-SUM(E$99:E131))</f>
        <v>45432.707155011696</v>
      </c>
      <c r="E132" s="522">
        <f>IF(+J96&lt;F131,J96,D132)</f>
        <v>4410.6428571428569</v>
      </c>
      <c r="F132" s="523">
        <f t="shared" si="47"/>
        <v>41022.064297868841</v>
      </c>
      <c r="G132" s="523">
        <f t="shared" si="48"/>
        <v>43227.385726440269</v>
      </c>
      <c r="H132" s="526">
        <f t="shared" si="45"/>
        <v>9488.0383449328383</v>
      </c>
      <c r="I132" s="577">
        <f t="shared" si="46"/>
        <v>9488.0383449328383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2"/>
        <v/>
      </c>
      <c r="C133" s="507">
        <f>IF(D93="","-",+C132+1)</f>
        <v>2041</v>
      </c>
      <c r="D133" s="374">
        <f>IF(F132+SUM(E$99:E132)=D$92,F132,D$92-SUM(E$99:E132))</f>
        <v>41022.064297868841</v>
      </c>
      <c r="E133" s="522">
        <f>IF(+J96&lt;F132,J96,D133)</f>
        <v>4410.6428571428569</v>
      </c>
      <c r="F133" s="523">
        <f t="shared" si="47"/>
        <v>36611.421440725986</v>
      </c>
      <c r="G133" s="523">
        <f t="shared" si="48"/>
        <v>38816.742869297414</v>
      </c>
      <c r="H133" s="526">
        <f t="shared" si="45"/>
        <v>8969.9737485024198</v>
      </c>
      <c r="I133" s="577">
        <f t="shared" si="46"/>
        <v>8969.9737485024198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2"/>
        <v/>
      </c>
      <c r="C134" s="507">
        <f>IF(D93="","-",+C133+1)</f>
        <v>2042</v>
      </c>
      <c r="D134" s="374">
        <f>IF(F133+SUM(E$99:E133)=D$92,F133,D$92-SUM(E$99:E133))</f>
        <v>36611.421440725986</v>
      </c>
      <c r="E134" s="522">
        <f>IF(+J96&lt;F133,J96,D134)</f>
        <v>4410.6428571428569</v>
      </c>
      <c r="F134" s="523">
        <f t="shared" si="47"/>
        <v>32200.778583583131</v>
      </c>
      <c r="G134" s="523">
        <f t="shared" si="48"/>
        <v>34406.100012154558</v>
      </c>
      <c r="H134" s="526">
        <f t="shared" si="45"/>
        <v>8451.9091520720031</v>
      </c>
      <c r="I134" s="577">
        <f t="shared" si="46"/>
        <v>8451.9091520720031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2"/>
        <v/>
      </c>
      <c r="C135" s="507">
        <f>IF(D93="","-",+C134+1)</f>
        <v>2043</v>
      </c>
      <c r="D135" s="374">
        <f>IF(F134+SUM(E$99:E134)=D$92,F134,D$92-SUM(E$99:E134))</f>
        <v>32200.778583583131</v>
      </c>
      <c r="E135" s="522">
        <f>IF(+J96&lt;F134,J96,D135)</f>
        <v>4410.6428571428569</v>
      </c>
      <c r="F135" s="523">
        <f t="shared" si="47"/>
        <v>27790.135726440276</v>
      </c>
      <c r="G135" s="523">
        <f t="shared" si="48"/>
        <v>29995.457155011703</v>
      </c>
      <c r="H135" s="526">
        <f t="shared" si="45"/>
        <v>7933.8445556415872</v>
      </c>
      <c r="I135" s="577">
        <f t="shared" si="46"/>
        <v>7933.8445556415872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2"/>
        <v/>
      </c>
      <c r="C136" s="507">
        <f>IF(D93="","-",+C135+1)</f>
        <v>2044</v>
      </c>
      <c r="D136" s="374">
        <f>IF(F135+SUM(E$99:E135)=D$92,F135,D$92-SUM(E$99:E135))</f>
        <v>27790.135726440276</v>
      </c>
      <c r="E136" s="522">
        <f>IF(+J96&lt;F135,J96,D136)</f>
        <v>4410.6428571428569</v>
      </c>
      <c r="F136" s="523">
        <f t="shared" si="47"/>
        <v>23379.492869297421</v>
      </c>
      <c r="G136" s="523">
        <f t="shared" si="48"/>
        <v>25584.814297868848</v>
      </c>
      <c r="H136" s="526">
        <f t="shared" si="45"/>
        <v>7415.7799592111696</v>
      </c>
      <c r="I136" s="577">
        <f t="shared" si="46"/>
        <v>7415.7799592111696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2"/>
        <v/>
      </c>
      <c r="C137" s="507">
        <f>IF(D93="","-",+C136+1)</f>
        <v>2045</v>
      </c>
      <c r="D137" s="374">
        <f>IF(F136+SUM(E$99:E136)=D$92,F136,D$92-SUM(E$99:E136))</f>
        <v>23379.492869297421</v>
      </c>
      <c r="E137" s="522">
        <f>IF(+J96&lt;F136,J96,D137)</f>
        <v>4410.6428571428569</v>
      </c>
      <c r="F137" s="523">
        <f t="shared" si="47"/>
        <v>18968.850012154566</v>
      </c>
      <c r="G137" s="523">
        <f t="shared" si="48"/>
        <v>21174.171440725993</v>
      </c>
      <c r="H137" s="526">
        <f t="shared" si="45"/>
        <v>6897.7153627807529</v>
      </c>
      <c r="I137" s="577">
        <f t="shared" si="46"/>
        <v>6897.7153627807529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2"/>
        <v/>
      </c>
      <c r="C138" s="507">
        <f>IF(D93="","-",+C137+1)</f>
        <v>2046</v>
      </c>
      <c r="D138" s="374">
        <f>IF(F137+SUM(E$99:E137)=D$92,F137,D$92-SUM(E$99:E137))</f>
        <v>18968.850012154566</v>
      </c>
      <c r="E138" s="522">
        <f>IF(+J96&lt;F137,J96,D138)</f>
        <v>4410.6428571428569</v>
      </c>
      <c r="F138" s="523">
        <f t="shared" si="47"/>
        <v>14558.207155011709</v>
      </c>
      <c r="G138" s="523">
        <f t="shared" si="48"/>
        <v>16763.528583583138</v>
      </c>
      <c r="H138" s="526">
        <f t="shared" si="45"/>
        <v>6379.6507663503362</v>
      </c>
      <c r="I138" s="577">
        <f t="shared" si="46"/>
        <v>6379.6507663503362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2"/>
        <v/>
      </c>
      <c r="C139" s="507">
        <f>IF(D93="","-",+C138+1)</f>
        <v>2047</v>
      </c>
      <c r="D139" s="374">
        <f>IF(F138+SUM(E$99:E138)=D$92,F138,D$92-SUM(E$99:E138))</f>
        <v>14558.207155011709</v>
      </c>
      <c r="E139" s="522">
        <f>IF(+J96&lt;F138,J96,D139)</f>
        <v>4410.6428571428569</v>
      </c>
      <c r="F139" s="523">
        <f t="shared" si="47"/>
        <v>10147.564297868852</v>
      </c>
      <c r="G139" s="523">
        <f t="shared" si="48"/>
        <v>12352.88572644028</v>
      </c>
      <c r="H139" s="526">
        <f t="shared" si="45"/>
        <v>5861.5861699199195</v>
      </c>
      <c r="I139" s="577">
        <f t="shared" si="46"/>
        <v>5861.5861699199195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2"/>
        <v/>
      </c>
      <c r="C140" s="507">
        <f>IF(D93="","-",+C139+1)</f>
        <v>2048</v>
      </c>
      <c r="D140" s="374">
        <f>IF(F139+SUM(E$99:E139)=D$92,F139,D$92-SUM(E$99:E139))</f>
        <v>10147.564297868852</v>
      </c>
      <c r="E140" s="522">
        <f>IF(+J96&lt;F139,J96,D140)</f>
        <v>4410.6428571428569</v>
      </c>
      <c r="F140" s="523">
        <f t="shared" si="47"/>
        <v>5736.9214407259951</v>
      </c>
      <c r="G140" s="523">
        <f t="shared" si="48"/>
        <v>7942.2428692974236</v>
      </c>
      <c r="H140" s="526">
        <f t="shared" si="45"/>
        <v>5343.5215734895019</v>
      </c>
      <c r="I140" s="577">
        <f t="shared" si="46"/>
        <v>5343.5215734895019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2"/>
        <v/>
      </c>
      <c r="C141" s="507">
        <f>IF(D93="","-",+C140+1)</f>
        <v>2049</v>
      </c>
      <c r="D141" s="374">
        <f>IF(F140+SUM(E$99:E140)=D$92,F140,D$92-SUM(E$99:E140))</f>
        <v>5736.9214407259951</v>
      </c>
      <c r="E141" s="522">
        <f>IF(+J96&lt;F140,J96,D141)</f>
        <v>4410.6428571428569</v>
      </c>
      <c r="F141" s="523">
        <f t="shared" si="47"/>
        <v>1326.2785835831382</v>
      </c>
      <c r="G141" s="523">
        <f t="shared" si="48"/>
        <v>3531.6000121545667</v>
      </c>
      <c r="H141" s="526">
        <f t="shared" si="45"/>
        <v>4825.4569770590851</v>
      </c>
      <c r="I141" s="577">
        <f t="shared" si="46"/>
        <v>4825.4569770590851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2"/>
        <v/>
      </c>
      <c r="C142" s="507">
        <f>IF(D93="","-",+C141+1)</f>
        <v>2050</v>
      </c>
      <c r="D142" s="374">
        <f>IF(F141+SUM(E$99:E141)=D$92,F141,D$92-SUM(E$99:E141))</f>
        <v>1326.2785835831382</v>
      </c>
      <c r="E142" s="522">
        <f>IF(+J96&lt;F141,J96,D142)</f>
        <v>1326.2785835831382</v>
      </c>
      <c r="F142" s="523">
        <f t="shared" si="47"/>
        <v>0</v>
      </c>
      <c r="G142" s="523">
        <f t="shared" si="48"/>
        <v>663.13929179156912</v>
      </c>
      <c r="H142" s="526">
        <f t="shared" si="45"/>
        <v>1404.169494433648</v>
      </c>
      <c r="I142" s="577">
        <f t="shared" si="46"/>
        <v>1404.169494433648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2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2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2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2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2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2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2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2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2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2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2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185247.00000000006</v>
      </c>
      <c r="F155" s="375"/>
      <c r="G155" s="375"/>
      <c r="H155" s="375">
        <f>SUM(H99:H154)</f>
        <v>665544.5005377403</v>
      </c>
      <c r="I155" s="375">
        <f>SUM(I99:I154)</f>
        <v>665544.5005377403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view="pageBreakPreview" zoomScale="75" zoomScaleNormal="100" zoomScaleSheetLayoutView="75" workbookViewId="0">
      <selection activeCell="D115" sqref="D11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563583.83772104234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563583.83772104234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136466.83333333334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2007</v>
      </c>
      <c r="D18" s="515">
        <f>F17</f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 t="shared" ref="K27:K32" si="10">G27</f>
        <v>728247.51158298948</v>
      </c>
      <c r="L27" s="519">
        <f t="shared" si="7"/>
        <v>0</v>
      </c>
      <c r="M27" s="518">
        <f t="shared" ref="M27:M32" si="11"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 t="shared" si="10"/>
        <v>688667.94856072206</v>
      </c>
      <c r="L28" s="519">
        <f t="shared" si="7"/>
        <v>0</v>
      </c>
      <c r="M28" s="518">
        <f t="shared" si="11"/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4"/>
        <v>IU</v>
      </c>
      <c r="C29" s="507">
        <f>IF(D11="","-",+C28+1)</f>
        <v>2018</v>
      </c>
      <c r="D29" s="173">
        <v>4549360.3313160958</v>
      </c>
      <c r="E29" s="609">
        <v>133293.18604651163</v>
      </c>
      <c r="F29" s="173">
        <v>4416067.1452695839</v>
      </c>
      <c r="G29" s="609">
        <v>688667.94856072206</v>
      </c>
      <c r="H29" s="610">
        <v>688667.94856072206</v>
      </c>
      <c r="I29" s="511">
        <f t="shared" si="0"/>
        <v>0</v>
      </c>
      <c r="J29" s="511"/>
      <c r="K29" s="518">
        <f t="shared" si="10"/>
        <v>688667.94856072206</v>
      </c>
      <c r="L29" s="519">
        <f t="shared" si="7"/>
        <v>0</v>
      </c>
      <c r="M29" s="518">
        <f t="shared" si="11"/>
        <v>688667.94856072206</v>
      </c>
      <c r="N29" s="514">
        <f t="shared" si="8"/>
        <v>0</v>
      </c>
      <c r="O29" s="514">
        <f t="shared" si="9"/>
        <v>0</v>
      </c>
      <c r="P29" s="272"/>
    </row>
    <row r="30" spans="2:16">
      <c r="B30" s="195" t="str">
        <f t="shared" si="4"/>
        <v>IU</v>
      </c>
      <c r="C30" s="507">
        <f>IF(D11="","-",+C29+1)</f>
        <v>2019</v>
      </c>
      <c r="D30" s="173">
        <v>4282773.9592230711</v>
      </c>
      <c r="E30" s="609">
        <v>139795.29268292684</v>
      </c>
      <c r="F30" s="173">
        <v>4142978.6665401445</v>
      </c>
      <c r="G30" s="609">
        <v>675227.01156482252</v>
      </c>
      <c r="H30" s="610">
        <v>675227.01156482252</v>
      </c>
      <c r="I30" s="511">
        <f t="shared" si="0"/>
        <v>0</v>
      </c>
      <c r="J30" s="511"/>
      <c r="K30" s="518">
        <f t="shared" si="10"/>
        <v>675227.01156482252</v>
      </c>
      <c r="L30" s="519">
        <f t="shared" ref="L30" si="12">IF(K30&lt;&gt;0,+G30-K30,0)</f>
        <v>0</v>
      </c>
      <c r="M30" s="518">
        <f t="shared" si="11"/>
        <v>675227.01156482252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4"/>
        <v/>
      </c>
      <c r="C31" s="507">
        <f>IF(D11="","-",+C30+1)</f>
        <v>2020</v>
      </c>
      <c r="D31" s="173">
        <v>4142978.6665401445</v>
      </c>
      <c r="E31" s="609">
        <v>139795.29268292684</v>
      </c>
      <c r="F31" s="173">
        <v>4003183.3738572178</v>
      </c>
      <c r="G31" s="609">
        <v>556615.89330498932</v>
      </c>
      <c r="H31" s="610">
        <v>556615.89330498932</v>
      </c>
      <c r="I31" s="511">
        <f t="shared" si="0"/>
        <v>0</v>
      </c>
      <c r="J31" s="511"/>
      <c r="K31" s="518">
        <f t="shared" si="10"/>
        <v>556615.89330498932</v>
      </c>
      <c r="L31" s="519">
        <f t="shared" ref="L31" si="13">IF(K31&lt;&gt;0,+G31-K31,0)</f>
        <v>0</v>
      </c>
      <c r="M31" s="518">
        <f t="shared" si="11"/>
        <v>556615.89330498932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4"/>
        <v/>
      </c>
      <c r="C32" s="507">
        <f>IF(D11="","-",+C31+1)</f>
        <v>2021</v>
      </c>
      <c r="D32" s="173">
        <v>4003183.3738572178</v>
      </c>
      <c r="E32" s="609">
        <v>136466.83333333334</v>
      </c>
      <c r="F32" s="173">
        <v>3866716.5405238844</v>
      </c>
      <c r="G32" s="609">
        <v>553589.41331080301</v>
      </c>
      <c r="H32" s="610">
        <v>553589.41331080301</v>
      </c>
      <c r="I32" s="511">
        <f t="shared" si="0"/>
        <v>0</v>
      </c>
      <c r="J32" s="511"/>
      <c r="K32" s="518">
        <f t="shared" si="10"/>
        <v>553589.41331080301</v>
      </c>
      <c r="L32" s="519">
        <f t="shared" ref="L32" si="14">IF(K32&lt;&gt;0,+G32-K32,0)</f>
        <v>0</v>
      </c>
      <c r="M32" s="518">
        <f t="shared" si="11"/>
        <v>553589.41331080301</v>
      </c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4"/>
        <v/>
      </c>
      <c r="C33" s="507">
        <f>IF(D11="","-",+C32+1)</f>
        <v>2022</v>
      </c>
      <c r="D33" s="173">
        <v>3866716.5405238844</v>
      </c>
      <c r="E33" s="609">
        <v>136466.83333333334</v>
      </c>
      <c r="F33" s="173">
        <v>3730249.7071905509</v>
      </c>
      <c r="G33" s="609">
        <v>563583.83772104234</v>
      </c>
      <c r="H33" s="610">
        <v>563583.83772104234</v>
      </c>
      <c r="I33" s="511">
        <f t="shared" si="0"/>
        <v>0</v>
      </c>
      <c r="J33" s="511"/>
      <c r="K33" s="518">
        <f t="shared" ref="K33" si="15">G33</f>
        <v>563583.83772104234</v>
      </c>
      <c r="L33" s="519">
        <f t="shared" ref="L33" si="16">IF(K33&lt;&gt;0,+G33-K33,0)</f>
        <v>0</v>
      </c>
      <c r="M33" s="518">
        <f t="shared" ref="M33" si="17">H33</f>
        <v>563583.83772104234</v>
      </c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4"/>
        <v/>
      </c>
      <c r="C34" s="507">
        <f>IF(D11="","-",+C33+1)</f>
        <v>2023</v>
      </c>
      <c r="D34" s="523">
        <f>IF(F33+SUM(E$17:E33)=D$10,F33,D$10-SUM(E$17:E33))</f>
        <v>3730249.7071905509</v>
      </c>
      <c r="E34" s="522">
        <f>IF(+I14&lt;F33,I14,D34)</f>
        <v>136466.83333333334</v>
      </c>
      <c r="F34" s="523">
        <f t="shared" ref="F34:F48" si="18">+D34-E34</f>
        <v>3593782.8738572174</v>
      </c>
      <c r="G34" s="524">
        <f t="shared" ref="G34:G72" si="19">+I$12*((D34+F34)/2)+E34</f>
        <v>548238.94789238309</v>
      </c>
      <c r="H34" s="491">
        <f t="shared" ref="H34:H72" si="20">+I$13*((D34+F34)/2)+E34</f>
        <v>548238.94789238309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4"/>
        <v/>
      </c>
      <c r="C35" s="507">
        <f>IF(D11="","-",+C34+1)</f>
        <v>2024</v>
      </c>
      <c r="D35" s="523">
        <f>IF(F34+SUM(E$17:E34)=D$10,F34,D$10-SUM(E$17:E34))</f>
        <v>3593782.8738572174</v>
      </c>
      <c r="E35" s="522">
        <f>IF(+I14&lt;F34,I14,D35)</f>
        <v>136466.83333333334</v>
      </c>
      <c r="F35" s="523">
        <f t="shared" si="18"/>
        <v>3457316.0405238839</v>
      </c>
      <c r="G35" s="524">
        <f t="shared" si="19"/>
        <v>532894.05806372396</v>
      </c>
      <c r="H35" s="491">
        <f t="shared" si="20"/>
        <v>532894.05806372396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3457316.0405238839</v>
      </c>
      <c r="E36" s="522">
        <f>IF(+I14&lt;F35,I14,D36)</f>
        <v>136466.83333333334</v>
      </c>
      <c r="F36" s="523">
        <f t="shared" si="18"/>
        <v>3320849.2071905504</v>
      </c>
      <c r="G36" s="524">
        <f t="shared" si="19"/>
        <v>517549.16823506472</v>
      </c>
      <c r="H36" s="491">
        <f t="shared" si="20"/>
        <v>517549.16823506472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3320849.2071905504</v>
      </c>
      <c r="E37" s="522">
        <f>IF(+I14&lt;F36,I14,D37)</f>
        <v>136466.83333333334</v>
      </c>
      <c r="F37" s="523">
        <f t="shared" si="18"/>
        <v>3184382.3738572169</v>
      </c>
      <c r="G37" s="524">
        <f t="shared" si="19"/>
        <v>502204.27840640559</v>
      </c>
      <c r="H37" s="491">
        <f t="shared" si="20"/>
        <v>502204.27840640559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3184382.3738572169</v>
      </c>
      <c r="E38" s="522">
        <f>IF(+I14&lt;F37,I14,D38)</f>
        <v>136466.83333333334</v>
      </c>
      <c r="F38" s="523">
        <f t="shared" si="18"/>
        <v>3047915.5405238834</v>
      </c>
      <c r="G38" s="524">
        <f t="shared" si="19"/>
        <v>486859.38857774634</v>
      </c>
      <c r="H38" s="491">
        <f t="shared" si="20"/>
        <v>486859.38857774634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3047915.5405238834</v>
      </c>
      <c r="E39" s="522">
        <f>IF(+I14&lt;F38,I14,D39)</f>
        <v>136466.83333333334</v>
      </c>
      <c r="F39" s="523">
        <f t="shared" si="18"/>
        <v>2911448.7071905499</v>
      </c>
      <c r="G39" s="524">
        <f t="shared" si="19"/>
        <v>471514.49874908722</v>
      </c>
      <c r="H39" s="491">
        <f t="shared" si="20"/>
        <v>471514.49874908722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2911448.7071905499</v>
      </c>
      <c r="E40" s="522">
        <f>IF(+I14&lt;F39,I14,D40)</f>
        <v>136466.83333333334</v>
      </c>
      <c r="F40" s="523">
        <f t="shared" si="18"/>
        <v>2774981.8738572164</v>
      </c>
      <c r="G40" s="524">
        <f t="shared" si="19"/>
        <v>456169.60892042809</v>
      </c>
      <c r="H40" s="491">
        <f t="shared" si="20"/>
        <v>456169.60892042809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2774981.8738572164</v>
      </c>
      <c r="E41" s="522">
        <f>IF(+I14&lt;F40,I14,D41)</f>
        <v>136466.83333333334</v>
      </c>
      <c r="F41" s="523">
        <f t="shared" si="18"/>
        <v>2638515.040523883</v>
      </c>
      <c r="G41" s="524">
        <f t="shared" si="19"/>
        <v>440824.71909176896</v>
      </c>
      <c r="H41" s="491">
        <f t="shared" si="20"/>
        <v>440824.71909176896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2638515.040523883</v>
      </c>
      <c r="E42" s="522">
        <f>IF(+I14&lt;F41,I14,D42)</f>
        <v>136466.83333333334</v>
      </c>
      <c r="F42" s="523">
        <f t="shared" si="18"/>
        <v>2502048.2071905495</v>
      </c>
      <c r="G42" s="524">
        <f t="shared" si="19"/>
        <v>425479.82926310971</v>
      </c>
      <c r="H42" s="491">
        <f t="shared" si="20"/>
        <v>425479.82926310971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2502048.2071905495</v>
      </c>
      <c r="E43" s="522">
        <f>IF(+I14&lt;F42,I14,D43)</f>
        <v>136466.83333333334</v>
      </c>
      <c r="F43" s="523">
        <f t="shared" si="18"/>
        <v>2365581.373857216</v>
      </c>
      <c r="G43" s="524">
        <f t="shared" si="19"/>
        <v>410134.93943445059</v>
      </c>
      <c r="H43" s="491">
        <f t="shared" si="20"/>
        <v>410134.93943445059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2365581.373857216</v>
      </c>
      <c r="E44" s="522">
        <f>IF(+I14&lt;F43,I14,D44)</f>
        <v>136466.83333333334</v>
      </c>
      <c r="F44" s="523">
        <f t="shared" si="18"/>
        <v>2229114.5405238825</v>
      </c>
      <c r="G44" s="524">
        <f t="shared" si="19"/>
        <v>394790.04960579134</v>
      </c>
      <c r="H44" s="491">
        <f t="shared" si="20"/>
        <v>394790.04960579134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2229114.5405238825</v>
      </c>
      <c r="E45" s="522">
        <f>IF(+I14&lt;F44,I14,D45)</f>
        <v>136466.83333333334</v>
      </c>
      <c r="F45" s="523">
        <f t="shared" si="18"/>
        <v>2092647.7071905492</v>
      </c>
      <c r="G45" s="524">
        <f t="shared" si="19"/>
        <v>379445.15977713221</v>
      </c>
      <c r="H45" s="491">
        <f t="shared" si="20"/>
        <v>379445.15977713221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2092647.7071905492</v>
      </c>
      <c r="E46" s="522">
        <f>IF(+I14&lt;F45,I14,D46)</f>
        <v>136466.83333333334</v>
      </c>
      <c r="F46" s="523">
        <f t="shared" si="18"/>
        <v>1956180.873857216</v>
      </c>
      <c r="G46" s="524">
        <f t="shared" si="19"/>
        <v>364100.26994847308</v>
      </c>
      <c r="H46" s="491">
        <f t="shared" si="20"/>
        <v>364100.26994847308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1956180.873857216</v>
      </c>
      <c r="E47" s="522">
        <f>IF(+I14&lt;F46,I14,D47)</f>
        <v>136466.83333333334</v>
      </c>
      <c r="F47" s="523">
        <f t="shared" si="18"/>
        <v>1819714.0405238827</v>
      </c>
      <c r="G47" s="524">
        <f t="shared" si="19"/>
        <v>348755.38011981396</v>
      </c>
      <c r="H47" s="491">
        <f t="shared" si="20"/>
        <v>348755.38011981396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1819714.0405238827</v>
      </c>
      <c r="E48" s="522">
        <f>IF(+I14&lt;F47,I14,D48)</f>
        <v>136466.83333333334</v>
      </c>
      <c r="F48" s="523">
        <f t="shared" si="18"/>
        <v>1683247.2071905495</v>
      </c>
      <c r="G48" s="524">
        <f t="shared" si="19"/>
        <v>333410.49029115471</v>
      </c>
      <c r="H48" s="491">
        <f t="shared" si="20"/>
        <v>333410.49029115471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1683247.2071905495</v>
      </c>
      <c r="E49" s="522">
        <f>IF(+I14&lt;F48,I14,D49)</f>
        <v>136466.83333333334</v>
      </c>
      <c r="F49" s="523">
        <f t="shared" ref="F49:F72" si="21">+D49-E49</f>
        <v>1546780.3738572162</v>
      </c>
      <c r="G49" s="524">
        <f t="shared" si="19"/>
        <v>318065.60046249564</v>
      </c>
      <c r="H49" s="491">
        <f t="shared" si="20"/>
        <v>318065.60046249564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1546780.3738572162</v>
      </c>
      <c r="E50" s="522">
        <f>IF(+I14&lt;F49,I14,D50)</f>
        <v>136466.83333333334</v>
      </c>
      <c r="F50" s="523">
        <f t="shared" si="21"/>
        <v>1410313.540523883</v>
      </c>
      <c r="G50" s="524">
        <f t="shared" si="19"/>
        <v>302720.71063383645</v>
      </c>
      <c r="H50" s="491">
        <f t="shared" si="20"/>
        <v>302720.71063383645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1410313.540523883</v>
      </c>
      <c r="E51" s="522">
        <f>IF(+I14&lt;F50,I14,D51)</f>
        <v>136466.83333333334</v>
      </c>
      <c r="F51" s="523">
        <f t="shared" si="21"/>
        <v>1273846.7071905497</v>
      </c>
      <c r="G51" s="524">
        <f t="shared" si="19"/>
        <v>287375.82080517733</v>
      </c>
      <c r="H51" s="491">
        <f t="shared" si="20"/>
        <v>287375.82080517733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1273846.7071905497</v>
      </c>
      <c r="E52" s="522">
        <f>IF(+I14&lt;F51,I14,D52)</f>
        <v>136466.83333333334</v>
      </c>
      <c r="F52" s="523">
        <f t="shared" si="21"/>
        <v>1137379.8738572164</v>
      </c>
      <c r="G52" s="524">
        <f t="shared" si="19"/>
        <v>272030.9309765182</v>
      </c>
      <c r="H52" s="491">
        <f t="shared" si="20"/>
        <v>272030.9309765182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1137379.8738572164</v>
      </c>
      <c r="E53" s="522">
        <f>IF(+I14&lt;F52,I14,D53)</f>
        <v>136466.83333333334</v>
      </c>
      <c r="F53" s="523">
        <f t="shared" si="21"/>
        <v>1000913.0405238831</v>
      </c>
      <c r="G53" s="524">
        <f t="shared" si="19"/>
        <v>256686.04114785901</v>
      </c>
      <c r="H53" s="491">
        <f t="shared" si="20"/>
        <v>256686.04114785901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1000913.0405238831</v>
      </c>
      <c r="E54" s="522">
        <f>IF(+I14&lt;F53,I14,D54)</f>
        <v>136466.83333333334</v>
      </c>
      <c r="F54" s="523">
        <f t="shared" si="21"/>
        <v>864446.2071905497</v>
      </c>
      <c r="G54" s="524">
        <f t="shared" si="19"/>
        <v>241341.15131919988</v>
      </c>
      <c r="H54" s="491">
        <f t="shared" si="20"/>
        <v>241341.15131919988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864446.2071905497</v>
      </c>
      <c r="E55" s="522">
        <f>IF(+I14&lt;F54,I14,D55)</f>
        <v>136466.83333333334</v>
      </c>
      <c r="F55" s="523">
        <f t="shared" si="21"/>
        <v>727979.37385721633</v>
      </c>
      <c r="G55" s="524">
        <f t="shared" si="19"/>
        <v>225996.2614905407</v>
      </c>
      <c r="H55" s="491">
        <f t="shared" si="20"/>
        <v>225996.2614905407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727979.37385721633</v>
      </c>
      <c r="E56" s="522">
        <f>IF(+I14&lt;F55,I14,D56)</f>
        <v>136466.83333333334</v>
      </c>
      <c r="F56" s="523">
        <f t="shared" si="21"/>
        <v>591512.54052388296</v>
      </c>
      <c r="G56" s="524">
        <f t="shared" si="19"/>
        <v>210651.37166188154</v>
      </c>
      <c r="H56" s="491">
        <f t="shared" si="20"/>
        <v>210651.37166188154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591512.54052388296</v>
      </c>
      <c r="E57" s="522">
        <f>IF(+I14&lt;F56,I14,D57)</f>
        <v>136466.83333333334</v>
      </c>
      <c r="F57" s="523">
        <f t="shared" si="21"/>
        <v>455045.70719054958</v>
      </c>
      <c r="G57" s="524">
        <f t="shared" si="19"/>
        <v>195306.48183322238</v>
      </c>
      <c r="H57" s="491">
        <f t="shared" si="20"/>
        <v>195306.48183322238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455045.70719054958</v>
      </c>
      <c r="E58" s="522">
        <f>IF(+I14&lt;F57,I14,D58)</f>
        <v>136466.83333333334</v>
      </c>
      <c r="F58" s="523">
        <f t="shared" si="21"/>
        <v>318578.87385721621</v>
      </c>
      <c r="G58" s="524">
        <f t="shared" si="19"/>
        <v>179961.59200456322</v>
      </c>
      <c r="H58" s="491">
        <f t="shared" si="20"/>
        <v>179961.59200456322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318578.87385721621</v>
      </c>
      <c r="E59" s="522">
        <f>IF(+I14&lt;F58,I14,D59)</f>
        <v>136466.83333333334</v>
      </c>
      <c r="F59" s="523">
        <f t="shared" si="21"/>
        <v>182112.04052388287</v>
      </c>
      <c r="G59" s="524">
        <f t="shared" si="19"/>
        <v>164616.70217590407</v>
      </c>
      <c r="H59" s="491">
        <f t="shared" si="20"/>
        <v>164616.70217590407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182112.04052388287</v>
      </c>
      <c r="E60" s="522">
        <f>IF(+I14&lt;F59,I14,D60)</f>
        <v>136466.83333333334</v>
      </c>
      <c r="F60" s="523">
        <f t="shared" si="21"/>
        <v>45645.207190549525</v>
      </c>
      <c r="G60" s="524">
        <f t="shared" si="19"/>
        <v>149271.81234724491</v>
      </c>
      <c r="H60" s="491">
        <f t="shared" si="20"/>
        <v>149271.81234724491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45645.207190549525</v>
      </c>
      <c r="E61" s="522">
        <f>IF(+I14&lt;F60,I14,D61)</f>
        <v>45645.207190549525</v>
      </c>
      <c r="F61" s="523">
        <f t="shared" si="21"/>
        <v>0</v>
      </c>
      <c r="G61" s="526">
        <f t="shared" si="19"/>
        <v>48211.474240340511</v>
      </c>
      <c r="H61" s="491">
        <f t="shared" si="20"/>
        <v>48211.474240340511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5731606.9999999981</v>
      </c>
      <c r="F73" s="375"/>
      <c r="G73" s="375">
        <f>SUM(G17:G72)</f>
        <v>20260313.708813593</v>
      </c>
      <c r="H73" s="375">
        <f>SUM(H17:H72)</f>
        <v>20260313.708813593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563583.83772104234</v>
      </c>
      <c r="N87" s="546">
        <f>IF(J92&lt;D11,0,VLOOKUP(J92,C17:O72,11))</f>
        <v>563583.83772104234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588419.5654606414</v>
      </c>
      <c r="N88" s="550">
        <f>IF(J92&lt;D11,0,VLOOKUP(J92,C99:P154,7))</f>
        <v>588419.5654606414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24835.727739599068</v>
      </c>
      <c r="N89" s="555">
        <f>+N88-N87</f>
        <v>24835.727739599068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5731607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136466.83333333334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26">+I99-H99</f>
        <v>0</v>
      </c>
      <c r="K99" s="514"/>
      <c r="L99" s="512">
        <f>K17</f>
        <v>0</v>
      </c>
      <c r="M99" s="513">
        <f t="shared" ref="M99:M130" si="27">IF(L99&lt;&gt;0,+H99-L99,0)</f>
        <v>0</v>
      </c>
      <c r="N99" s="512">
        <f>M17</f>
        <v>0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26"/>
        <v>0</v>
      </c>
      <c r="K100" s="514"/>
      <c r="L100" s="518">
        <v>622381</v>
      </c>
      <c r="M100" s="514">
        <f t="shared" si="27"/>
        <v>0</v>
      </c>
      <c r="N100" s="518">
        <v>622381</v>
      </c>
      <c r="O100" s="514">
        <f t="shared" si="28"/>
        <v>0</v>
      </c>
      <c r="P100" s="514">
        <f t="shared" si="29"/>
        <v>0</v>
      </c>
      <c r="Q100" s="269"/>
    </row>
    <row r="101" spans="1:17">
      <c r="B101" s="195" t="str">
        <f t="shared" ref="B101:B154" si="30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26"/>
        <v>0</v>
      </c>
      <c r="K101" s="514"/>
      <c r="L101" s="518">
        <v>687928</v>
      </c>
      <c r="M101" s="514">
        <f t="shared" si="27"/>
        <v>0</v>
      </c>
      <c r="N101" s="518">
        <v>687928</v>
      </c>
      <c r="O101" s="514">
        <f t="shared" si="28"/>
        <v>0</v>
      </c>
      <c r="P101" s="514">
        <f>+O101-M101</f>
        <v>0</v>
      </c>
      <c r="Q101" s="269"/>
    </row>
    <row r="102" spans="1:17">
      <c r="B102" s="195" t="str">
        <f t="shared" si="30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26"/>
        <v>0</v>
      </c>
      <c r="K102" s="514"/>
      <c r="L102" s="518">
        <f t="shared" ref="L102:L107" si="31">H102</f>
        <v>620529.72613879445</v>
      </c>
      <c r="M102" s="519">
        <f t="shared" si="27"/>
        <v>0</v>
      </c>
      <c r="N102" s="518">
        <f t="shared" ref="N102:N107" si="32">I102</f>
        <v>620529.72613879445</v>
      </c>
      <c r="O102" s="514">
        <f t="shared" si="28"/>
        <v>0</v>
      </c>
      <c r="P102" s="514">
        <f t="shared" si="29"/>
        <v>0</v>
      </c>
      <c r="Q102" s="269"/>
    </row>
    <row r="103" spans="1:17">
      <c r="B103" s="195" t="str">
        <f t="shared" si="30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26"/>
        <v>0</v>
      </c>
      <c r="K103" s="514"/>
      <c r="L103" s="518">
        <f t="shared" si="31"/>
        <v>669658.98198518401</v>
      </c>
      <c r="M103" s="519">
        <f t="shared" si="27"/>
        <v>0</v>
      </c>
      <c r="N103" s="518">
        <f t="shared" si="32"/>
        <v>669658.98198518401</v>
      </c>
      <c r="O103" s="514">
        <f t="shared" si="28"/>
        <v>0</v>
      </c>
      <c r="P103" s="514">
        <f t="shared" si="29"/>
        <v>0</v>
      </c>
      <c r="Q103" s="269"/>
    </row>
    <row r="104" spans="1:17">
      <c r="B104" s="195" t="str">
        <f t="shared" si="30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26"/>
        <v>0</v>
      </c>
      <c r="K104" s="514"/>
      <c r="L104" s="518">
        <f t="shared" si="31"/>
        <v>602110.60067638115</v>
      </c>
      <c r="M104" s="519">
        <f t="shared" si="27"/>
        <v>0</v>
      </c>
      <c r="N104" s="518">
        <f t="shared" si="32"/>
        <v>602110.60067638115</v>
      </c>
      <c r="O104" s="514">
        <f t="shared" si="28"/>
        <v>0</v>
      </c>
      <c r="P104" s="514">
        <f t="shared" si="29"/>
        <v>0</v>
      </c>
      <c r="Q104" s="269"/>
    </row>
    <row r="105" spans="1:17">
      <c r="B105" s="195" t="str">
        <f t="shared" si="30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26"/>
        <v>0</v>
      </c>
      <c r="K105" s="514"/>
      <c r="L105" s="518">
        <f t="shared" si="31"/>
        <v>577567.99892876786</v>
      </c>
      <c r="M105" s="519">
        <f t="shared" si="27"/>
        <v>0</v>
      </c>
      <c r="N105" s="518">
        <f t="shared" si="32"/>
        <v>577567.99892876786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31"/>
        <v>525952.28345826664</v>
      </c>
      <c r="M106" s="519">
        <f t="shared" ref="M106:M111" si="33">IF(L106&lt;&gt;0,+H106-L106,0)</f>
        <v>0</v>
      </c>
      <c r="N106" s="518">
        <f t="shared" si="32"/>
        <v>525952.28345826664</v>
      </c>
      <c r="O106" s="514">
        <f t="shared" ref="O106:O111" si="34">IF(N106&lt;&gt;0,+I106-N106,0)</f>
        <v>0</v>
      </c>
      <c r="P106" s="514">
        <f t="shared" ref="P106:P111" si="35">+O106-M106</f>
        <v>0</v>
      </c>
      <c r="Q106" s="269"/>
    </row>
    <row r="107" spans="1:17">
      <c r="B107" s="195" t="str">
        <f t="shared" si="30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31"/>
        <v>807453.34332208754</v>
      </c>
      <c r="M107" s="519">
        <f t="shared" si="33"/>
        <v>0</v>
      </c>
      <c r="N107" s="518">
        <f t="shared" si="32"/>
        <v>807453.34332208754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0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26"/>
        <v>0</v>
      </c>
      <c r="K108" s="514"/>
      <c r="L108" s="518">
        <f t="shared" ref="L108:L113" si="36">H108</f>
        <v>768962.15760486678</v>
      </c>
      <c r="M108" s="519">
        <f t="shared" si="33"/>
        <v>0</v>
      </c>
      <c r="N108" s="518">
        <f t="shared" ref="N108:N113" si="37">I108</f>
        <v>768962.15760486678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0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26"/>
        <v>0</v>
      </c>
      <c r="K109" s="514"/>
      <c r="L109" s="518">
        <f t="shared" si="36"/>
        <v>725534.65238617209</v>
      </c>
      <c r="M109" s="519">
        <f t="shared" si="33"/>
        <v>0</v>
      </c>
      <c r="N109" s="518">
        <f t="shared" si="37"/>
        <v>725534.65238617209</v>
      </c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0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26"/>
        <v>0</v>
      </c>
      <c r="K110" s="514"/>
      <c r="L110" s="518">
        <f t="shared" si="36"/>
        <v>686766.02979709371</v>
      </c>
      <c r="M110" s="519">
        <f t="shared" si="33"/>
        <v>0</v>
      </c>
      <c r="N110" s="518">
        <f t="shared" si="37"/>
        <v>686766.02979709371</v>
      </c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0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26"/>
        <v>0</v>
      </c>
      <c r="K111" s="514"/>
      <c r="L111" s="518">
        <f t="shared" si="36"/>
        <v>600473.20188958384</v>
      </c>
      <c r="M111" s="519">
        <f t="shared" si="33"/>
        <v>0</v>
      </c>
      <c r="N111" s="518">
        <f t="shared" si="37"/>
        <v>600473.20188958384</v>
      </c>
      <c r="O111" s="514">
        <f t="shared" si="34"/>
        <v>0</v>
      </c>
      <c r="P111" s="514">
        <f t="shared" si="35"/>
        <v>0</v>
      </c>
      <c r="Q111" s="269"/>
    </row>
    <row r="112" spans="1:17">
      <c r="B112" s="195" t="str">
        <f t="shared" si="30"/>
        <v/>
      </c>
      <c r="C112" s="507">
        <f>IF(D93="","-",+C111+1)</f>
        <v>2019</v>
      </c>
      <c r="D112" s="508">
        <v>4325575.4786029179</v>
      </c>
      <c r="E112" s="516">
        <v>133293.18604651163</v>
      </c>
      <c r="F112" s="515">
        <v>4192282.292556406</v>
      </c>
      <c r="G112" s="515">
        <v>4258928.8855796624</v>
      </c>
      <c r="H112" s="516">
        <v>589171.26164273242</v>
      </c>
      <c r="I112" s="510">
        <v>589171.26164273242</v>
      </c>
      <c r="J112" s="514">
        <f t="shared" si="26"/>
        <v>0</v>
      </c>
      <c r="K112" s="514"/>
      <c r="L112" s="518">
        <f t="shared" si="36"/>
        <v>589171.26164273242</v>
      </c>
      <c r="M112" s="519">
        <f t="shared" ref="M112" si="38">IF(L112&lt;&gt;0,+H112-L112,0)</f>
        <v>0</v>
      </c>
      <c r="N112" s="518">
        <f t="shared" si="37"/>
        <v>589171.26164273242</v>
      </c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2020</v>
      </c>
      <c r="D113" s="508">
        <v>4192282.292556406</v>
      </c>
      <c r="E113" s="516">
        <v>136466.83333333334</v>
      </c>
      <c r="F113" s="515">
        <v>4055815.4592230725</v>
      </c>
      <c r="G113" s="515">
        <v>4124048.875889739</v>
      </c>
      <c r="H113" s="516">
        <v>580106.57633315108</v>
      </c>
      <c r="I113" s="510">
        <v>580106.57633315108</v>
      </c>
      <c r="J113" s="514">
        <f t="shared" si="26"/>
        <v>0</v>
      </c>
      <c r="K113" s="514"/>
      <c r="L113" s="518">
        <f t="shared" si="36"/>
        <v>580106.57633315108</v>
      </c>
      <c r="M113" s="519">
        <f t="shared" ref="M113" si="39">IF(L113&lt;&gt;0,+H113-L113,0)</f>
        <v>0</v>
      </c>
      <c r="N113" s="518">
        <f t="shared" si="37"/>
        <v>580106.57633315108</v>
      </c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2021</v>
      </c>
      <c r="D114" s="508">
        <v>4055815.4592230725</v>
      </c>
      <c r="E114" s="516">
        <v>139795.29268292684</v>
      </c>
      <c r="F114" s="515">
        <v>3916020.1665401459</v>
      </c>
      <c r="G114" s="515">
        <v>3985917.8128816094</v>
      </c>
      <c r="H114" s="516">
        <v>592253.66959375609</v>
      </c>
      <c r="I114" s="510">
        <v>592253.66959375609</v>
      </c>
      <c r="J114" s="514">
        <f t="shared" si="26"/>
        <v>0</v>
      </c>
      <c r="K114" s="514"/>
      <c r="L114" s="518">
        <f t="shared" ref="L114" si="40">H114</f>
        <v>592253.66959375609</v>
      </c>
      <c r="M114" s="519">
        <f t="shared" ref="M114" si="41">IF(L114&lt;&gt;0,+H114-L114,0)</f>
        <v>0</v>
      </c>
      <c r="N114" s="518">
        <f t="shared" ref="N114" si="42">I114</f>
        <v>592253.66959375609</v>
      </c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2022</v>
      </c>
      <c r="D115" s="374">
        <f>IF(F114+SUM(E$99:E114)=D$92,F114,D$92-SUM(E$99:E114))</f>
        <v>3916020.1665401459</v>
      </c>
      <c r="E115" s="522">
        <f>IF(+J96&lt;F114,J96,D115)</f>
        <v>136466.83333333334</v>
      </c>
      <c r="F115" s="523">
        <f t="shared" ref="F115:F130" si="43">+D115-E115</f>
        <v>3779553.3332068124</v>
      </c>
      <c r="G115" s="523">
        <f t="shared" ref="G115:G130" si="44">+(F115+D115)/2</f>
        <v>3847786.7498734789</v>
      </c>
      <c r="H115" s="526">
        <f t="shared" ref="H115:H154" si="45">+J$94*G115+E115</f>
        <v>588419.5654606414</v>
      </c>
      <c r="I115" s="577">
        <f t="shared" ref="I115:I154" si="46">+J$95*G115+E115</f>
        <v>588419.5654606414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2023</v>
      </c>
      <c r="D116" s="374">
        <f>IF(F115+SUM(E$99:E115)=D$92,F115,D$92-SUM(E$99:E115))</f>
        <v>3779553.3332068124</v>
      </c>
      <c r="E116" s="522">
        <f>IF(+J96&lt;F115,J96,D116)</f>
        <v>136466.83333333334</v>
      </c>
      <c r="F116" s="523">
        <f t="shared" si="43"/>
        <v>3643086.4998734789</v>
      </c>
      <c r="G116" s="523">
        <f t="shared" si="44"/>
        <v>3711319.9165401459</v>
      </c>
      <c r="H116" s="526">
        <f t="shared" si="45"/>
        <v>572390.46557047986</v>
      </c>
      <c r="I116" s="577">
        <f t="shared" si="46"/>
        <v>572390.46557047986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2024</v>
      </c>
      <c r="D117" s="374">
        <f>IF(F116+SUM(E$99:E116)=D$92,F116,D$92-SUM(E$99:E116))</f>
        <v>3643086.4998734789</v>
      </c>
      <c r="E117" s="522">
        <f>IF(+J96&lt;F116,J96,D117)</f>
        <v>136466.83333333334</v>
      </c>
      <c r="F117" s="523">
        <f t="shared" si="43"/>
        <v>3506619.6665401454</v>
      </c>
      <c r="G117" s="523">
        <f t="shared" si="44"/>
        <v>3574853.0832068119</v>
      </c>
      <c r="H117" s="526">
        <f t="shared" si="45"/>
        <v>556361.36568031833</v>
      </c>
      <c r="I117" s="577">
        <f t="shared" si="46"/>
        <v>556361.36568031833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2025</v>
      </c>
      <c r="D118" s="374">
        <f>IF(F117+SUM(E$99:E117)=D$92,F117,D$92-SUM(E$99:E117))</f>
        <v>3506619.6665401454</v>
      </c>
      <c r="E118" s="522">
        <f>IF(+J96&lt;F117,J96,D118)</f>
        <v>136466.83333333334</v>
      </c>
      <c r="F118" s="523">
        <f t="shared" si="43"/>
        <v>3370152.8332068119</v>
      </c>
      <c r="G118" s="523">
        <f t="shared" si="44"/>
        <v>3438386.2498734789</v>
      </c>
      <c r="H118" s="526">
        <f t="shared" si="45"/>
        <v>540332.26579015679</v>
      </c>
      <c r="I118" s="577">
        <f t="shared" si="46"/>
        <v>540332.26579015679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2026</v>
      </c>
      <c r="D119" s="374">
        <f>IF(F118+SUM(E$99:E118)=D$92,F118,D$92-SUM(E$99:E118))</f>
        <v>3370152.8332068119</v>
      </c>
      <c r="E119" s="522">
        <f>IF(+J96&lt;F118,J96,D119)</f>
        <v>136466.83333333334</v>
      </c>
      <c r="F119" s="523">
        <f t="shared" si="43"/>
        <v>3233685.9998734784</v>
      </c>
      <c r="G119" s="523">
        <f t="shared" si="44"/>
        <v>3301919.4165401449</v>
      </c>
      <c r="H119" s="526">
        <f t="shared" si="45"/>
        <v>524303.16589999513</v>
      </c>
      <c r="I119" s="577">
        <f t="shared" si="46"/>
        <v>524303.16589999513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2027</v>
      </c>
      <c r="D120" s="374">
        <f>IF(F119+SUM(E$99:E119)=D$92,F119,D$92-SUM(E$99:E119))</f>
        <v>3233685.9998734784</v>
      </c>
      <c r="E120" s="522">
        <f>IF(+J96&lt;F119,J96,D120)</f>
        <v>136466.83333333334</v>
      </c>
      <c r="F120" s="523">
        <f t="shared" si="43"/>
        <v>3097219.1665401449</v>
      </c>
      <c r="G120" s="523">
        <f t="shared" si="44"/>
        <v>3165452.5832068119</v>
      </c>
      <c r="H120" s="526">
        <f t="shared" si="45"/>
        <v>508274.06600983371</v>
      </c>
      <c r="I120" s="577">
        <f t="shared" si="46"/>
        <v>508274.06600983371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2028</v>
      </c>
      <c r="D121" s="374">
        <f>IF(F120+SUM(E$99:E120)=D$92,F120,D$92-SUM(E$99:E120))</f>
        <v>3097219.1665401449</v>
      </c>
      <c r="E121" s="522">
        <f>IF(+J96&lt;F120,J96,D121)</f>
        <v>136466.83333333334</v>
      </c>
      <c r="F121" s="523">
        <f t="shared" si="43"/>
        <v>2960752.3332068115</v>
      </c>
      <c r="G121" s="523">
        <f t="shared" si="44"/>
        <v>3028985.749873478</v>
      </c>
      <c r="H121" s="526">
        <f t="shared" si="45"/>
        <v>492244.96611967206</v>
      </c>
      <c r="I121" s="577">
        <f t="shared" si="46"/>
        <v>492244.96611967206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2029</v>
      </c>
      <c r="D122" s="374">
        <f>IF(F121+SUM(E$99:E121)=D$92,F121,D$92-SUM(E$99:E121))</f>
        <v>2960752.3332068115</v>
      </c>
      <c r="E122" s="522">
        <f>IF(+J96&lt;F121,J96,D122)</f>
        <v>136466.83333333334</v>
      </c>
      <c r="F122" s="523">
        <f t="shared" si="43"/>
        <v>2824285.499873478</v>
      </c>
      <c r="G122" s="523">
        <f t="shared" si="44"/>
        <v>2892518.9165401449</v>
      </c>
      <c r="H122" s="526">
        <f t="shared" si="45"/>
        <v>476215.86622951052</v>
      </c>
      <c r="I122" s="577">
        <f t="shared" si="46"/>
        <v>476215.86622951052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2030</v>
      </c>
      <c r="D123" s="374">
        <f>IF(F122+SUM(E$99:E122)=D$92,F122,D$92-SUM(E$99:E122))</f>
        <v>2824285.499873478</v>
      </c>
      <c r="E123" s="522">
        <f>IF(+J96&lt;F122,J96,D123)</f>
        <v>136466.83333333334</v>
      </c>
      <c r="F123" s="523">
        <f t="shared" si="43"/>
        <v>2687818.6665401445</v>
      </c>
      <c r="G123" s="523">
        <f t="shared" si="44"/>
        <v>2756052.083206811</v>
      </c>
      <c r="H123" s="526">
        <f t="shared" si="45"/>
        <v>460186.76633934898</v>
      </c>
      <c r="I123" s="577">
        <f t="shared" si="46"/>
        <v>460186.76633934898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2031</v>
      </c>
      <c r="D124" s="374">
        <f>IF(F123+SUM(E$99:E123)=D$92,F123,D$92-SUM(E$99:E123))</f>
        <v>2687818.6665401445</v>
      </c>
      <c r="E124" s="522">
        <f>IF(+J96&lt;F123,J96,D124)</f>
        <v>136466.83333333334</v>
      </c>
      <c r="F124" s="523">
        <f t="shared" si="43"/>
        <v>2551351.833206811</v>
      </c>
      <c r="G124" s="523">
        <f t="shared" si="44"/>
        <v>2619585.249873478</v>
      </c>
      <c r="H124" s="526">
        <f t="shared" si="45"/>
        <v>444157.66644918744</v>
      </c>
      <c r="I124" s="577">
        <f t="shared" si="46"/>
        <v>444157.66644918744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2032</v>
      </c>
      <c r="D125" s="374">
        <f>IF(F124+SUM(E$99:E124)=D$92,F124,D$92-SUM(E$99:E124))</f>
        <v>2551351.833206811</v>
      </c>
      <c r="E125" s="522">
        <f>IF(+J96&lt;F124,J96,D125)</f>
        <v>136466.83333333334</v>
      </c>
      <c r="F125" s="523">
        <f t="shared" si="43"/>
        <v>2414884.9998734775</v>
      </c>
      <c r="G125" s="523">
        <f t="shared" si="44"/>
        <v>2483118.416540144</v>
      </c>
      <c r="H125" s="526">
        <f t="shared" si="45"/>
        <v>428128.5665590259</v>
      </c>
      <c r="I125" s="577">
        <f t="shared" si="46"/>
        <v>428128.5665590259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2033</v>
      </c>
      <c r="D126" s="374">
        <f>IF(F125+SUM(E$99:E125)=D$92,F125,D$92-SUM(E$99:E125))</f>
        <v>2414884.9998734775</v>
      </c>
      <c r="E126" s="522">
        <f>IF(+J96&lt;F125,J96,D126)</f>
        <v>136466.83333333334</v>
      </c>
      <c r="F126" s="523">
        <f t="shared" si="43"/>
        <v>2278418.166540144</v>
      </c>
      <c r="G126" s="523">
        <f t="shared" si="44"/>
        <v>2346651.583206811</v>
      </c>
      <c r="H126" s="526">
        <f t="shared" si="45"/>
        <v>412099.46666886436</v>
      </c>
      <c r="I126" s="577">
        <f t="shared" si="46"/>
        <v>412099.46666886436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2034</v>
      </c>
      <c r="D127" s="374">
        <f>IF(F126+SUM(E$99:E126)=D$92,F126,D$92-SUM(E$99:E126))</f>
        <v>2278418.166540144</v>
      </c>
      <c r="E127" s="522">
        <f>IF(+J96&lt;F126,J96,D127)</f>
        <v>136466.83333333334</v>
      </c>
      <c r="F127" s="523">
        <f t="shared" si="43"/>
        <v>2141951.3332068105</v>
      </c>
      <c r="G127" s="523">
        <f t="shared" si="44"/>
        <v>2210184.749873477</v>
      </c>
      <c r="H127" s="526">
        <f t="shared" si="45"/>
        <v>396070.36677870271</v>
      </c>
      <c r="I127" s="577">
        <f t="shared" si="46"/>
        <v>396070.36677870271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2035</v>
      </c>
      <c r="D128" s="374">
        <f>IF(F127+SUM(E$99:E127)=D$92,F127,D$92-SUM(E$99:E127))</f>
        <v>2141951.3332068105</v>
      </c>
      <c r="E128" s="522">
        <f>IF(+J96&lt;F127,J96,D128)</f>
        <v>136466.83333333334</v>
      </c>
      <c r="F128" s="523">
        <f t="shared" si="43"/>
        <v>2005484.4998734773</v>
      </c>
      <c r="G128" s="523">
        <f t="shared" si="44"/>
        <v>2073717.916540144</v>
      </c>
      <c r="H128" s="526">
        <f t="shared" si="45"/>
        <v>380041.26688854129</v>
      </c>
      <c r="I128" s="577">
        <f t="shared" si="46"/>
        <v>380041.26688854129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2036</v>
      </c>
      <c r="D129" s="374">
        <f>IF(F128+SUM(E$99:E128)=D$92,F128,D$92-SUM(E$99:E128))</f>
        <v>2005484.4998734773</v>
      </c>
      <c r="E129" s="522">
        <f>IF(+J96&lt;F128,J96,D129)</f>
        <v>136466.83333333334</v>
      </c>
      <c r="F129" s="523">
        <f t="shared" si="43"/>
        <v>1869017.666540144</v>
      </c>
      <c r="G129" s="523">
        <f t="shared" si="44"/>
        <v>1937251.0832068105</v>
      </c>
      <c r="H129" s="526">
        <f t="shared" si="45"/>
        <v>364012.16699837969</v>
      </c>
      <c r="I129" s="577">
        <f t="shared" si="46"/>
        <v>364012.16699837969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2037</v>
      </c>
      <c r="D130" s="374">
        <f>IF(F129+SUM(E$99:E129)=D$92,F129,D$92-SUM(E$99:E129))</f>
        <v>1869017.666540144</v>
      </c>
      <c r="E130" s="522">
        <f>IF(+J96&lt;F129,J96,D130)</f>
        <v>136466.83333333334</v>
      </c>
      <c r="F130" s="523">
        <f t="shared" si="43"/>
        <v>1732550.8332068108</v>
      </c>
      <c r="G130" s="523">
        <f t="shared" si="44"/>
        <v>1800784.2498734775</v>
      </c>
      <c r="H130" s="526">
        <f t="shared" si="45"/>
        <v>347983.06710821821</v>
      </c>
      <c r="I130" s="577">
        <f t="shared" si="46"/>
        <v>347983.06710821821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2038</v>
      </c>
      <c r="D131" s="374">
        <f>IF(F130+SUM(E$99:E130)=D$92,F130,D$92-SUM(E$99:E130))</f>
        <v>1732550.8332068108</v>
      </c>
      <c r="E131" s="522">
        <f>IF(+J96&lt;F130,J96,D131)</f>
        <v>136466.83333333334</v>
      </c>
      <c r="F131" s="523">
        <f t="shared" ref="F131:F154" si="47">+D131-E131</f>
        <v>1596083.9998734775</v>
      </c>
      <c r="G131" s="523">
        <f t="shared" ref="G131:G154" si="48">+(F131+D131)/2</f>
        <v>1664317.416540144</v>
      </c>
      <c r="H131" s="526">
        <f t="shared" si="45"/>
        <v>331953.96721805667</v>
      </c>
      <c r="I131" s="577">
        <f t="shared" si="46"/>
        <v>331953.96721805667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0"/>
        <v/>
      </c>
      <c r="C132" s="507">
        <f>IF(D93="","-",+C131+1)</f>
        <v>2039</v>
      </c>
      <c r="D132" s="374">
        <f>IF(F131+SUM(E$99:E131)=D$92,F131,D$92-SUM(E$99:E131))</f>
        <v>1596083.9998734775</v>
      </c>
      <c r="E132" s="522">
        <f>IF(+J96&lt;F131,J96,D132)</f>
        <v>136466.83333333334</v>
      </c>
      <c r="F132" s="523">
        <f t="shared" si="47"/>
        <v>1459617.1665401442</v>
      </c>
      <c r="G132" s="523">
        <f t="shared" si="48"/>
        <v>1527850.583206811</v>
      </c>
      <c r="H132" s="526">
        <f t="shared" si="45"/>
        <v>315924.86732789513</v>
      </c>
      <c r="I132" s="577">
        <f t="shared" si="46"/>
        <v>315924.86732789513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0"/>
        <v/>
      </c>
      <c r="C133" s="507">
        <f>IF(D93="","-",+C132+1)</f>
        <v>2040</v>
      </c>
      <c r="D133" s="374">
        <f>IF(F132+SUM(E$99:E132)=D$92,F132,D$92-SUM(E$99:E132))</f>
        <v>1459617.1665401442</v>
      </c>
      <c r="E133" s="522">
        <f>IF(+J96&lt;F132,J96,D133)</f>
        <v>136466.83333333334</v>
      </c>
      <c r="F133" s="523">
        <f t="shared" si="47"/>
        <v>1323150.333206811</v>
      </c>
      <c r="G133" s="523">
        <f t="shared" si="48"/>
        <v>1391383.7498734775</v>
      </c>
      <c r="H133" s="526">
        <f t="shared" si="45"/>
        <v>299895.76743773359</v>
      </c>
      <c r="I133" s="577">
        <f t="shared" si="46"/>
        <v>299895.76743773359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0"/>
        <v/>
      </c>
      <c r="C134" s="507">
        <f>IF(D93="","-",+C133+1)</f>
        <v>2041</v>
      </c>
      <c r="D134" s="374">
        <f>IF(F133+SUM(E$99:E133)=D$92,F133,D$92-SUM(E$99:E133))</f>
        <v>1323150.333206811</v>
      </c>
      <c r="E134" s="522">
        <f>IF(+J96&lt;F133,J96,D134)</f>
        <v>136466.83333333334</v>
      </c>
      <c r="F134" s="523">
        <f t="shared" si="47"/>
        <v>1186683.4998734777</v>
      </c>
      <c r="G134" s="523">
        <f t="shared" si="48"/>
        <v>1254916.9165401445</v>
      </c>
      <c r="H134" s="526">
        <f t="shared" si="45"/>
        <v>283866.66754757205</v>
      </c>
      <c r="I134" s="577">
        <f t="shared" si="46"/>
        <v>283866.66754757205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0"/>
        <v/>
      </c>
      <c r="C135" s="507">
        <f>IF(D93="","-",+C134+1)</f>
        <v>2042</v>
      </c>
      <c r="D135" s="374">
        <f>IF(F134+SUM(E$99:E134)=D$92,F134,D$92-SUM(E$99:E134))</f>
        <v>1186683.4998734777</v>
      </c>
      <c r="E135" s="522">
        <f>IF(+J96&lt;F134,J96,D135)</f>
        <v>136466.83333333334</v>
      </c>
      <c r="F135" s="523">
        <f t="shared" si="47"/>
        <v>1050216.6665401445</v>
      </c>
      <c r="G135" s="523">
        <f t="shared" si="48"/>
        <v>1118450.083206811</v>
      </c>
      <c r="H135" s="526">
        <f t="shared" si="45"/>
        <v>267837.56765741052</v>
      </c>
      <c r="I135" s="577">
        <f t="shared" si="46"/>
        <v>267837.56765741052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0"/>
        <v/>
      </c>
      <c r="C136" s="507">
        <f>IF(D93="","-",+C135+1)</f>
        <v>2043</v>
      </c>
      <c r="D136" s="374">
        <f>IF(F135+SUM(E$99:E135)=D$92,F135,D$92-SUM(E$99:E135))</f>
        <v>1050216.6665401445</v>
      </c>
      <c r="E136" s="522">
        <f>IF(+J96&lt;F135,J96,D136)</f>
        <v>136466.83333333334</v>
      </c>
      <c r="F136" s="523">
        <f t="shared" si="47"/>
        <v>913749.8332068111</v>
      </c>
      <c r="G136" s="523">
        <f t="shared" si="48"/>
        <v>981983.24987347773</v>
      </c>
      <c r="H136" s="526">
        <f t="shared" si="45"/>
        <v>251808.46776724901</v>
      </c>
      <c r="I136" s="577">
        <f t="shared" si="46"/>
        <v>251808.46776724901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0"/>
        <v/>
      </c>
      <c r="C137" s="507">
        <f>IF(D93="","-",+C136+1)</f>
        <v>2044</v>
      </c>
      <c r="D137" s="374">
        <f>IF(F136+SUM(E$99:E136)=D$92,F136,D$92-SUM(E$99:E136))</f>
        <v>913749.8332068111</v>
      </c>
      <c r="E137" s="522">
        <f>IF(+J96&lt;F136,J96,D137)</f>
        <v>136466.83333333334</v>
      </c>
      <c r="F137" s="523">
        <f t="shared" si="47"/>
        <v>777282.99987347773</v>
      </c>
      <c r="G137" s="523">
        <f t="shared" si="48"/>
        <v>845516.41654014448</v>
      </c>
      <c r="H137" s="526">
        <f t="shared" si="45"/>
        <v>235779.3678770875</v>
      </c>
      <c r="I137" s="577">
        <f t="shared" si="46"/>
        <v>235779.3678770875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0"/>
        <v/>
      </c>
      <c r="C138" s="507">
        <f>IF(D93="","-",+C137+1)</f>
        <v>2045</v>
      </c>
      <c r="D138" s="374">
        <f>IF(F137+SUM(E$99:E137)=D$92,F137,D$92-SUM(E$99:E137))</f>
        <v>777282.99987347773</v>
      </c>
      <c r="E138" s="522">
        <f>IF(+J96&lt;F137,J96,D138)</f>
        <v>136466.83333333334</v>
      </c>
      <c r="F138" s="523">
        <f t="shared" si="47"/>
        <v>640816.16654014436</v>
      </c>
      <c r="G138" s="523">
        <f t="shared" si="48"/>
        <v>709049.58320681099</v>
      </c>
      <c r="H138" s="526">
        <f t="shared" si="45"/>
        <v>219750.26798692593</v>
      </c>
      <c r="I138" s="577">
        <f t="shared" si="46"/>
        <v>219750.26798692593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0"/>
        <v/>
      </c>
      <c r="C139" s="507">
        <f>IF(D93="","-",+C138+1)</f>
        <v>2046</v>
      </c>
      <c r="D139" s="374">
        <f>IF(F138+SUM(E$99:E138)=D$92,F138,D$92-SUM(E$99:E138))</f>
        <v>640816.16654014436</v>
      </c>
      <c r="E139" s="522">
        <f>IF(+J96&lt;F138,J96,D139)</f>
        <v>136466.83333333334</v>
      </c>
      <c r="F139" s="523">
        <f t="shared" si="47"/>
        <v>504349.33320681099</v>
      </c>
      <c r="G139" s="523">
        <f t="shared" si="48"/>
        <v>572582.74987347773</v>
      </c>
      <c r="H139" s="526">
        <f t="shared" si="45"/>
        <v>203721.16809676439</v>
      </c>
      <c r="I139" s="577">
        <f t="shared" si="46"/>
        <v>203721.16809676439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0"/>
        <v/>
      </c>
      <c r="C140" s="507">
        <f>IF(D93="","-",+C139+1)</f>
        <v>2047</v>
      </c>
      <c r="D140" s="374">
        <f>IF(F139+SUM(E$99:E139)=D$92,F139,D$92-SUM(E$99:E139))</f>
        <v>504349.33320681099</v>
      </c>
      <c r="E140" s="522">
        <f>IF(+J96&lt;F139,J96,D140)</f>
        <v>136466.83333333334</v>
      </c>
      <c r="F140" s="523">
        <f t="shared" si="47"/>
        <v>367882.49987347762</v>
      </c>
      <c r="G140" s="523">
        <f t="shared" si="48"/>
        <v>436115.9165401443</v>
      </c>
      <c r="H140" s="526">
        <f t="shared" si="45"/>
        <v>187692.06820660285</v>
      </c>
      <c r="I140" s="577">
        <f t="shared" si="46"/>
        <v>187692.06820660285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0"/>
        <v/>
      </c>
      <c r="C141" s="507">
        <f>IF(D93="","-",+C140+1)</f>
        <v>2048</v>
      </c>
      <c r="D141" s="374">
        <f>IF(F140+SUM(E$99:E140)=D$92,F140,D$92-SUM(E$99:E140))</f>
        <v>367882.49987347762</v>
      </c>
      <c r="E141" s="522">
        <f>IF(+J96&lt;F140,J96,D141)</f>
        <v>136466.83333333334</v>
      </c>
      <c r="F141" s="523">
        <f t="shared" si="47"/>
        <v>231415.66654014427</v>
      </c>
      <c r="G141" s="523">
        <f t="shared" si="48"/>
        <v>299649.08320681093</v>
      </c>
      <c r="H141" s="526">
        <f t="shared" si="45"/>
        <v>171662.96831644131</v>
      </c>
      <c r="I141" s="577">
        <f t="shared" si="46"/>
        <v>171662.96831644131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0"/>
        <v/>
      </c>
      <c r="C142" s="507">
        <f>IF(D93="","-",+C141+1)</f>
        <v>2049</v>
      </c>
      <c r="D142" s="374">
        <f>IF(F141+SUM(E$99:E141)=D$92,F141,D$92-SUM(E$99:E141))</f>
        <v>231415.66654014427</v>
      </c>
      <c r="E142" s="522">
        <f>IF(+J96&lt;F141,J96,D142)</f>
        <v>136466.83333333334</v>
      </c>
      <c r="F142" s="523">
        <f t="shared" si="47"/>
        <v>94948.83320681093</v>
      </c>
      <c r="G142" s="523">
        <f t="shared" si="48"/>
        <v>163182.24987347762</v>
      </c>
      <c r="H142" s="526">
        <f t="shared" si="45"/>
        <v>155633.86842627978</v>
      </c>
      <c r="I142" s="577">
        <f t="shared" si="46"/>
        <v>155633.86842627978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0"/>
        <v/>
      </c>
      <c r="C143" s="507">
        <f>IF(D93="","-",+C142+1)</f>
        <v>2050</v>
      </c>
      <c r="D143" s="374">
        <f>IF(F142+SUM(E$99:E142)=D$92,F142,D$92-SUM(E$99:E142))</f>
        <v>94948.83320681093</v>
      </c>
      <c r="E143" s="522">
        <f>IF(+J96&lt;F142,J96,D143)</f>
        <v>94948.83320681093</v>
      </c>
      <c r="F143" s="523">
        <f t="shared" si="47"/>
        <v>0</v>
      </c>
      <c r="G143" s="523">
        <f t="shared" si="48"/>
        <v>47474.416603405465</v>
      </c>
      <c r="H143" s="526">
        <f t="shared" si="45"/>
        <v>100525.07578074376</v>
      </c>
      <c r="I143" s="577">
        <f t="shared" si="46"/>
        <v>100525.07578074376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0"/>
        <v/>
      </c>
      <c r="C144" s="507">
        <f>IF(D93="","-",+C143+1)</f>
        <v>2051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0"/>
        <v/>
      </c>
      <c r="C145" s="507">
        <f>IF(D93="","-",+C144+1)</f>
        <v>2052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0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0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0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0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0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0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0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0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0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5731606.9999999981</v>
      </c>
      <c r="F155" s="375"/>
      <c r="G155" s="375"/>
      <c r="H155" s="375">
        <f>SUM(H99:H154)</f>
        <v>20548135.63395448</v>
      </c>
      <c r="I155" s="375">
        <f>SUM(I99:I154)</f>
        <v>20548135.63395448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view="pageBreakPreview" zoomScale="75" zoomScaleNormal="100" zoomScaleSheetLayoutView="75" workbookViewId="0">
      <selection activeCell="D114" sqref="D11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9.140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14.28515625" style="183" customWidth="1"/>
    <col min="24" max="16384" width="8.7109375" style="183"/>
  </cols>
  <sheetData>
    <row r="1" spans="1:23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14 of 74</v>
      </c>
      <c r="Q1" s="453"/>
      <c r="R1" s="269"/>
      <c r="S1" s="269"/>
      <c r="T1" s="269"/>
      <c r="U1" s="269"/>
      <c r="V1" s="269"/>
      <c r="W1" s="269"/>
    </row>
    <row r="2" spans="1:23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8038.0420796764802</v>
      </c>
      <c r="P5" s="269"/>
      <c r="R5" s="269"/>
      <c r="S5" s="269"/>
      <c r="T5" s="269"/>
      <c r="U5" s="269"/>
      <c r="V5" s="269"/>
      <c r="W5" s="269"/>
    </row>
    <row r="6" spans="1:23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8038.0420796764802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478"/>
      <c r="F9" s="478"/>
      <c r="G9" s="478"/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1945.2619047619048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 t="shared" ref="K26:K31" si="10">G26</f>
        <v>10397.989993961875</v>
      </c>
      <c r="L26" s="519">
        <f t="shared" si="7"/>
        <v>0</v>
      </c>
      <c r="M26" s="518">
        <f t="shared" ref="M26:M31" si="11"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 t="shared" si="10"/>
        <v>9832.9858090659618</v>
      </c>
      <c r="L27" s="519">
        <f t="shared" si="7"/>
        <v>0</v>
      </c>
      <c r="M27" s="518">
        <f t="shared" si="11"/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>
      <c r="B28" s="195" t="str">
        <f t="shared" si="4"/>
        <v/>
      </c>
      <c r="C28" s="507">
        <f>IF(D11="","-",+C27+1)</f>
        <v>2018</v>
      </c>
      <c r="D28" s="173">
        <v>63080.986219092796</v>
      </c>
      <c r="E28" s="609">
        <v>1992.7073170731708</v>
      </c>
      <c r="F28" s="173">
        <v>61088.278902019629</v>
      </c>
      <c r="G28" s="609">
        <v>9883.2977496491349</v>
      </c>
      <c r="H28" s="610">
        <v>9883.2977496491349</v>
      </c>
      <c r="I28" s="511">
        <f t="shared" si="0"/>
        <v>0</v>
      </c>
      <c r="J28" s="511"/>
      <c r="K28" s="518">
        <f t="shared" si="10"/>
        <v>9883.2977496491349</v>
      </c>
      <c r="L28" s="519">
        <f t="shared" si="7"/>
        <v>0</v>
      </c>
      <c r="M28" s="518">
        <f t="shared" si="11"/>
        <v>9883.2977496491349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>
      <c r="B29" s="195" t="str">
        <f t="shared" si="4"/>
        <v/>
      </c>
      <c r="C29" s="507">
        <f>IF(D11="","-",+C28+1)</f>
        <v>2019</v>
      </c>
      <c r="D29" s="173">
        <v>61088.278902019629</v>
      </c>
      <c r="E29" s="609">
        <v>1992.7073170731708</v>
      </c>
      <c r="F29" s="173">
        <v>59095.571584946461</v>
      </c>
      <c r="G29" s="609">
        <v>9630.036408757971</v>
      </c>
      <c r="H29" s="610">
        <v>9630.036408757971</v>
      </c>
      <c r="I29" s="511">
        <f t="shared" si="0"/>
        <v>0</v>
      </c>
      <c r="J29" s="511"/>
      <c r="K29" s="518">
        <f t="shared" si="10"/>
        <v>9630.036408757971</v>
      </c>
      <c r="L29" s="519">
        <f t="shared" ref="L29" si="12">IF(K29&lt;&gt;0,+G29-K29,0)</f>
        <v>0</v>
      </c>
      <c r="M29" s="518">
        <f t="shared" si="11"/>
        <v>9630.036408757971</v>
      </c>
      <c r="N29" s="514">
        <f t="shared" ref="N29" si="13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>
      <c r="B30" s="195" t="str">
        <f t="shared" si="4"/>
        <v/>
      </c>
      <c r="C30" s="507">
        <f>IF(D11="","-",+C29+1)</f>
        <v>2020</v>
      </c>
      <c r="D30" s="173">
        <v>59095.571584946461</v>
      </c>
      <c r="E30" s="609">
        <v>1992.7073170731708</v>
      </c>
      <c r="F30" s="173">
        <v>57102.864267873294</v>
      </c>
      <c r="G30" s="609">
        <v>7938.3172353794334</v>
      </c>
      <c r="H30" s="610">
        <v>7938.3172353794334</v>
      </c>
      <c r="I30" s="511">
        <f t="shared" si="0"/>
        <v>0</v>
      </c>
      <c r="J30" s="511"/>
      <c r="K30" s="518">
        <f t="shared" si="10"/>
        <v>7938.3172353794334</v>
      </c>
      <c r="L30" s="519">
        <f t="shared" ref="L30" si="14">IF(K30&lt;&gt;0,+G30-K30,0)</f>
        <v>0</v>
      </c>
      <c r="M30" s="518">
        <f t="shared" si="11"/>
        <v>7938.3172353794334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>
      <c r="B31" s="195" t="str">
        <f t="shared" si="4"/>
        <v>IU</v>
      </c>
      <c r="C31" s="507">
        <f>IF(D11="","-",+C30+1)</f>
        <v>2021</v>
      </c>
      <c r="D31" s="173">
        <v>57195.548329132529</v>
      </c>
      <c r="E31" s="609">
        <v>1945.2619047619048</v>
      </c>
      <c r="F31" s="173">
        <v>55250.286424370621</v>
      </c>
      <c r="G31" s="609">
        <v>7905.1466822533876</v>
      </c>
      <c r="H31" s="610">
        <v>7905.1466822533876</v>
      </c>
      <c r="I31" s="511">
        <f t="shared" si="0"/>
        <v>0</v>
      </c>
      <c r="J31" s="511"/>
      <c r="K31" s="518">
        <f t="shared" si="10"/>
        <v>7905.1466822533876</v>
      </c>
      <c r="L31" s="519">
        <f t="shared" ref="L31" si="15">IF(K31&lt;&gt;0,+G31-K31,0)</f>
        <v>0</v>
      </c>
      <c r="M31" s="518">
        <f t="shared" si="11"/>
        <v>7905.1466822533876</v>
      </c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>
      <c r="B32" s="195" t="str">
        <f t="shared" si="4"/>
        <v>IU</v>
      </c>
      <c r="C32" s="507">
        <f>IF(D11="","-",+C31+1)</f>
        <v>2022</v>
      </c>
      <c r="D32" s="173">
        <v>55157.602363111408</v>
      </c>
      <c r="E32" s="609">
        <v>1945.2619047619048</v>
      </c>
      <c r="F32" s="173">
        <v>53212.340458349499</v>
      </c>
      <c r="G32" s="609">
        <v>8038.0420796764802</v>
      </c>
      <c r="H32" s="610">
        <v>8038.0420796764802</v>
      </c>
      <c r="I32" s="511">
        <f t="shared" si="0"/>
        <v>0</v>
      </c>
      <c r="J32" s="511"/>
      <c r="K32" s="518">
        <f t="shared" ref="K32" si="16">G32</f>
        <v>8038.0420796764802</v>
      </c>
      <c r="L32" s="519">
        <f t="shared" ref="L32" si="17">IF(K32&lt;&gt;0,+G32-K32,0)</f>
        <v>0</v>
      </c>
      <c r="M32" s="518">
        <f t="shared" ref="M32" si="18">H32</f>
        <v>8038.0420796764802</v>
      </c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>
      <c r="B33" s="582" t="str">
        <f t="shared" si="4"/>
        <v/>
      </c>
      <c r="C33" s="507">
        <f>IF(D11="","-",+C32+1)</f>
        <v>2023</v>
      </c>
      <c r="D33" s="523">
        <f>IF(F32+SUM(E$17:E32)=D$10,F32,D$10-SUM(E$17:E32))</f>
        <v>53212.340458349499</v>
      </c>
      <c r="E33" s="522">
        <f>IF(+I14&lt;F32,I14,D33)</f>
        <v>1945.2619047619048</v>
      </c>
      <c r="F33" s="523">
        <f t="shared" ref="F33:F48" si="19">+D33-E33</f>
        <v>51267.078553587591</v>
      </c>
      <c r="G33" s="524">
        <f t="shared" ref="G33:G72" si="20">+I$12*((D33+F33)/2)+E33</f>
        <v>7819.3088615944862</v>
      </c>
      <c r="H33" s="491">
        <f t="shared" ref="H33:H72" si="21">+I$13*((D33+F33)/2)+E33</f>
        <v>7819.3088615944862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  <c r="R33" s="269"/>
      <c r="S33" s="269"/>
      <c r="T33" s="269"/>
      <c r="U33" s="269"/>
      <c r="V33" s="269"/>
      <c r="W33" s="269"/>
    </row>
    <row r="34" spans="2:23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51267.078553587591</v>
      </c>
      <c r="E34" s="522">
        <f>IF(+I14&lt;F33,I14,D34)</f>
        <v>1945.2619047619048</v>
      </c>
      <c r="F34" s="523">
        <f t="shared" si="19"/>
        <v>49321.816648825683</v>
      </c>
      <c r="G34" s="524">
        <f t="shared" si="20"/>
        <v>7600.5756435124922</v>
      </c>
      <c r="H34" s="491">
        <f t="shared" si="21"/>
        <v>7600.5756435124922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  <c r="R34" s="269"/>
      <c r="S34" s="269"/>
      <c r="T34" s="269"/>
      <c r="U34" s="269"/>
      <c r="V34" s="269"/>
      <c r="W34" s="269"/>
    </row>
    <row r="35" spans="2:23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49321.816648825683</v>
      </c>
      <c r="E35" s="522">
        <f>IF(+I14&lt;F34,I14,D35)</f>
        <v>1945.2619047619048</v>
      </c>
      <c r="F35" s="523">
        <f t="shared" si="19"/>
        <v>47376.554744063775</v>
      </c>
      <c r="G35" s="524">
        <f t="shared" si="20"/>
        <v>7381.8424254304982</v>
      </c>
      <c r="H35" s="491">
        <f t="shared" si="21"/>
        <v>7381.8424254304982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47376.554744063775</v>
      </c>
      <c r="E36" s="522">
        <f>IF(+I14&lt;F35,I14,D36)</f>
        <v>1945.2619047619048</v>
      </c>
      <c r="F36" s="523">
        <f t="shared" si="19"/>
        <v>45431.292839301866</v>
      </c>
      <c r="G36" s="524">
        <f t="shared" si="20"/>
        <v>7163.1092073485042</v>
      </c>
      <c r="H36" s="491">
        <f t="shared" si="21"/>
        <v>7163.1092073485042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45431.292839301866</v>
      </c>
      <c r="E37" s="522">
        <f>IF(+I14&lt;F36,I14,D37)</f>
        <v>1945.2619047619048</v>
      </c>
      <c r="F37" s="523">
        <f t="shared" si="19"/>
        <v>43486.030934539958</v>
      </c>
      <c r="G37" s="524">
        <f t="shared" si="20"/>
        <v>6944.3759892665103</v>
      </c>
      <c r="H37" s="491">
        <f t="shared" si="21"/>
        <v>6944.3759892665103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43486.030934539958</v>
      </c>
      <c r="E38" s="522">
        <f>IF(+I14&lt;F37,I14,D38)</f>
        <v>1945.2619047619048</v>
      </c>
      <c r="F38" s="523">
        <f t="shared" si="19"/>
        <v>41540.76902977805</v>
      </c>
      <c r="G38" s="524">
        <f t="shared" si="20"/>
        <v>6725.6427711845154</v>
      </c>
      <c r="H38" s="491">
        <f t="shared" si="21"/>
        <v>6725.6427711845154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41540.76902977805</v>
      </c>
      <c r="E39" s="522">
        <f>IF(+I14&lt;F38,I14,D39)</f>
        <v>1945.2619047619048</v>
      </c>
      <c r="F39" s="523">
        <f t="shared" si="19"/>
        <v>39595.507125016142</v>
      </c>
      <c r="G39" s="524">
        <f t="shared" si="20"/>
        <v>6506.9095531025214</v>
      </c>
      <c r="H39" s="491">
        <f t="shared" si="21"/>
        <v>6506.9095531025214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39595.507125016142</v>
      </c>
      <c r="E40" s="522">
        <f>IF(+I14&lt;F39,I14,D40)</f>
        <v>1945.2619047619048</v>
      </c>
      <c r="F40" s="523">
        <f t="shared" si="19"/>
        <v>37650.245220254234</v>
      </c>
      <c r="G40" s="524">
        <f t="shared" si="20"/>
        <v>6288.1763350205274</v>
      </c>
      <c r="H40" s="491">
        <f t="shared" si="21"/>
        <v>6288.1763350205274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37650.245220254234</v>
      </c>
      <c r="E41" s="522">
        <f>IF(+I14&lt;F40,I14,D41)</f>
        <v>1945.2619047619048</v>
      </c>
      <c r="F41" s="523">
        <f t="shared" si="19"/>
        <v>35704.983315492325</v>
      </c>
      <c r="G41" s="524">
        <f t="shared" si="20"/>
        <v>6069.4431169385334</v>
      </c>
      <c r="H41" s="491">
        <f t="shared" si="21"/>
        <v>6069.4431169385334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35704.983315492325</v>
      </c>
      <c r="E42" s="522">
        <f>IF(+I14&lt;F41,I14,D42)</f>
        <v>1945.2619047619048</v>
      </c>
      <c r="F42" s="523">
        <f t="shared" si="19"/>
        <v>33759.721410730417</v>
      </c>
      <c r="G42" s="524">
        <f t="shared" si="20"/>
        <v>5850.7098988565394</v>
      </c>
      <c r="H42" s="491">
        <f t="shared" si="21"/>
        <v>5850.7098988565394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33759.721410730417</v>
      </c>
      <c r="E43" s="522">
        <f>IF(+I14&lt;F42,I14,D43)</f>
        <v>1945.2619047619048</v>
      </c>
      <c r="F43" s="523">
        <f t="shared" si="19"/>
        <v>31814.459505968513</v>
      </c>
      <c r="G43" s="524">
        <f t="shared" si="20"/>
        <v>5631.9766807745455</v>
      </c>
      <c r="H43" s="491">
        <f t="shared" si="21"/>
        <v>5631.9766807745455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31814.459505968513</v>
      </c>
      <c r="E44" s="522">
        <f>IF(+I14&lt;F43,I14,D44)</f>
        <v>1945.2619047619048</v>
      </c>
      <c r="F44" s="523">
        <f t="shared" si="19"/>
        <v>29869.197601206608</v>
      </c>
      <c r="G44" s="524">
        <f t="shared" si="20"/>
        <v>5413.2434626925524</v>
      </c>
      <c r="H44" s="491">
        <f t="shared" si="21"/>
        <v>5413.2434626925524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29869.197601206608</v>
      </c>
      <c r="E45" s="522">
        <f>IF(+I14&lt;F44,I14,D45)</f>
        <v>1945.2619047619048</v>
      </c>
      <c r="F45" s="523">
        <f t="shared" si="19"/>
        <v>27923.935696444703</v>
      </c>
      <c r="G45" s="524">
        <f t="shared" si="20"/>
        <v>5194.5102446105584</v>
      </c>
      <c r="H45" s="491">
        <f t="shared" si="21"/>
        <v>5194.5102446105584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27923.935696444703</v>
      </c>
      <c r="E46" s="522">
        <f>IF(+I14&lt;F45,I14,D46)</f>
        <v>1945.2619047619048</v>
      </c>
      <c r="F46" s="523">
        <f t="shared" si="19"/>
        <v>25978.673791682799</v>
      </c>
      <c r="G46" s="524">
        <f t="shared" si="20"/>
        <v>4975.7770265285644</v>
      </c>
      <c r="H46" s="491">
        <f t="shared" si="21"/>
        <v>4975.7770265285644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25978.673791682799</v>
      </c>
      <c r="E47" s="522">
        <f>IF(+I14&lt;F46,I14,D47)</f>
        <v>1945.2619047619048</v>
      </c>
      <c r="F47" s="523">
        <f t="shared" si="19"/>
        <v>24033.411886920894</v>
      </c>
      <c r="G47" s="524">
        <f t="shared" si="20"/>
        <v>4757.0438084465704</v>
      </c>
      <c r="H47" s="491">
        <f t="shared" si="21"/>
        <v>4757.0438084465704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24033.411886920894</v>
      </c>
      <c r="E48" s="522">
        <f>IF(+I14&lt;F47,I14,D48)</f>
        <v>1945.2619047619048</v>
      </c>
      <c r="F48" s="523">
        <f t="shared" si="19"/>
        <v>22088.14998215899</v>
      </c>
      <c r="G48" s="524">
        <f t="shared" si="20"/>
        <v>4538.3105903645774</v>
      </c>
      <c r="H48" s="491">
        <f t="shared" si="21"/>
        <v>4538.3105903645774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22088.14998215899</v>
      </c>
      <c r="E49" s="522">
        <f>IF(+I14&lt;F48,I14,D49)</f>
        <v>1945.2619047619048</v>
      </c>
      <c r="F49" s="523">
        <f t="shared" ref="F49:F72" si="22">+D49-E49</f>
        <v>20142.888077397085</v>
      </c>
      <c r="G49" s="524">
        <f t="shared" si="20"/>
        <v>4319.5773722825834</v>
      </c>
      <c r="H49" s="491">
        <f t="shared" si="21"/>
        <v>4319.5773722825834</v>
      </c>
      <c r="I49" s="511">
        <f t="shared" ref="I49:I72" si="23">H49-G49</f>
        <v>0</v>
      </c>
      <c r="J49" s="511"/>
      <c r="K49" s="525"/>
      <c r="L49" s="514">
        <f t="shared" ref="L49:L72" si="24">IF(K49&lt;&gt;0,+G49-K49,0)</f>
        <v>0</v>
      </c>
      <c r="M49" s="525"/>
      <c r="N49" s="514">
        <f t="shared" ref="N49:N72" si="25">IF(M49&lt;&gt;0,+H49-M49,0)</f>
        <v>0</v>
      </c>
      <c r="O49" s="514">
        <f t="shared" ref="O49:O72" si="26">+N49-L49</f>
        <v>0</v>
      </c>
      <c r="P49" s="272"/>
      <c r="R49" s="269"/>
      <c r="S49" s="269"/>
      <c r="T49" s="269"/>
      <c r="U49" s="269"/>
      <c r="V49" s="269"/>
      <c r="W49" s="269"/>
    </row>
    <row r="50" spans="2:23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20142.888077397085</v>
      </c>
      <c r="E50" s="522">
        <f>IF(+I14&lt;F49,I14,D50)</f>
        <v>1945.2619047619048</v>
      </c>
      <c r="F50" s="523">
        <f t="shared" si="22"/>
        <v>18197.62617263518</v>
      </c>
      <c r="G50" s="524">
        <f t="shared" si="20"/>
        <v>4100.8441542005903</v>
      </c>
      <c r="H50" s="491">
        <f t="shared" si="21"/>
        <v>4100.8441542005903</v>
      </c>
      <c r="I50" s="511">
        <f t="shared" si="23"/>
        <v>0</v>
      </c>
      <c r="J50" s="511"/>
      <c r="K50" s="525"/>
      <c r="L50" s="514">
        <f t="shared" si="24"/>
        <v>0</v>
      </c>
      <c r="M50" s="525"/>
      <c r="N50" s="514">
        <f t="shared" si="25"/>
        <v>0</v>
      </c>
      <c r="O50" s="514">
        <f t="shared" si="26"/>
        <v>0</v>
      </c>
      <c r="P50" s="272"/>
      <c r="R50" s="269"/>
      <c r="S50" s="269"/>
      <c r="T50" s="269"/>
      <c r="U50" s="269"/>
      <c r="V50" s="269"/>
      <c r="W50" s="269"/>
    </row>
    <row r="51" spans="2:23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18197.62617263518</v>
      </c>
      <c r="E51" s="522">
        <f>IF(+I14&lt;F50,I14,D51)</f>
        <v>1945.2619047619048</v>
      </c>
      <c r="F51" s="523">
        <f t="shared" si="22"/>
        <v>16252.364267873276</v>
      </c>
      <c r="G51" s="524">
        <f t="shared" si="20"/>
        <v>3882.1109361185959</v>
      </c>
      <c r="H51" s="491">
        <f t="shared" si="21"/>
        <v>3882.1109361185959</v>
      </c>
      <c r="I51" s="511">
        <f t="shared" si="23"/>
        <v>0</v>
      </c>
      <c r="J51" s="511"/>
      <c r="K51" s="525"/>
      <c r="L51" s="514">
        <f t="shared" si="24"/>
        <v>0</v>
      </c>
      <c r="M51" s="525"/>
      <c r="N51" s="514">
        <f t="shared" si="25"/>
        <v>0</v>
      </c>
      <c r="O51" s="514">
        <f t="shared" si="26"/>
        <v>0</v>
      </c>
      <c r="P51" s="272"/>
      <c r="R51" s="269"/>
      <c r="S51" s="269"/>
      <c r="T51" s="269"/>
      <c r="U51" s="269"/>
      <c r="V51" s="269"/>
      <c r="W51" s="269"/>
    </row>
    <row r="52" spans="2:23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16252.364267873276</v>
      </c>
      <c r="E52" s="522">
        <f>IF(+I14&lt;F51,I14,D52)</f>
        <v>1945.2619047619048</v>
      </c>
      <c r="F52" s="523">
        <f t="shared" si="22"/>
        <v>14307.102363111371</v>
      </c>
      <c r="G52" s="524">
        <f t="shared" si="20"/>
        <v>3663.3777180366023</v>
      </c>
      <c r="H52" s="491">
        <f t="shared" si="21"/>
        <v>3663.3777180366023</v>
      </c>
      <c r="I52" s="511">
        <f t="shared" si="23"/>
        <v>0</v>
      </c>
      <c r="J52" s="511"/>
      <c r="K52" s="525"/>
      <c r="L52" s="514">
        <f t="shared" si="24"/>
        <v>0</v>
      </c>
      <c r="M52" s="525"/>
      <c r="N52" s="514">
        <f t="shared" si="25"/>
        <v>0</v>
      </c>
      <c r="O52" s="514">
        <f t="shared" si="26"/>
        <v>0</v>
      </c>
      <c r="P52" s="272"/>
      <c r="R52" s="269"/>
      <c r="S52" s="269"/>
      <c r="T52" s="269"/>
      <c r="U52" s="269"/>
      <c r="V52" s="269"/>
      <c r="W52" s="269"/>
    </row>
    <row r="53" spans="2:23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14307.102363111371</v>
      </c>
      <c r="E53" s="522">
        <f>IF(+I14&lt;F52,I14,D53)</f>
        <v>1945.2619047619048</v>
      </c>
      <c r="F53" s="523">
        <f t="shared" si="22"/>
        <v>12361.840458349467</v>
      </c>
      <c r="G53" s="524">
        <f t="shared" si="20"/>
        <v>3444.6444999546084</v>
      </c>
      <c r="H53" s="491">
        <f t="shared" si="21"/>
        <v>3444.6444999546084</v>
      </c>
      <c r="I53" s="511">
        <f t="shared" si="23"/>
        <v>0</v>
      </c>
      <c r="J53" s="511"/>
      <c r="K53" s="525"/>
      <c r="L53" s="514">
        <f t="shared" si="24"/>
        <v>0</v>
      </c>
      <c r="M53" s="525"/>
      <c r="N53" s="514">
        <f t="shared" si="25"/>
        <v>0</v>
      </c>
      <c r="O53" s="514">
        <f t="shared" si="26"/>
        <v>0</v>
      </c>
      <c r="P53" s="272"/>
      <c r="R53" s="269"/>
      <c r="S53" s="269"/>
      <c r="T53" s="269"/>
      <c r="U53" s="269"/>
      <c r="V53" s="269"/>
      <c r="W53" s="269"/>
    </row>
    <row r="54" spans="2:23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12361.840458349467</v>
      </c>
      <c r="E54" s="522">
        <f>IF(+I14&lt;F53,I14,D54)</f>
        <v>1945.2619047619048</v>
      </c>
      <c r="F54" s="523">
        <f t="shared" si="22"/>
        <v>10416.578553587562</v>
      </c>
      <c r="G54" s="524">
        <f t="shared" si="20"/>
        <v>3225.9112818726153</v>
      </c>
      <c r="H54" s="491">
        <f t="shared" si="21"/>
        <v>3225.9112818726153</v>
      </c>
      <c r="I54" s="511">
        <f t="shared" si="23"/>
        <v>0</v>
      </c>
      <c r="J54" s="511"/>
      <c r="K54" s="525"/>
      <c r="L54" s="514">
        <f t="shared" si="24"/>
        <v>0</v>
      </c>
      <c r="M54" s="525"/>
      <c r="N54" s="514">
        <f t="shared" si="25"/>
        <v>0</v>
      </c>
      <c r="O54" s="514">
        <f t="shared" si="26"/>
        <v>0</v>
      </c>
      <c r="P54" s="272"/>
      <c r="R54" s="269"/>
      <c r="S54" s="269"/>
      <c r="T54" s="269"/>
      <c r="U54" s="269"/>
      <c r="V54" s="269"/>
      <c r="W54" s="269"/>
    </row>
    <row r="55" spans="2:23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10416.578553587562</v>
      </c>
      <c r="E55" s="522">
        <f>IF(+I14&lt;F54,I14,D55)</f>
        <v>1945.2619047619048</v>
      </c>
      <c r="F55" s="523">
        <f t="shared" si="22"/>
        <v>8471.3166488256575</v>
      </c>
      <c r="G55" s="524">
        <f t="shared" si="20"/>
        <v>3007.1780637906213</v>
      </c>
      <c r="H55" s="491">
        <f t="shared" si="21"/>
        <v>3007.1780637906213</v>
      </c>
      <c r="I55" s="511">
        <f t="shared" si="23"/>
        <v>0</v>
      </c>
      <c r="J55" s="511"/>
      <c r="K55" s="525"/>
      <c r="L55" s="514">
        <f t="shared" si="24"/>
        <v>0</v>
      </c>
      <c r="M55" s="525"/>
      <c r="N55" s="514">
        <f t="shared" si="25"/>
        <v>0</v>
      </c>
      <c r="O55" s="514">
        <f t="shared" si="26"/>
        <v>0</v>
      </c>
      <c r="P55" s="272"/>
      <c r="R55" s="269"/>
      <c r="S55" s="269"/>
      <c r="T55" s="269"/>
      <c r="U55" s="269"/>
      <c r="V55" s="269"/>
      <c r="W55" s="269"/>
    </row>
    <row r="56" spans="2:23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8471.3166488256575</v>
      </c>
      <c r="E56" s="522">
        <f>IF(+I14&lt;F55,I14,D56)</f>
        <v>1945.2619047619048</v>
      </c>
      <c r="F56" s="523">
        <f t="shared" si="22"/>
        <v>6526.0547440637529</v>
      </c>
      <c r="G56" s="524">
        <f t="shared" si="20"/>
        <v>2788.4448457086273</v>
      </c>
      <c r="H56" s="491">
        <f t="shared" si="21"/>
        <v>2788.4448457086273</v>
      </c>
      <c r="I56" s="511">
        <f t="shared" si="23"/>
        <v>0</v>
      </c>
      <c r="J56" s="511"/>
      <c r="K56" s="525"/>
      <c r="L56" s="514">
        <f t="shared" si="24"/>
        <v>0</v>
      </c>
      <c r="M56" s="525"/>
      <c r="N56" s="514">
        <f t="shared" si="25"/>
        <v>0</v>
      </c>
      <c r="O56" s="514">
        <f t="shared" si="26"/>
        <v>0</v>
      </c>
      <c r="P56" s="272"/>
      <c r="R56" s="269"/>
      <c r="S56" s="269"/>
      <c r="T56" s="269"/>
      <c r="U56" s="269"/>
      <c r="V56" s="269"/>
      <c r="W56" s="269"/>
    </row>
    <row r="57" spans="2:23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6526.0547440637529</v>
      </c>
      <c r="E57" s="522">
        <f>IF(+I14&lt;F56,I14,D57)</f>
        <v>1945.2619047619048</v>
      </c>
      <c r="F57" s="523">
        <f t="shared" si="22"/>
        <v>4580.7928393018483</v>
      </c>
      <c r="G57" s="524">
        <f t="shared" si="20"/>
        <v>2569.7116276266338</v>
      </c>
      <c r="H57" s="491">
        <f t="shared" si="21"/>
        <v>2569.7116276266338</v>
      </c>
      <c r="I57" s="511">
        <f t="shared" si="23"/>
        <v>0</v>
      </c>
      <c r="J57" s="511"/>
      <c r="K57" s="525"/>
      <c r="L57" s="514">
        <f t="shared" si="24"/>
        <v>0</v>
      </c>
      <c r="M57" s="525"/>
      <c r="N57" s="514">
        <f t="shared" si="25"/>
        <v>0</v>
      </c>
      <c r="O57" s="514">
        <f t="shared" si="26"/>
        <v>0</v>
      </c>
      <c r="P57" s="272"/>
      <c r="R57" s="269"/>
      <c r="S57" s="269"/>
      <c r="T57" s="269"/>
      <c r="U57" s="269"/>
      <c r="V57" s="269"/>
      <c r="W57" s="269"/>
    </row>
    <row r="58" spans="2:23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4580.7928393018483</v>
      </c>
      <c r="E58" s="522">
        <f>IF(+I14&lt;F57,I14,D58)</f>
        <v>1945.2619047619048</v>
      </c>
      <c r="F58" s="523">
        <f t="shared" si="22"/>
        <v>2635.5309345399437</v>
      </c>
      <c r="G58" s="524">
        <f t="shared" si="20"/>
        <v>2350.9784095446403</v>
      </c>
      <c r="H58" s="491">
        <f t="shared" si="21"/>
        <v>2350.9784095446403</v>
      </c>
      <c r="I58" s="511">
        <f t="shared" si="23"/>
        <v>0</v>
      </c>
      <c r="J58" s="511"/>
      <c r="K58" s="525"/>
      <c r="L58" s="514">
        <f t="shared" si="24"/>
        <v>0</v>
      </c>
      <c r="M58" s="525"/>
      <c r="N58" s="514">
        <f t="shared" si="25"/>
        <v>0</v>
      </c>
      <c r="O58" s="514">
        <f t="shared" si="26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2635.5309345399437</v>
      </c>
      <c r="E59" s="522">
        <f>IF(+I14&lt;F58,I14,D59)</f>
        <v>1945.2619047619048</v>
      </c>
      <c r="F59" s="523">
        <f t="shared" si="22"/>
        <v>690.26902977803888</v>
      </c>
      <c r="G59" s="524">
        <f t="shared" si="20"/>
        <v>2132.2451914626463</v>
      </c>
      <c r="H59" s="491">
        <f t="shared" si="21"/>
        <v>2132.2451914626463</v>
      </c>
      <c r="I59" s="511">
        <f t="shared" si="23"/>
        <v>0</v>
      </c>
      <c r="J59" s="511"/>
      <c r="K59" s="525"/>
      <c r="L59" s="514">
        <f t="shared" si="24"/>
        <v>0</v>
      </c>
      <c r="M59" s="525"/>
      <c r="N59" s="514">
        <f t="shared" si="25"/>
        <v>0</v>
      </c>
      <c r="O59" s="514">
        <f t="shared" si="26"/>
        <v>0</v>
      </c>
      <c r="P59" s="272"/>
      <c r="R59" s="269"/>
      <c r="S59" s="269"/>
      <c r="T59" s="269"/>
      <c r="U59" s="269"/>
      <c r="V59" s="269"/>
      <c r="W59" s="269"/>
    </row>
    <row r="60" spans="2:23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690.26902977803888</v>
      </c>
      <c r="E60" s="522">
        <f>IF(+I14&lt;F59,I14,D60)</f>
        <v>690.26902977803888</v>
      </c>
      <c r="F60" s="523">
        <f t="shared" si="22"/>
        <v>0</v>
      </c>
      <c r="G60" s="524">
        <f t="shared" si="20"/>
        <v>729.07736860791124</v>
      </c>
      <c r="H60" s="491">
        <f t="shared" si="21"/>
        <v>729.07736860791124</v>
      </c>
      <c r="I60" s="511">
        <f t="shared" si="23"/>
        <v>0</v>
      </c>
      <c r="J60" s="511"/>
      <c r="K60" s="525"/>
      <c r="L60" s="514">
        <f t="shared" si="24"/>
        <v>0</v>
      </c>
      <c r="M60" s="525"/>
      <c r="N60" s="514">
        <f t="shared" si="25"/>
        <v>0</v>
      </c>
      <c r="O60" s="514">
        <f t="shared" si="26"/>
        <v>0</v>
      </c>
      <c r="P60" s="272"/>
      <c r="R60" s="269"/>
      <c r="S60" s="269"/>
      <c r="T60" s="269"/>
      <c r="U60" s="269"/>
      <c r="V60" s="269"/>
      <c r="W60" s="269"/>
    </row>
    <row r="61" spans="2:23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4">
        <f t="shared" si="20"/>
        <v>0</v>
      </c>
      <c r="H61" s="491">
        <f t="shared" si="21"/>
        <v>0</v>
      </c>
      <c r="I61" s="511">
        <f t="shared" si="23"/>
        <v>0</v>
      </c>
      <c r="J61" s="511"/>
      <c r="K61" s="525"/>
      <c r="L61" s="514">
        <f t="shared" si="24"/>
        <v>0</v>
      </c>
      <c r="M61" s="525"/>
      <c r="N61" s="514">
        <f t="shared" si="25"/>
        <v>0</v>
      </c>
      <c r="O61" s="514">
        <f t="shared" si="26"/>
        <v>0</v>
      </c>
      <c r="P61" s="272"/>
      <c r="R61" s="269"/>
      <c r="S61" s="269"/>
      <c r="T61" s="269"/>
      <c r="U61" s="269"/>
      <c r="V61" s="269"/>
      <c r="W61" s="269"/>
    </row>
    <row r="62" spans="2:23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4">
        <f t="shared" si="20"/>
        <v>0</v>
      </c>
      <c r="H62" s="491">
        <f t="shared" si="21"/>
        <v>0</v>
      </c>
      <c r="I62" s="511">
        <f t="shared" si="23"/>
        <v>0</v>
      </c>
      <c r="J62" s="511"/>
      <c r="K62" s="525"/>
      <c r="L62" s="514">
        <f t="shared" si="24"/>
        <v>0</v>
      </c>
      <c r="M62" s="525"/>
      <c r="N62" s="514">
        <f t="shared" si="25"/>
        <v>0</v>
      </c>
      <c r="O62" s="514">
        <f t="shared" si="26"/>
        <v>0</v>
      </c>
      <c r="P62" s="272"/>
      <c r="R62" s="269"/>
      <c r="S62" s="269"/>
      <c r="T62" s="269"/>
      <c r="U62" s="269"/>
      <c r="V62" s="269"/>
      <c r="W62" s="269"/>
    </row>
    <row r="63" spans="2:23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4">
        <f t="shared" si="20"/>
        <v>0</v>
      </c>
      <c r="H63" s="491">
        <f t="shared" si="21"/>
        <v>0</v>
      </c>
      <c r="I63" s="511">
        <f t="shared" si="23"/>
        <v>0</v>
      </c>
      <c r="J63" s="511"/>
      <c r="K63" s="525"/>
      <c r="L63" s="514">
        <f t="shared" si="24"/>
        <v>0</v>
      </c>
      <c r="M63" s="525"/>
      <c r="N63" s="514">
        <f t="shared" si="25"/>
        <v>0</v>
      </c>
      <c r="O63" s="514">
        <f t="shared" si="26"/>
        <v>0</v>
      </c>
      <c r="P63" s="272"/>
      <c r="R63" s="269"/>
      <c r="S63" s="269"/>
      <c r="T63" s="269"/>
      <c r="U63" s="269"/>
      <c r="V63" s="269"/>
      <c r="W63" s="269"/>
    </row>
    <row r="64" spans="2:23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4">
        <f t="shared" si="20"/>
        <v>0</v>
      </c>
      <c r="H64" s="491">
        <f t="shared" si="21"/>
        <v>0</v>
      </c>
      <c r="I64" s="511">
        <f t="shared" si="23"/>
        <v>0</v>
      </c>
      <c r="J64" s="511"/>
      <c r="K64" s="525"/>
      <c r="L64" s="514">
        <f t="shared" si="24"/>
        <v>0</v>
      </c>
      <c r="M64" s="525"/>
      <c r="N64" s="514">
        <f t="shared" si="25"/>
        <v>0</v>
      </c>
      <c r="O64" s="514">
        <f t="shared" si="26"/>
        <v>0</v>
      </c>
      <c r="P64" s="272"/>
      <c r="R64" s="269"/>
      <c r="S64" s="269"/>
      <c r="T64" s="269"/>
      <c r="U64" s="269"/>
      <c r="V64" s="269"/>
      <c r="W64" s="269"/>
    </row>
    <row r="65" spans="1:23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4">
        <f t="shared" si="20"/>
        <v>0</v>
      </c>
      <c r="H65" s="491">
        <f t="shared" si="21"/>
        <v>0</v>
      </c>
      <c r="I65" s="511">
        <f t="shared" si="23"/>
        <v>0</v>
      </c>
      <c r="J65" s="511"/>
      <c r="K65" s="525"/>
      <c r="L65" s="514">
        <f t="shared" si="24"/>
        <v>0</v>
      </c>
      <c r="M65" s="525"/>
      <c r="N65" s="514">
        <f t="shared" si="25"/>
        <v>0</v>
      </c>
      <c r="O65" s="514">
        <f t="shared" si="26"/>
        <v>0</v>
      </c>
      <c r="P65" s="272"/>
      <c r="R65" s="269"/>
      <c r="S65" s="269"/>
      <c r="T65" s="269"/>
      <c r="U65" s="269"/>
      <c r="V65" s="269"/>
      <c r="W65" s="269"/>
    </row>
    <row r="66" spans="1:23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4">
        <f t="shared" si="20"/>
        <v>0</v>
      </c>
      <c r="H66" s="491">
        <f t="shared" si="21"/>
        <v>0</v>
      </c>
      <c r="I66" s="511">
        <f t="shared" si="23"/>
        <v>0</v>
      </c>
      <c r="J66" s="511"/>
      <c r="K66" s="525"/>
      <c r="L66" s="514">
        <f t="shared" si="24"/>
        <v>0</v>
      </c>
      <c r="M66" s="525"/>
      <c r="N66" s="514">
        <f t="shared" si="25"/>
        <v>0</v>
      </c>
      <c r="O66" s="514">
        <f t="shared" si="26"/>
        <v>0</v>
      </c>
      <c r="P66" s="272"/>
      <c r="R66" s="269"/>
      <c r="S66" s="269"/>
      <c r="T66" s="269"/>
      <c r="U66" s="269"/>
      <c r="V66" s="269"/>
      <c r="W66" s="269"/>
    </row>
    <row r="67" spans="1:23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4">
        <f t="shared" si="20"/>
        <v>0</v>
      </c>
      <c r="H67" s="491">
        <f t="shared" si="21"/>
        <v>0</v>
      </c>
      <c r="I67" s="511">
        <f t="shared" si="23"/>
        <v>0</v>
      </c>
      <c r="J67" s="511"/>
      <c r="K67" s="525"/>
      <c r="L67" s="514">
        <f t="shared" si="24"/>
        <v>0</v>
      </c>
      <c r="M67" s="525"/>
      <c r="N67" s="514">
        <f t="shared" si="25"/>
        <v>0</v>
      </c>
      <c r="O67" s="514">
        <f t="shared" si="26"/>
        <v>0</v>
      </c>
      <c r="P67" s="272"/>
      <c r="R67" s="269"/>
      <c r="S67" s="269"/>
      <c r="T67" s="269"/>
      <c r="U67" s="269"/>
      <c r="V67" s="269"/>
      <c r="W67" s="269"/>
    </row>
    <row r="68" spans="1:23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4">
        <f t="shared" si="20"/>
        <v>0</v>
      </c>
      <c r="H68" s="491">
        <f t="shared" si="21"/>
        <v>0</v>
      </c>
      <c r="I68" s="511">
        <f t="shared" si="23"/>
        <v>0</v>
      </c>
      <c r="J68" s="511"/>
      <c r="K68" s="525"/>
      <c r="L68" s="514">
        <f t="shared" si="24"/>
        <v>0</v>
      </c>
      <c r="M68" s="525"/>
      <c r="N68" s="514">
        <f t="shared" si="25"/>
        <v>0</v>
      </c>
      <c r="O68" s="514">
        <f t="shared" si="26"/>
        <v>0</v>
      </c>
      <c r="P68" s="272"/>
      <c r="R68" s="269"/>
      <c r="S68" s="269"/>
      <c r="T68" s="269"/>
      <c r="U68" s="269"/>
      <c r="V68" s="269"/>
      <c r="W68" s="269"/>
    </row>
    <row r="69" spans="1:23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4">
        <f t="shared" si="20"/>
        <v>0</v>
      </c>
      <c r="H69" s="491">
        <f t="shared" si="21"/>
        <v>0</v>
      </c>
      <c r="I69" s="511">
        <f t="shared" si="23"/>
        <v>0</v>
      </c>
      <c r="J69" s="511"/>
      <c r="K69" s="525"/>
      <c r="L69" s="514">
        <f t="shared" si="24"/>
        <v>0</v>
      </c>
      <c r="M69" s="525"/>
      <c r="N69" s="514">
        <f t="shared" si="25"/>
        <v>0</v>
      </c>
      <c r="O69" s="514">
        <f t="shared" si="26"/>
        <v>0</v>
      </c>
      <c r="P69" s="272"/>
      <c r="R69" s="269"/>
      <c r="S69" s="269"/>
      <c r="T69" s="269"/>
      <c r="U69" s="269"/>
      <c r="V69" s="269"/>
      <c r="W69" s="269"/>
    </row>
    <row r="70" spans="1:23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4">
        <f t="shared" si="20"/>
        <v>0</v>
      </c>
      <c r="H70" s="491">
        <f t="shared" si="21"/>
        <v>0</v>
      </c>
      <c r="I70" s="511">
        <f t="shared" si="23"/>
        <v>0</v>
      </c>
      <c r="J70" s="511"/>
      <c r="K70" s="525"/>
      <c r="L70" s="514">
        <f t="shared" si="24"/>
        <v>0</v>
      </c>
      <c r="M70" s="525"/>
      <c r="N70" s="514">
        <f t="shared" si="25"/>
        <v>0</v>
      </c>
      <c r="O70" s="514">
        <f t="shared" si="26"/>
        <v>0</v>
      </c>
      <c r="P70" s="272"/>
      <c r="R70" s="269"/>
      <c r="S70" s="269"/>
      <c r="T70" s="269"/>
      <c r="U70" s="269"/>
      <c r="V70" s="269"/>
      <c r="W70" s="269"/>
    </row>
    <row r="71" spans="1:23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4">
        <f t="shared" si="20"/>
        <v>0</v>
      </c>
      <c r="H71" s="491">
        <f t="shared" si="21"/>
        <v>0</v>
      </c>
      <c r="I71" s="511">
        <f t="shared" si="23"/>
        <v>0</v>
      </c>
      <c r="J71" s="511"/>
      <c r="K71" s="525"/>
      <c r="L71" s="514">
        <f t="shared" si="24"/>
        <v>0</v>
      </c>
      <c r="M71" s="525"/>
      <c r="N71" s="514">
        <f t="shared" si="25"/>
        <v>0</v>
      </c>
      <c r="O71" s="514">
        <f t="shared" si="26"/>
        <v>0</v>
      </c>
      <c r="P71" s="272"/>
      <c r="R71" s="269"/>
      <c r="S71" s="269"/>
      <c r="T71" s="269"/>
      <c r="U71" s="269"/>
      <c r="V71" s="269"/>
      <c r="W71" s="269"/>
    </row>
    <row r="72" spans="1:23" ht="13.5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28">
        <f t="shared" si="20"/>
        <v>0</v>
      </c>
      <c r="H72" s="528">
        <f t="shared" si="21"/>
        <v>0</v>
      </c>
      <c r="I72" s="531">
        <f t="shared" si="23"/>
        <v>0</v>
      </c>
      <c r="J72" s="511"/>
      <c r="K72" s="532"/>
      <c r="L72" s="533">
        <f t="shared" si="24"/>
        <v>0</v>
      </c>
      <c r="M72" s="532"/>
      <c r="N72" s="533">
        <f t="shared" si="25"/>
        <v>0</v>
      </c>
      <c r="O72" s="533">
        <f t="shared" si="26"/>
        <v>0</v>
      </c>
      <c r="P72" s="272"/>
      <c r="R72" s="269"/>
      <c r="S72" s="269"/>
      <c r="T72" s="269"/>
      <c r="U72" s="269"/>
      <c r="V72" s="269"/>
      <c r="W72" s="269"/>
    </row>
    <row r="73" spans="1:23">
      <c r="C73" s="374" t="s">
        <v>78</v>
      </c>
      <c r="D73" s="375"/>
      <c r="E73" s="375">
        <f>SUM(E17:E72)</f>
        <v>81701.000000000044</v>
      </c>
      <c r="F73" s="375"/>
      <c r="G73" s="375">
        <f>SUM(G17:G72)</f>
        <v>293567.54390831949</v>
      </c>
      <c r="H73" s="375">
        <f>SUM(H17:H72)</f>
        <v>293567.54390831949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74</v>
      </c>
      <c r="Q83" s="269"/>
      <c r="R83" s="269"/>
      <c r="S83" s="269"/>
      <c r="T83" s="269"/>
      <c r="U83" s="269"/>
      <c r="V83" s="269"/>
      <c r="W83" s="269"/>
    </row>
    <row r="84" spans="1:23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8038.0420796764802</v>
      </c>
      <c r="N87" s="546">
        <f>IF(J92&lt;D11,0,VLOOKUP(J92,C17:O72,11))</f>
        <v>8038.0420796764802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8344.8161119685956</v>
      </c>
      <c r="N88" s="550">
        <f>IF(J92&lt;D11,0,VLOOKUP(J92,C99:P154,7))</f>
        <v>8344.8161119685956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306.77403229211541</v>
      </c>
      <c r="N89" s="555">
        <f>+N88-N87</f>
        <v>306.77403229211541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/>
      <c r="F91" s="560"/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>
      <c r="C92" s="486" t="s">
        <v>51</v>
      </c>
      <c r="D92" s="483">
        <v>81701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1945.2619047619048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>
      <c r="C99" s="507">
        <f>IF(D93= "","-",D93)</f>
        <v>2007</v>
      </c>
      <c r="D99" s="508">
        <f>IF(D93=C99,0,D92)</f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27">+I99-H99</f>
        <v>0</v>
      </c>
      <c r="K99" s="514"/>
      <c r="L99" s="512">
        <v>0</v>
      </c>
      <c r="M99" s="513">
        <f t="shared" ref="M99:M130" si="28">IF(L99&lt;&gt;0,+H99-L99,0)</f>
        <v>0</v>
      </c>
      <c r="N99" s="512">
        <v>0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27"/>
        <v>0</v>
      </c>
      <c r="K100" s="514"/>
      <c r="L100" s="518">
        <v>10006</v>
      </c>
      <c r="M100" s="514">
        <f t="shared" si="28"/>
        <v>0</v>
      </c>
      <c r="N100" s="518">
        <v>10006</v>
      </c>
      <c r="O100" s="514">
        <f t="shared" si="29"/>
        <v>0</v>
      </c>
      <c r="P100" s="514">
        <f t="shared" si="30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>
      <c r="B101" s="195" t="str">
        <f t="shared" ref="B101:B154" si="31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27"/>
        <v>0</v>
      </c>
      <c r="K101" s="514"/>
      <c r="L101" s="518">
        <f t="shared" ref="L101:L106" si="32">H101</f>
        <v>8972.4855002204786</v>
      </c>
      <c r="M101" s="519">
        <f t="shared" si="28"/>
        <v>0</v>
      </c>
      <c r="N101" s="518">
        <f t="shared" ref="N101:N106" si="33">I101</f>
        <v>8972.4855002204786</v>
      </c>
      <c r="O101" s="514">
        <f t="shared" si="29"/>
        <v>0</v>
      </c>
      <c r="P101" s="514">
        <f t="shared" si="30"/>
        <v>0</v>
      </c>
      <c r="Q101" s="269"/>
      <c r="R101" s="269"/>
      <c r="S101" s="269"/>
      <c r="T101" s="269"/>
      <c r="U101" s="269"/>
      <c r="V101" s="269"/>
      <c r="W101" s="269"/>
    </row>
    <row r="102" spans="1:23">
      <c r="B102" s="195" t="str">
        <f t="shared" si="31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27"/>
        <v>0</v>
      </c>
      <c r="K102" s="514"/>
      <c r="L102" s="518">
        <f t="shared" si="32"/>
        <v>14837.671154363743</v>
      </c>
      <c r="M102" s="519">
        <f t="shared" si="28"/>
        <v>0</v>
      </c>
      <c r="N102" s="518">
        <f t="shared" si="33"/>
        <v>14837.671154363743</v>
      </c>
      <c r="O102" s="514">
        <f t="shared" si="29"/>
        <v>0</v>
      </c>
      <c r="P102" s="514">
        <f t="shared" si="30"/>
        <v>0</v>
      </c>
      <c r="Q102" s="269"/>
      <c r="R102" s="269"/>
      <c r="S102" s="269"/>
      <c r="T102" s="269"/>
      <c r="U102" s="269"/>
      <c r="V102" s="269"/>
      <c r="W102" s="269"/>
    </row>
    <row r="103" spans="1:23">
      <c r="B103" s="195" t="str">
        <f t="shared" si="31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27"/>
        <v>0</v>
      </c>
      <c r="K103" s="514"/>
      <c r="L103" s="518">
        <f t="shared" si="32"/>
        <v>13349.876325445057</v>
      </c>
      <c r="M103" s="519">
        <f t="shared" si="28"/>
        <v>0</v>
      </c>
      <c r="N103" s="518">
        <f t="shared" si="33"/>
        <v>13349.876325445057</v>
      </c>
      <c r="O103" s="514">
        <f t="shared" si="29"/>
        <v>0</v>
      </c>
      <c r="P103" s="514">
        <f t="shared" si="30"/>
        <v>0</v>
      </c>
      <c r="Q103" s="269"/>
      <c r="R103" s="269"/>
      <c r="S103" s="269"/>
      <c r="T103" s="269"/>
      <c r="U103" s="269"/>
      <c r="V103" s="269"/>
      <c r="W103" s="269"/>
    </row>
    <row r="104" spans="1:23">
      <c r="B104" s="195" t="str">
        <f t="shared" si="31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27"/>
        <v>0</v>
      </c>
      <c r="K104" s="514"/>
      <c r="L104" s="518">
        <f t="shared" si="32"/>
        <v>12818.97009538296</v>
      </c>
      <c r="M104" s="519">
        <f t="shared" si="28"/>
        <v>0</v>
      </c>
      <c r="N104" s="518">
        <f t="shared" si="33"/>
        <v>12818.97009538296</v>
      </c>
      <c r="O104" s="514">
        <f t="shared" si="29"/>
        <v>0</v>
      </c>
      <c r="P104" s="514">
        <f t="shared" si="30"/>
        <v>0</v>
      </c>
      <c r="Q104" s="269"/>
      <c r="R104" s="269"/>
      <c r="S104" s="269"/>
      <c r="T104" s="269"/>
      <c r="U104" s="269"/>
      <c r="V104" s="269"/>
      <c r="W104" s="269"/>
    </row>
    <row r="105" spans="1:23">
      <c r="B105" s="195" t="str">
        <f t="shared" si="31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32"/>
        <v>11679.251522399856</v>
      </c>
      <c r="M105" s="519">
        <f t="shared" ref="M105:M110" si="34">IF(L105&lt;&gt;0,+H105-L105,0)</f>
        <v>0</v>
      </c>
      <c r="N105" s="518">
        <f t="shared" si="33"/>
        <v>11679.251522399856</v>
      </c>
      <c r="O105" s="514">
        <f t="shared" ref="O105:O110" si="35">IF(N105&lt;&gt;0,+I105-N105,0)</f>
        <v>0</v>
      </c>
      <c r="P105" s="514">
        <f t="shared" ref="P105:P110" si="36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>
      <c r="B106" s="195" t="str">
        <f t="shared" si="31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32"/>
        <v>11460.298583288852</v>
      </c>
      <c r="M106" s="519">
        <f t="shared" si="34"/>
        <v>0</v>
      </c>
      <c r="N106" s="518">
        <f t="shared" si="33"/>
        <v>11460.298583288852</v>
      </c>
      <c r="O106" s="514">
        <f t="shared" si="35"/>
        <v>0</v>
      </c>
      <c r="P106" s="514">
        <f t="shared" si="36"/>
        <v>0</v>
      </c>
      <c r="Q106" s="269"/>
      <c r="R106" s="269"/>
      <c r="S106" s="269"/>
      <c r="T106" s="269"/>
      <c r="U106" s="269"/>
      <c r="V106" s="269"/>
      <c r="W106" s="269"/>
    </row>
    <row r="107" spans="1:23">
      <c r="B107" s="195" t="str">
        <f t="shared" si="31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27"/>
        <v>0</v>
      </c>
      <c r="K107" s="514"/>
      <c r="L107" s="518">
        <f t="shared" ref="L107:L112" si="37">H107</f>
        <v>10913.140814685254</v>
      </c>
      <c r="M107" s="519">
        <f t="shared" si="34"/>
        <v>0</v>
      </c>
      <c r="N107" s="518">
        <f t="shared" ref="N107:N112" si="38">I107</f>
        <v>10913.140814685254</v>
      </c>
      <c r="O107" s="514">
        <f t="shared" si="35"/>
        <v>0</v>
      </c>
      <c r="P107" s="514">
        <f t="shared" si="36"/>
        <v>0</v>
      </c>
      <c r="Q107" s="269"/>
      <c r="R107" s="269"/>
      <c r="S107" s="269"/>
      <c r="T107" s="269"/>
      <c r="U107" s="269"/>
      <c r="V107" s="269"/>
      <c r="W107" s="269"/>
    </row>
    <row r="108" spans="1:23">
      <c r="B108" s="195" t="str">
        <f t="shared" si="31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27"/>
        <v>0</v>
      </c>
      <c r="K108" s="514"/>
      <c r="L108" s="518">
        <f t="shared" si="37"/>
        <v>10295.860457941419</v>
      </c>
      <c r="M108" s="519">
        <f t="shared" si="34"/>
        <v>0</v>
      </c>
      <c r="N108" s="518">
        <f t="shared" si="38"/>
        <v>10295.860457941419</v>
      </c>
      <c r="O108" s="514">
        <f t="shared" si="35"/>
        <v>0</v>
      </c>
      <c r="P108" s="514">
        <f t="shared" si="36"/>
        <v>0</v>
      </c>
      <c r="Q108" s="269"/>
      <c r="R108" s="269"/>
      <c r="S108" s="269"/>
      <c r="T108" s="269"/>
      <c r="U108" s="269"/>
      <c r="V108" s="269"/>
      <c r="W108" s="269"/>
    </row>
    <row r="109" spans="1:23">
      <c r="B109" s="195" t="str">
        <f t="shared" si="31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27"/>
        <v>0</v>
      </c>
      <c r="K109" s="514"/>
      <c r="L109" s="518">
        <f t="shared" si="37"/>
        <v>9745.2303003311172</v>
      </c>
      <c r="M109" s="519">
        <f t="shared" si="34"/>
        <v>0</v>
      </c>
      <c r="N109" s="518">
        <f t="shared" si="38"/>
        <v>9745.2303003311172</v>
      </c>
      <c r="O109" s="514">
        <f t="shared" si="35"/>
        <v>0</v>
      </c>
      <c r="P109" s="514">
        <f t="shared" si="36"/>
        <v>0</v>
      </c>
      <c r="Q109" s="269"/>
      <c r="R109" s="269"/>
      <c r="S109" s="269"/>
      <c r="T109" s="269"/>
      <c r="U109" s="269"/>
      <c r="V109" s="269"/>
      <c r="W109" s="269"/>
    </row>
    <row r="110" spans="1:23">
      <c r="B110" s="195" t="str">
        <f t="shared" si="31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27"/>
        <v>0</v>
      </c>
      <c r="K110" s="514"/>
      <c r="L110" s="518">
        <f t="shared" si="37"/>
        <v>8520.9525094527817</v>
      </c>
      <c r="M110" s="519">
        <f t="shared" si="34"/>
        <v>0</v>
      </c>
      <c r="N110" s="518">
        <f t="shared" si="38"/>
        <v>8520.9525094527817</v>
      </c>
      <c r="O110" s="514">
        <f t="shared" si="35"/>
        <v>0</v>
      </c>
      <c r="P110" s="514">
        <f t="shared" si="36"/>
        <v>0</v>
      </c>
      <c r="Q110" s="269"/>
      <c r="R110" s="269"/>
      <c r="S110" s="269"/>
      <c r="T110" s="269"/>
      <c r="U110" s="269"/>
      <c r="V110" s="269"/>
      <c r="W110" s="269"/>
    </row>
    <row r="111" spans="1:23">
      <c r="B111" s="195" t="str">
        <f t="shared" si="31"/>
        <v/>
      </c>
      <c r="C111" s="507">
        <f>IF(D93="","-",+C110+1)</f>
        <v>2019</v>
      </c>
      <c r="D111" s="508">
        <v>61294.462409568994</v>
      </c>
      <c r="E111" s="516">
        <v>1900.0232558139535</v>
      </c>
      <c r="F111" s="515">
        <v>59394.43915375504</v>
      </c>
      <c r="G111" s="515">
        <v>60344.450781662017</v>
      </c>
      <c r="H111" s="516">
        <v>8359.3262482635964</v>
      </c>
      <c r="I111" s="510">
        <v>8359.3262482635964</v>
      </c>
      <c r="J111" s="514">
        <f t="shared" si="27"/>
        <v>0</v>
      </c>
      <c r="K111" s="514"/>
      <c r="L111" s="518">
        <f t="shared" si="37"/>
        <v>8359.3262482635964</v>
      </c>
      <c r="M111" s="519">
        <f t="shared" ref="M111" si="39">IF(L111&lt;&gt;0,+H111-L111,0)</f>
        <v>0</v>
      </c>
      <c r="N111" s="518">
        <f t="shared" si="38"/>
        <v>8359.3262482635964</v>
      </c>
      <c r="O111" s="514">
        <f t="shared" si="29"/>
        <v>0</v>
      </c>
      <c r="P111" s="514">
        <f t="shared" si="30"/>
        <v>0</v>
      </c>
      <c r="Q111" s="269"/>
      <c r="R111" s="269"/>
      <c r="S111" s="269"/>
      <c r="T111" s="269"/>
      <c r="U111" s="269"/>
      <c r="V111" s="269"/>
      <c r="W111" s="269"/>
    </row>
    <row r="112" spans="1:23">
      <c r="B112" s="195" t="str">
        <f t="shared" si="31"/>
        <v/>
      </c>
      <c r="C112" s="507">
        <f>IF(D93="","-",+C111+1)</f>
        <v>2020</v>
      </c>
      <c r="D112" s="508">
        <v>59394.43915375504</v>
      </c>
      <c r="E112" s="516">
        <v>1945.2619047619048</v>
      </c>
      <c r="F112" s="515">
        <v>57449.177248993132</v>
      </c>
      <c r="G112" s="515">
        <v>58421.808201374086</v>
      </c>
      <c r="H112" s="516">
        <v>8229.9197146067363</v>
      </c>
      <c r="I112" s="510">
        <v>8229.9197146067363</v>
      </c>
      <c r="J112" s="514">
        <f t="shared" si="27"/>
        <v>0</v>
      </c>
      <c r="K112" s="514"/>
      <c r="L112" s="518">
        <f t="shared" si="37"/>
        <v>8229.9197146067363</v>
      </c>
      <c r="M112" s="519">
        <f t="shared" ref="M112" si="40">IF(L112&lt;&gt;0,+H112-L112,0)</f>
        <v>0</v>
      </c>
      <c r="N112" s="518">
        <f t="shared" si="38"/>
        <v>8229.9197146067363</v>
      </c>
      <c r="O112" s="514">
        <f t="shared" si="29"/>
        <v>0</v>
      </c>
      <c r="P112" s="514">
        <f t="shared" si="30"/>
        <v>0</v>
      </c>
      <c r="Q112" s="269"/>
      <c r="R112" s="269"/>
      <c r="S112" s="269"/>
      <c r="T112" s="269"/>
      <c r="U112" s="269"/>
      <c r="V112" s="269"/>
      <c r="W112" s="269"/>
    </row>
    <row r="113" spans="2:23">
      <c r="B113" s="195" t="str">
        <f t="shared" si="31"/>
        <v/>
      </c>
      <c r="C113" s="507">
        <f>IF(D93="","-",+C112+1)</f>
        <v>2021</v>
      </c>
      <c r="D113" s="508">
        <v>57449.177248993132</v>
      </c>
      <c r="E113" s="516">
        <v>1992.7073170731708</v>
      </c>
      <c r="F113" s="515">
        <v>55456.469931919964</v>
      </c>
      <c r="G113" s="515">
        <v>56452.823590456552</v>
      </c>
      <c r="H113" s="516">
        <v>8400.9059134474937</v>
      </c>
      <c r="I113" s="510">
        <v>8400.9059134474937</v>
      </c>
      <c r="J113" s="514">
        <f t="shared" si="27"/>
        <v>0</v>
      </c>
      <c r="K113" s="514"/>
      <c r="L113" s="518">
        <f t="shared" ref="L113" si="41">H113</f>
        <v>8400.9059134474937</v>
      </c>
      <c r="M113" s="519">
        <f t="shared" ref="M113" si="42">IF(L113&lt;&gt;0,+H113-L113,0)</f>
        <v>0</v>
      </c>
      <c r="N113" s="518">
        <f t="shared" ref="N113" si="43">I113</f>
        <v>8400.9059134474937</v>
      </c>
      <c r="O113" s="514">
        <f t="shared" si="29"/>
        <v>0</v>
      </c>
      <c r="P113" s="514">
        <f t="shared" si="30"/>
        <v>0</v>
      </c>
      <c r="Q113" s="269"/>
      <c r="R113" s="269"/>
      <c r="S113" s="269"/>
      <c r="T113" s="269"/>
      <c r="U113" s="269"/>
      <c r="V113" s="269"/>
      <c r="W113" s="269"/>
    </row>
    <row r="114" spans="2:23">
      <c r="B114" s="195" t="str">
        <f t="shared" si="31"/>
        <v/>
      </c>
      <c r="C114" s="507">
        <f>IF(D93="","-",+C113+1)</f>
        <v>2022</v>
      </c>
      <c r="D114" s="374">
        <f>IF(F113+SUM(E$99:E113)=D$92,F113,D$92-SUM(E$99:E113))</f>
        <v>55456.469931919964</v>
      </c>
      <c r="E114" s="522">
        <f>IF(+J96&lt;F113,J96,D114)</f>
        <v>1945.2619047619048</v>
      </c>
      <c r="F114" s="523">
        <f t="shared" ref="F114:F130" si="44">+D114-E114</f>
        <v>53511.208027158056</v>
      </c>
      <c r="G114" s="523">
        <f t="shared" ref="G114:G130" si="45">+(F114+D114)/2</f>
        <v>54483.83897953901</v>
      </c>
      <c r="H114" s="526">
        <f t="shared" ref="H114:H154" si="46">+J$94*G114+E114</f>
        <v>8344.8161119685956</v>
      </c>
      <c r="I114" s="577">
        <f t="shared" ref="I114:I154" si="47">+J$95*G114+E114</f>
        <v>8344.8161119685956</v>
      </c>
      <c r="J114" s="514">
        <f t="shared" si="27"/>
        <v>0</v>
      </c>
      <c r="K114" s="514"/>
      <c r="L114" s="525"/>
      <c r="M114" s="514">
        <f t="shared" si="28"/>
        <v>0</v>
      </c>
      <c r="N114" s="525"/>
      <c r="O114" s="514">
        <f t="shared" si="29"/>
        <v>0</v>
      </c>
      <c r="P114" s="514">
        <f t="shared" si="30"/>
        <v>0</v>
      </c>
      <c r="Q114" s="269"/>
      <c r="R114" s="269"/>
      <c r="S114" s="269"/>
      <c r="T114" s="269"/>
      <c r="U114" s="269"/>
      <c r="V114" s="269"/>
      <c r="W114" s="269"/>
    </row>
    <row r="115" spans="2:23">
      <c r="B115" s="195" t="str">
        <f t="shared" si="31"/>
        <v/>
      </c>
      <c r="C115" s="507">
        <f>IF(D93="","-",+C114+1)</f>
        <v>2023</v>
      </c>
      <c r="D115" s="374">
        <f>IF(F114+SUM(E$99:E114)=D$92,F114,D$92-SUM(E$99:E114))</f>
        <v>53511.208027158056</v>
      </c>
      <c r="E115" s="522">
        <f>IF(+J96&lt;F114,J96,D115)</f>
        <v>1945.2619047619048</v>
      </c>
      <c r="F115" s="523">
        <f t="shared" si="44"/>
        <v>51565.946122396148</v>
      </c>
      <c r="G115" s="523">
        <f t="shared" si="45"/>
        <v>52538.577074777102</v>
      </c>
      <c r="H115" s="526">
        <f t="shared" si="46"/>
        <v>8116.3298444826887</v>
      </c>
      <c r="I115" s="577">
        <f t="shared" si="47"/>
        <v>8116.3298444826887</v>
      </c>
      <c r="J115" s="514">
        <f t="shared" si="27"/>
        <v>0</v>
      </c>
      <c r="K115" s="514"/>
      <c r="L115" s="525"/>
      <c r="M115" s="514">
        <f t="shared" si="28"/>
        <v>0</v>
      </c>
      <c r="N115" s="525"/>
      <c r="O115" s="514">
        <f t="shared" si="29"/>
        <v>0</v>
      </c>
      <c r="P115" s="514">
        <f t="shared" si="30"/>
        <v>0</v>
      </c>
      <c r="Q115" s="269"/>
      <c r="R115" s="269"/>
      <c r="S115" s="269"/>
      <c r="T115" s="269"/>
      <c r="U115" s="269"/>
      <c r="V115" s="269"/>
      <c r="W115" s="269"/>
    </row>
    <row r="116" spans="2:23">
      <c r="B116" s="195" t="str">
        <f t="shared" si="31"/>
        <v/>
      </c>
      <c r="C116" s="507">
        <f>IF(D93="","-",+C115+1)</f>
        <v>2024</v>
      </c>
      <c r="D116" s="374">
        <f>IF(F115+SUM(E$99:E115)=D$92,F115,D$92-SUM(E$99:E115))</f>
        <v>51565.946122396148</v>
      </c>
      <c r="E116" s="522">
        <f>IF(+J96&lt;F115,J96,D116)</f>
        <v>1945.2619047619048</v>
      </c>
      <c r="F116" s="523">
        <f t="shared" si="44"/>
        <v>49620.68421763424</v>
      </c>
      <c r="G116" s="523">
        <f t="shared" si="45"/>
        <v>50593.315170015194</v>
      </c>
      <c r="H116" s="526">
        <f t="shared" si="46"/>
        <v>7887.8435769967837</v>
      </c>
      <c r="I116" s="577">
        <f t="shared" si="47"/>
        <v>7887.8435769967837</v>
      </c>
      <c r="J116" s="514">
        <f t="shared" si="27"/>
        <v>0</v>
      </c>
      <c r="K116" s="514"/>
      <c r="L116" s="525"/>
      <c r="M116" s="514">
        <f t="shared" si="28"/>
        <v>0</v>
      </c>
      <c r="N116" s="525"/>
      <c r="O116" s="514">
        <f t="shared" si="29"/>
        <v>0</v>
      </c>
      <c r="P116" s="514">
        <f t="shared" si="30"/>
        <v>0</v>
      </c>
      <c r="Q116" s="269"/>
      <c r="R116" s="269"/>
      <c r="S116" s="269"/>
      <c r="T116" s="269"/>
      <c r="U116" s="269"/>
      <c r="V116" s="269"/>
      <c r="W116" s="269"/>
    </row>
    <row r="117" spans="2:23">
      <c r="B117" s="195" t="str">
        <f t="shared" si="31"/>
        <v/>
      </c>
      <c r="C117" s="507">
        <f>IF(D93="","-",+C116+1)</f>
        <v>2025</v>
      </c>
      <c r="D117" s="374">
        <f>IF(F116+SUM(E$99:E116)=D$92,F116,D$92-SUM(E$99:E116))</f>
        <v>49620.68421763424</v>
      </c>
      <c r="E117" s="522">
        <f>IF(+J96&lt;F116,J96,D117)</f>
        <v>1945.2619047619048</v>
      </c>
      <c r="F117" s="523">
        <f t="shared" si="44"/>
        <v>47675.422312872332</v>
      </c>
      <c r="G117" s="523">
        <f t="shared" si="45"/>
        <v>48648.053265253286</v>
      </c>
      <c r="H117" s="526">
        <f t="shared" si="46"/>
        <v>7659.3573095108777</v>
      </c>
      <c r="I117" s="577">
        <f t="shared" si="47"/>
        <v>7659.3573095108777</v>
      </c>
      <c r="J117" s="514">
        <f t="shared" si="27"/>
        <v>0</v>
      </c>
      <c r="K117" s="514"/>
      <c r="L117" s="525"/>
      <c r="M117" s="514">
        <f t="shared" si="28"/>
        <v>0</v>
      </c>
      <c r="N117" s="525"/>
      <c r="O117" s="514">
        <f t="shared" si="29"/>
        <v>0</v>
      </c>
      <c r="P117" s="514">
        <f t="shared" si="30"/>
        <v>0</v>
      </c>
      <c r="Q117" s="269"/>
      <c r="R117" s="269"/>
      <c r="S117" s="269"/>
      <c r="T117" s="269"/>
      <c r="U117" s="269"/>
      <c r="V117" s="269"/>
      <c r="W117" s="269"/>
    </row>
    <row r="118" spans="2:23">
      <c r="B118" s="195" t="str">
        <f t="shared" si="31"/>
        <v/>
      </c>
      <c r="C118" s="507">
        <f>IF(D93="","-",+C117+1)</f>
        <v>2026</v>
      </c>
      <c r="D118" s="374">
        <f>IF(F117+SUM(E$99:E117)=D$92,F117,D$92-SUM(E$99:E117))</f>
        <v>47675.422312872332</v>
      </c>
      <c r="E118" s="522">
        <f>IF(+J96&lt;F117,J96,D118)</f>
        <v>1945.2619047619048</v>
      </c>
      <c r="F118" s="523">
        <f t="shared" si="44"/>
        <v>45730.160408110423</v>
      </c>
      <c r="G118" s="523">
        <f t="shared" si="45"/>
        <v>46702.791360491377</v>
      </c>
      <c r="H118" s="526">
        <f t="shared" si="46"/>
        <v>7430.8710420249718</v>
      </c>
      <c r="I118" s="577">
        <f t="shared" si="47"/>
        <v>7430.8710420249718</v>
      </c>
      <c r="J118" s="514">
        <f t="shared" si="27"/>
        <v>0</v>
      </c>
      <c r="K118" s="514"/>
      <c r="L118" s="525"/>
      <c r="M118" s="514">
        <f t="shared" si="28"/>
        <v>0</v>
      </c>
      <c r="N118" s="525"/>
      <c r="O118" s="514">
        <f t="shared" si="29"/>
        <v>0</v>
      </c>
      <c r="P118" s="514">
        <f t="shared" si="30"/>
        <v>0</v>
      </c>
      <c r="Q118" s="269"/>
      <c r="R118" s="269"/>
      <c r="S118" s="269"/>
      <c r="T118" s="269"/>
      <c r="U118" s="269"/>
      <c r="V118" s="269"/>
      <c r="W118" s="269"/>
    </row>
    <row r="119" spans="2:23">
      <c r="B119" s="195" t="str">
        <f t="shared" si="31"/>
        <v/>
      </c>
      <c r="C119" s="507">
        <f>IF(D93="","-",+C118+1)</f>
        <v>2027</v>
      </c>
      <c r="D119" s="374">
        <f>IF(F118+SUM(E$99:E118)=D$92,F118,D$92-SUM(E$99:E118))</f>
        <v>45730.160408110423</v>
      </c>
      <c r="E119" s="522">
        <f>IF(+J96&lt;F118,J96,D119)</f>
        <v>1945.2619047619048</v>
      </c>
      <c r="F119" s="523">
        <f t="shared" si="44"/>
        <v>43784.898503348515</v>
      </c>
      <c r="G119" s="523">
        <f t="shared" si="45"/>
        <v>44757.529455729469</v>
      </c>
      <c r="H119" s="526">
        <f t="shared" si="46"/>
        <v>7202.3847745390658</v>
      </c>
      <c r="I119" s="577">
        <f t="shared" si="47"/>
        <v>7202.3847745390658</v>
      </c>
      <c r="J119" s="514">
        <f t="shared" si="27"/>
        <v>0</v>
      </c>
      <c r="K119" s="514"/>
      <c r="L119" s="525"/>
      <c r="M119" s="514">
        <f t="shared" si="28"/>
        <v>0</v>
      </c>
      <c r="N119" s="525"/>
      <c r="O119" s="514">
        <f t="shared" si="29"/>
        <v>0</v>
      </c>
      <c r="P119" s="514">
        <f t="shared" si="30"/>
        <v>0</v>
      </c>
      <c r="Q119" s="269"/>
      <c r="R119" s="269"/>
      <c r="S119" s="269"/>
      <c r="T119" s="269"/>
      <c r="U119" s="269"/>
      <c r="V119" s="269"/>
      <c r="W119" s="269"/>
    </row>
    <row r="120" spans="2:23">
      <c r="B120" s="195" t="str">
        <f t="shared" si="31"/>
        <v/>
      </c>
      <c r="C120" s="507">
        <f>IF(D93="","-",+C119+1)</f>
        <v>2028</v>
      </c>
      <c r="D120" s="374">
        <f>IF(F119+SUM(E$99:E119)=D$92,F119,D$92-SUM(E$99:E119))</f>
        <v>43784.898503348515</v>
      </c>
      <c r="E120" s="522">
        <f>IF(+J96&lt;F119,J96,D120)</f>
        <v>1945.2619047619048</v>
      </c>
      <c r="F120" s="523">
        <f t="shared" si="44"/>
        <v>41839.636598586607</v>
      </c>
      <c r="G120" s="523">
        <f t="shared" si="45"/>
        <v>42812.267550967561</v>
      </c>
      <c r="H120" s="526">
        <f t="shared" si="46"/>
        <v>6973.8985070531598</v>
      </c>
      <c r="I120" s="577">
        <f t="shared" si="47"/>
        <v>6973.8985070531598</v>
      </c>
      <c r="J120" s="514">
        <f t="shared" si="27"/>
        <v>0</v>
      </c>
      <c r="K120" s="514"/>
      <c r="L120" s="525"/>
      <c r="M120" s="514">
        <f t="shared" si="28"/>
        <v>0</v>
      </c>
      <c r="N120" s="525"/>
      <c r="O120" s="514">
        <f t="shared" si="29"/>
        <v>0</v>
      </c>
      <c r="P120" s="514">
        <f t="shared" si="30"/>
        <v>0</v>
      </c>
      <c r="Q120" s="269"/>
      <c r="R120" s="269"/>
      <c r="S120" s="269"/>
      <c r="T120" s="269"/>
      <c r="U120" s="269"/>
      <c r="V120" s="269"/>
      <c r="W120" s="269"/>
    </row>
    <row r="121" spans="2:23">
      <c r="B121" s="195" t="str">
        <f t="shared" si="31"/>
        <v/>
      </c>
      <c r="C121" s="507">
        <f>IF(D93="","-",+C120+1)</f>
        <v>2029</v>
      </c>
      <c r="D121" s="374">
        <f>IF(F120+SUM(E$99:E120)=D$92,F120,D$92-SUM(E$99:E120))</f>
        <v>41839.636598586607</v>
      </c>
      <c r="E121" s="522">
        <f>IF(+J96&lt;F120,J96,D121)</f>
        <v>1945.2619047619048</v>
      </c>
      <c r="F121" s="523">
        <f t="shared" si="44"/>
        <v>39894.374693824699</v>
      </c>
      <c r="G121" s="523">
        <f t="shared" si="45"/>
        <v>40867.005646205653</v>
      </c>
      <c r="H121" s="526">
        <f t="shared" si="46"/>
        <v>6745.4122395672548</v>
      </c>
      <c r="I121" s="577">
        <f t="shared" si="47"/>
        <v>6745.4122395672548</v>
      </c>
      <c r="J121" s="514">
        <f t="shared" si="27"/>
        <v>0</v>
      </c>
      <c r="K121" s="514"/>
      <c r="L121" s="525"/>
      <c r="M121" s="514">
        <f t="shared" si="28"/>
        <v>0</v>
      </c>
      <c r="N121" s="525"/>
      <c r="O121" s="514">
        <f t="shared" si="29"/>
        <v>0</v>
      </c>
      <c r="P121" s="514">
        <f t="shared" si="30"/>
        <v>0</v>
      </c>
      <c r="Q121" s="269"/>
      <c r="R121" s="269"/>
      <c r="S121" s="269"/>
      <c r="T121" s="269"/>
      <c r="U121" s="269"/>
      <c r="V121" s="269"/>
      <c r="W121" s="269"/>
    </row>
    <row r="122" spans="2:23">
      <c r="B122" s="195" t="str">
        <f t="shared" si="31"/>
        <v/>
      </c>
      <c r="C122" s="507">
        <f>IF(D93="","-",+C121+1)</f>
        <v>2030</v>
      </c>
      <c r="D122" s="374">
        <f>IF(F121+SUM(E$99:E121)=D$92,F121,D$92-SUM(E$99:E121))</f>
        <v>39894.374693824699</v>
      </c>
      <c r="E122" s="522">
        <f>IF(+J96&lt;F121,J96,D122)</f>
        <v>1945.2619047619048</v>
      </c>
      <c r="F122" s="523">
        <f t="shared" si="44"/>
        <v>37949.11278906279</v>
      </c>
      <c r="G122" s="523">
        <f t="shared" si="45"/>
        <v>38921.743741443745</v>
      </c>
      <c r="H122" s="526">
        <f t="shared" si="46"/>
        <v>6516.9259720813488</v>
      </c>
      <c r="I122" s="577">
        <f t="shared" si="47"/>
        <v>6516.9259720813488</v>
      </c>
      <c r="J122" s="514">
        <f t="shared" si="27"/>
        <v>0</v>
      </c>
      <c r="K122" s="514"/>
      <c r="L122" s="525"/>
      <c r="M122" s="514">
        <f t="shared" si="28"/>
        <v>0</v>
      </c>
      <c r="N122" s="525"/>
      <c r="O122" s="514">
        <f t="shared" si="29"/>
        <v>0</v>
      </c>
      <c r="P122" s="514">
        <f t="shared" si="30"/>
        <v>0</v>
      </c>
      <c r="Q122" s="269"/>
      <c r="R122" s="269"/>
      <c r="S122" s="269"/>
      <c r="T122" s="269"/>
      <c r="U122" s="269"/>
      <c r="V122" s="269"/>
      <c r="W122" s="269"/>
    </row>
    <row r="123" spans="2:23">
      <c r="B123" s="195" t="str">
        <f t="shared" si="31"/>
        <v/>
      </c>
      <c r="C123" s="507">
        <f>IF(D93="","-",+C122+1)</f>
        <v>2031</v>
      </c>
      <c r="D123" s="374">
        <f>IF(F122+SUM(E$99:E122)=D$92,F122,D$92-SUM(E$99:E122))</f>
        <v>37949.11278906279</v>
      </c>
      <c r="E123" s="522">
        <f>IF(+J96&lt;F122,J96,D123)</f>
        <v>1945.2619047619048</v>
      </c>
      <c r="F123" s="523">
        <f t="shared" si="44"/>
        <v>36003.850884300882</v>
      </c>
      <c r="G123" s="523">
        <f t="shared" si="45"/>
        <v>36976.481836681836</v>
      </c>
      <c r="H123" s="526">
        <f t="shared" si="46"/>
        <v>6288.4397045954429</v>
      </c>
      <c r="I123" s="577">
        <f t="shared" si="47"/>
        <v>6288.4397045954429</v>
      </c>
      <c r="J123" s="514">
        <f t="shared" si="27"/>
        <v>0</v>
      </c>
      <c r="K123" s="514"/>
      <c r="L123" s="525"/>
      <c r="M123" s="514">
        <f t="shared" si="28"/>
        <v>0</v>
      </c>
      <c r="N123" s="525"/>
      <c r="O123" s="514">
        <f t="shared" si="29"/>
        <v>0</v>
      </c>
      <c r="P123" s="514">
        <f t="shared" si="30"/>
        <v>0</v>
      </c>
      <c r="Q123" s="269"/>
      <c r="R123" s="269"/>
      <c r="S123" s="269"/>
      <c r="T123" s="269"/>
      <c r="U123" s="269"/>
      <c r="V123" s="269"/>
      <c r="W123" s="269"/>
    </row>
    <row r="124" spans="2:23">
      <c r="B124" s="195" t="str">
        <f t="shared" si="31"/>
        <v/>
      </c>
      <c r="C124" s="507">
        <f>IF(D93="","-",+C123+1)</f>
        <v>2032</v>
      </c>
      <c r="D124" s="374">
        <f>IF(F123+SUM(E$99:E123)=D$92,F123,D$92-SUM(E$99:E123))</f>
        <v>36003.850884300882</v>
      </c>
      <c r="E124" s="522">
        <f>IF(+J96&lt;F123,J96,D124)</f>
        <v>1945.2619047619048</v>
      </c>
      <c r="F124" s="523">
        <f t="shared" si="44"/>
        <v>34058.588979538974</v>
      </c>
      <c r="G124" s="523">
        <f t="shared" si="45"/>
        <v>35031.219931919928</v>
      </c>
      <c r="H124" s="526">
        <f t="shared" si="46"/>
        <v>6059.9534371095369</v>
      </c>
      <c r="I124" s="577">
        <f t="shared" si="47"/>
        <v>6059.9534371095369</v>
      </c>
      <c r="J124" s="514">
        <f t="shared" si="27"/>
        <v>0</v>
      </c>
      <c r="K124" s="514"/>
      <c r="L124" s="525"/>
      <c r="M124" s="514">
        <f t="shared" si="28"/>
        <v>0</v>
      </c>
      <c r="N124" s="525"/>
      <c r="O124" s="514">
        <f t="shared" si="29"/>
        <v>0</v>
      </c>
      <c r="P124" s="514">
        <f t="shared" si="30"/>
        <v>0</v>
      </c>
      <c r="Q124" s="269"/>
      <c r="R124" s="269"/>
      <c r="S124" s="269"/>
      <c r="T124" s="269"/>
      <c r="U124" s="269"/>
      <c r="V124" s="269"/>
      <c r="W124" s="269"/>
    </row>
    <row r="125" spans="2:23">
      <c r="B125" s="195" t="str">
        <f t="shared" si="31"/>
        <v/>
      </c>
      <c r="C125" s="507">
        <f>IF(D93="","-",+C124+1)</f>
        <v>2033</v>
      </c>
      <c r="D125" s="374">
        <f>IF(F124+SUM(E$99:E124)=D$92,F124,D$92-SUM(E$99:E124))</f>
        <v>34058.588979538974</v>
      </c>
      <c r="E125" s="522">
        <f>IF(+J96&lt;F124,J96,D125)</f>
        <v>1945.2619047619048</v>
      </c>
      <c r="F125" s="523">
        <f t="shared" si="44"/>
        <v>32113.327074777069</v>
      </c>
      <c r="G125" s="523">
        <f t="shared" si="45"/>
        <v>33085.95802715802</v>
      </c>
      <c r="H125" s="526">
        <f t="shared" si="46"/>
        <v>5831.4671696236319</v>
      </c>
      <c r="I125" s="577">
        <f t="shared" si="47"/>
        <v>5831.4671696236319</v>
      </c>
      <c r="J125" s="514">
        <f t="shared" si="27"/>
        <v>0</v>
      </c>
      <c r="K125" s="514"/>
      <c r="L125" s="525"/>
      <c r="M125" s="514">
        <f t="shared" si="28"/>
        <v>0</v>
      </c>
      <c r="N125" s="525"/>
      <c r="O125" s="514">
        <f t="shared" si="29"/>
        <v>0</v>
      </c>
      <c r="P125" s="514">
        <f t="shared" si="30"/>
        <v>0</v>
      </c>
      <c r="Q125" s="269"/>
      <c r="R125" s="269"/>
      <c r="S125" s="269"/>
      <c r="T125" s="269"/>
      <c r="U125" s="269"/>
      <c r="V125" s="269"/>
      <c r="W125" s="269"/>
    </row>
    <row r="126" spans="2:23">
      <c r="B126" s="195" t="str">
        <f t="shared" si="31"/>
        <v/>
      </c>
      <c r="C126" s="507">
        <f>IF(D93="","-",+C125+1)</f>
        <v>2034</v>
      </c>
      <c r="D126" s="374">
        <f>IF(F125+SUM(E$99:E125)=D$92,F125,D$92-SUM(E$99:E125))</f>
        <v>32113.327074777069</v>
      </c>
      <c r="E126" s="522">
        <f>IF(+J96&lt;F125,J96,D126)</f>
        <v>1945.2619047619048</v>
      </c>
      <c r="F126" s="523">
        <f t="shared" si="44"/>
        <v>30168.065170015165</v>
      </c>
      <c r="G126" s="523">
        <f t="shared" si="45"/>
        <v>31140.696122396119</v>
      </c>
      <c r="H126" s="526">
        <f t="shared" si="46"/>
        <v>5602.9809021377268</v>
      </c>
      <c r="I126" s="577">
        <f t="shared" si="47"/>
        <v>5602.9809021377268</v>
      </c>
      <c r="J126" s="514">
        <f t="shared" si="27"/>
        <v>0</v>
      </c>
      <c r="K126" s="514"/>
      <c r="L126" s="525"/>
      <c r="M126" s="514">
        <f t="shared" si="28"/>
        <v>0</v>
      </c>
      <c r="N126" s="525"/>
      <c r="O126" s="514">
        <f t="shared" si="29"/>
        <v>0</v>
      </c>
      <c r="P126" s="514">
        <f t="shared" si="30"/>
        <v>0</v>
      </c>
      <c r="Q126" s="269"/>
      <c r="R126" s="269"/>
      <c r="S126" s="269"/>
      <c r="T126" s="269"/>
      <c r="U126" s="269"/>
      <c r="V126" s="269"/>
      <c r="W126" s="269"/>
    </row>
    <row r="127" spans="2:23">
      <c r="B127" s="195" t="str">
        <f t="shared" si="31"/>
        <v/>
      </c>
      <c r="C127" s="507">
        <f>IF(D93="","-",+C126+1)</f>
        <v>2035</v>
      </c>
      <c r="D127" s="374">
        <f>IF(F126+SUM(E$99:E126)=D$92,F126,D$92-SUM(E$99:E126))</f>
        <v>30168.065170015165</v>
      </c>
      <c r="E127" s="522">
        <f>IF(+J96&lt;F126,J96,D127)</f>
        <v>1945.2619047619048</v>
      </c>
      <c r="F127" s="523">
        <f t="shared" si="44"/>
        <v>28222.80326525326</v>
      </c>
      <c r="G127" s="523">
        <f t="shared" si="45"/>
        <v>29195.434217634211</v>
      </c>
      <c r="H127" s="526">
        <f t="shared" si="46"/>
        <v>5374.4946346518209</v>
      </c>
      <c r="I127" s="577">
        <f t="shared" si="47"/>
        <v>5374.4946346518209</v>
      </c>
      <c r="J127" s="514">
        <f t="shared" si="27"/>
        <v>0</v>
      </c>
      <c r="K127" s="514"/>
      <c r="L127" s="525"/>
      <c r="M127" s="514">
        <f t="shared" si="28"/>
        <v>0</v>
      </c>
      <c r="N127" s="525"/>
      <c r="O127" s="514">
        <f t="shared" si="29"/>
        <v>0</v>
      </c>
      <c r="P127" s="514">
        <f t="shared" si="30"/>
        <v>0</v>
      </c>
      <c r="Q127" s="269"/>
      <c r="R127" s="269"/>
      <c r="S127" s="269"/>
      <c r="T127" s="269"/>
      <c r="U127" s="269"/>
      <c r="V127" s="269"/>
      <c r="W127" s="269"/>
    </row>
    <row r="128" spans="2:23">
      <c r="B128" s="195" t="str">
        <f t="shared" si="31"/>
        <v/>
      </c>
      <c r="C128" s="507">
        <f>IF(D93="","-",+C127+1)</f>
        <v>2036</v>
      </c>
      <c r="D128" s="374">
        <f>IF(F127+SUM(E$99:E127)=D$92,F127,D$92-SUM(E$99:E127))</f>
        <v>28222.80326525326</v>
      </c>
      <c r="E128" s="522">
        <f>IF(+J96&lt;F127,J96,D128)</f>
        <v>1945.2619047619048</v>
      </c>
      <c r="F128" s="523">
        <f t="shared" si="44"/>
        <v>26277.541360491356</v>
      </c>
      <c r="G128" s="523">
        <f t="shared" si="45"/>
        <v>27250.17231287231</v>
      </c>
      <c r="H128" s="526">
        <f t="shared" si="46"/>
        <v>5146.0083671659158</v>
      </c>
      <c r="I128" s="577">
        <f t="shared" si="47"/>
        <v>5146.0083671659158</v>
      </c>
      <c r="J128" s="514">
        <f t="shared" si="27"/>
        <v>0</v>
      </c>
      <c r="K128" s="514"/>
      <c r="L128" s="525"/>
      <c r="M128" s="514">
        <f t="shared" si="28"/>
        <v>0</v>
      </c>
      <c r="N128" s="525"/>
      <c r="O128" s="514">
        <f t="shared" si="29"/>
        <v>0</v>
      </c>
      <c r="P128" s="514">
        <f t="shared" si="30"/>
        <v>0</v>
      </c>
      <c r="Q128" s="269"/>
      <c r="R128" s="269"/>
      <c r="S128" s="269"/>
      <c r="T128" s="269"/>
      <c r="U128" s="269"/>
      <c r="V128" s="269"/>
      <c r="W128" s="269"/>
    </row>
    <row r="129" spans="2:23">
      <c r="B129" s="195" t="str">
        <f t="shared" si="31"/>
        <v/>
      </c>
      <c r="C129" s="507">
        <f>IF(D93="","-",+C128+1)</f>
        <v>2037</v>
      </c>
      <c r="D129" s="374">
        <f>IF(F128+SUM(E$99:E128)=D$92,F128,D$92-SUM(E$99:E128))</f>
        <v>26277.541360491356</v>
      </c>
      <c r="E129" s="522">
        <f>IF(+J96&lt;F128,J96,D129)</f>
        <v>1945.2619047619048</v>
      </c>
      <c r="F129" s="523">
        <f t="shared" si="44"/>
        <v>24332.279455729451</v>
      </c>
      <c r="G129" s="523">
        <f t="shared" si="45"/>
        <v>25304.910408110401</v>
      </c>
      <c r="H129" s="526">
        <f t="shared" si="46"/>
        <v>4917.5220996800099</v>
      </c>
      <c r="I129" s="577">
        <f t="shared" si="47"/>
        <v>4917.5220996800099</v>
      </c>
      <c r="J129" s="514">
        <f t="shared" si="27"/>
        <v>0</v>
      </c>
      <c r="K129" s="514"/>
      <c r="L129" s="525"/>
      <c r="M129" s="514">
        <f t="shared" si="28"/>
        <v>0</v>
      </c>
      <c r="N129" s="525"/>
      <c r="O129" s="514">
        <f t="shared" si="29"/>
        <v>0</v>
      </c>
      <c r="P129" s="514">
        <f t="shared" si="30"/>
        <v>0</v>
      </c>
      <c r="Q129" s="269"/>
      <c r="R129" s="269"/>
      <c r="S129" s="269"/>
      <c r="T129" s="269"/>
      <c r="U129" s="269"/>
      <c r="V129" s="269"/>
      <c r="W129" s="269"/>
    </row>
    <row r="130" spans="2:23">
      <c r="B130" s="195" t="str">
        <f t="shared" si="31"/>
        <v/>
      </c>
      <c r="C130" s="507">
        <f>IF(D93="","-",+C129+1)</f>
        <v>2038</v>
      </c>
      <c r="D130" s="374">
        <f>IF(F129+SUM(E$99:E129)=D$92,F129,D$92-SUM(E$99:E129))</f>
        <v>24332.279455729451</v>
      </c>
      <c r="E130" s="522">
        <f>IF(+J96&lt;F129,J96,D130)</f>
        <v>1945.2619047619048</v>
      </c>
      <c r="F130" s="523">
        <f t="shared" si="44"/>
        <v>22387.017550967546</v>
      </c>
      <c r="G130" s="523">
        <f t="shared" si="45"/>
        <v>23359.648503348501</v>
      </c>
      <c r="H130" s="526">
        <f t="shared" si="46"/>
        <v>4689.0358321941048</v>
      </c>
      <c r="I130" s="577">
        <f t="shared" si="47"/>
        <v>4689.0358321941048</v>
      </c>
      <c r="J130" s="514">
        <f t="shared" si="27"/>
        <v>0</v>
      </c>
      <c r="K130" s="514"/>
      <c r="L130" s="525"/>
      <c r="M130" s="514">
        <f t="shared" si="28"/>
        <v>0</v>
      </c>
      <c r="N130" s="525"/>
      <c r="O130" s="514">
        <f t="shared" si="29"/>
        <v>0</v>
      </c>
      <c r="P130" s="514">
        <f t="shared" si="30"/>
        <v>0</v>
      </c>
      <c r="Q130" s="269"/>
      <c r="R130" s="269"/>
      <c r="S130" s="269"/>
      <c r="T130" s="269"/>
      <c r="U130" s="269"/>
      <c r="V130" s="269"/>
      <c r="W130" s="269"/>
    </row>
    <row r="131" spans="2:23">
      <c r="B131" s="195" t="str">
        <f t="shared" si="31"/>
        <v/>
      </c>
      <c r="C131" s="507">
        <f>IF(D93="","-",+C130+1)</f>
        <v>2039</v>
      </c>
      <c r="D131" s="374">
        <f>IF(F130+SUM(E$99:E130)=D$92,F130,D$92-SUM(E$99:E130))</f>
        <v>22387.017550967546</v>
      </c>
      <c r="E131" s="522">
        <f>IF(+J96&lt;F130,J96,D131)</f>
        <v>1945.2619047619048</v>
      </c>
      <c r="F131" s="523">
        <f t="shared" ref="F131:F154" si="48">+D131-E131</f>
        <v>20441.755646205642</v>
      </c>
      <c r="G131" s="523">
        <f t="shared" ref="G131:G154" si="49">+(F131+D131)/2</f>
        <v>21414.386598586592</v>
      </c>
      <c r="H131" s="526">
        <f t="shared" si="46"/>
        <v>4460.5495647081998</v>
      </c>
      <c r="I131" s="577">
        <f t="shared" si="47"/>
        <v>4460.5495647081998</v>
      </c>
      <c r="J131" s="514">
        <f t="shared" ref="J131:J154" si="50">+I131-H131</f>
        <v>0</v>
      </c>
      <c r="K131" s="514"/>
      <c r="L131" s="525"/>
      <c r="M131" s="514">
        <f t="shared" ref="M131:M154" si="51">IF(L131&lt;&gt;0,+H131-L131,0)</f>
        <v>0</v>
      </c>
      <c r="N131" s="525"/>
      <c r="O131" s="514">
        <f t="shared" ref="O131:O154" si="52">IF(N131&lt;&gt;0,+I131-N131,0)</f>
        <v>0</v>
      </c>
      <c r="P131" s="514">
        <f t="shared" ref="P131:P154" si="53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>
      <c r="B132" s="195" t="str">
        <f t="shared" si="31"/>
        <v/>
      </c>
      <c r="C132" s="507">
        <f>IF(D93="","-",+C131+1)</f>
        <v>2040</v>
      </c>
      <c r="D132" s="374">
        <f>IF(F131+SUM(E$99:E131)=D$92,F131,D$92-SUM(E$99:E131))</f>
        <v>20441.755646205642</v>
      </c>
      <c r="E132" s="522">
        <f>IF(+J96&lt;F131,J96,D132)</f>
        <v>1945.2619047619048</v>
      </c>
      <c r="F132" s="523">
        <f t="shared" si="48"/>
        <v>18496.493741443737</v>
      </c>
      <c r="G132" s="523">
        <f t="shared" si="49"/>
        <v>19469.124693824691</v>
      </c>
      <c r="H132" s="526">
        <f t="shared" si="46"/>
        <v>4232.0632972222948</v>
      </c>
      <c r="I132" s="577">
        <f t="shared" si="47"/>
        <v>4232.0632972222948</v>
      </c>
      <c r="J132" s="514">
        <f t="shared" si="50"/>
        <v>0</v>
      </c>
      <c r="K132" s="514"/>
      <c r="L132" s="525"/>
      <c r="M132" s="514">
        <f t="shared" si="51"/>
        <v>0</v>
      </c>
      <c r="N132" s="525"/>
      <c r="O132" s="514">
        <f t="shared" si="52"/>
        <v>0</v>
      </c>
      <c r="P132" s="514">
        <f t="shared" si="53"/>
        <v>0</v>
      </c>
      <c r="Q132" s="269"/>
      <c r="R132" s="269"/>
      <c r="S132" s="269"/>
      <c r="T132" s="269"/>
      <c r="U132" s="269"/>
      <c r="V132" s="269"/>
      <c r="W132" s="269"/>
    </row>
    <row r="133" spans="2:23">
      <c r="B133" s="195" t="str">
        <f t="shared" si="31"/>
        <v/>
      </c>
      <c r="C133" s="507">
        <f>IF(D93="","-",+C132+1)</f>
        <v>2041</v>
      </c>
      <c r="D133" s="374">
        <f>IF(F132+SUM(E$99:E132)=D$92,F132,D$92-SUM(E$99:E132))</f>
        <v>18496.493741443737</v>
      </c>
      <c r="E133" s="522">
        <f>IF(+J96&lt;F132,J96,D133)</f>
        <v>1945.2619047619048</v>
      </c>
      <c r="F133" s="523">
        <f t="shared" si="48"/>
        <v>16551.231836681833</v>
      </c>
      <c r="G133" s="523">
        <f t="shared" si="49"/>
        <v>17523.862789062783</v>
      </c>
      <c r="H133" s="526">
        <f t="shared" si="46"/>
        <v>4003.5770297363888</v>
      </c>
      <c r="I133" s="577">
        <f t="shared" si="47"/>
        <v>4003.5770297363888</v>
      </c>
      <c r="J133" s="514">
        <f t="shared" si="50"/>
        <v>0</v>
      </c>
      <c r="K133" s="514"/>
      <c r="L133" s="525"/>
      <c r="M133" s="514">
        <f t="shared" si="51"/>
        <v>0</v>
      </c>
      <c r="N133" s="525"/>
      <c r="O133" s="514">
        <f t="shared" si="52"/>
        <v>0</v>
      </c>
      <c r="P133" s="514">
        <f t="shared" si="53"/>
        <v>0</v>
      </c>
      <c r="Q133" s="269"/>
      <c r="R133" s="269"/>
      <c r="S133" s="269"/>
      <c r="T133" s="269"/>
      <c r="U133" s="269"/>
      <c r="V133" s="269"/>
      <c r="W133" s="269"/>
    </row>
    <row r="134" spans="2:23">
      <c r="B134" s="195" t="str">
        <f t="shared" si="31"/>
        <v/>
      </c>
      <c r="C134" s="507">
        <f>IF(D93="","-",+C133+1)</f>
        <v>2042</v>
      </c>
      <c r="D134" s="374">
        <f>IF(F133+SUM(E$99:E133)=D$92,F133,D$92-SUM(E$99:E133))</f>
        <v>16551.231836681833</v>
      </c>
      <c r="E134" s="522">
        <f>IF(+J96&lt;F133,J96,D134)</f>
        <v>1945.2619047619048</v>
      </c>
      <c r="F134" s="523">
        <f t="shared" si="48"/>
        <v>14605.969931919928</v>
      </c>
      <c r="G134" s="523">
        <f t="shared" si="49"/>
        <v>15578.60088430088</v>
      </c>
      <c r="H134" s="526">
        <f t="shared" si="46"/>
        <v>3775.0907622504837</v>
      </c>
      <c r="I134" s="577">
        <f t="shared" si="47"/>
        <v>3775.0907622504837</v>
      </c>
      <c r="J134" s="514">
        <f t="shared" si="50"/>
        <v>0</v>
      </c>
      <c r="K134" s="514"/>
      <c r="L134" s="525"/>
      <c r="M134" s="514">
        <f t="shared" si="51"/>
        <v>0</v>
      </c>
      <c r="N134" s="525"/>
      <c r="O134" s="514">
        <f t="shared" si="52"/>
        <v>0</v>
      </c>
      <c r="P134" s="514">
        <f t="shared" si="53"/>
        <v>0</v>
      </c>
      <c r="Q134" s="269"/>
      <c r="R134" s="269"/>
      <c r="S134" s="269"/>
      <c r="T134" s="269"/>
      <c r="U134" s="269"/>
      <c r="V134" s="269"/>
      <c r="W134" s="269"/>
    </row>
    <row r="135" spans="2:23">
      <c r="B135" s="195" t="str">
        <f t="shared" si="31"/>
        <v/>
      </c>
      <c r="C135" s="507">
        <f>IF(D93="","-",+C134+1)</f>
        <v>2043</v>
      </c>
      <c r="D135" s="374">
        <f>IF(F134+SUM(E$99:E134)=D$92,F134,D$92-SUM(E$99:E134))</f>
        <v>14605.969931919928</v>
      </c>
      <c r="E135" s="522">
        <f>IF(+J96&lt;F134,J96,D135)</f>
        <v>1945.2619047619048</v>
      </c>
      <c r="F135" s="523">
        <f t="shared" si="48"/>
        <v>12660.708027158023</v>
      </c>
      <c r="G135" s="523">
        <f t="shared" si="49"/>
        <v>13633.338979538976</v>
      </c>
      <c r="H135" s="526">
        <f t="shared" si="46"/>
        <v>3546.6044947645782</v>
      </c>
      <c r="I135" s="577">
        <f t="shared" si="47"/>
        <v>3546.6044947645782</v>
      </c>
      <c r="J135" s="514">
        <f t="shared" si="50"/>
        <v>0</v>
      </c>
      <c r="K135" s="514"/>
      <c r="L135" s="525"/>
      <c r="M135" s="514">
        <f t="shared" si="51"/>
        <v>0</v>
      </c>
      <c r="N135" s="525"/>
      <c r="O135" s="514">
        <f t="shared" si="52"/>
        <v>0</v>
      </c>
      <c r="P135" s="514">
        <f t="shared" si="53"/>
        <v>0</v>
      </c>
      <c r="Q135" s="269"/>
      <c r="R135" s="269"/>
      <c r="S135" s="269"/>
      <c r="T135" s="269"/>
      <c r="U135" s="269"/>
      <c r="V135" s="269"/>
      <c r="W135" s="269"/>
    </row>
    <row r="136" spans="2:23">
      <c r="B136" s="195" t="str">
        <f t="shared" si="31"/>
        <v/>
      </c>
      <c r="C136" s="507">
        <f>IF(D93="","-",+C135+1)</f>
        <v>2044</v>
      </c>
      <c r="D136" s="374">
        <f>IF(F135+SUM(E$99:E135)=D$92,F135,D$92-SUM(E$99:E135))</f>
        <v>12660.708027158023</v>
      </c>
      <c r="E136" s="522">
        <f>IF(+J96&lt;F135,J96,D136)</f>
        <v>1945.2619047619048</v>
      </c>
      <c r="F136" s="523">
        <f t="shared" si="48"/>
        <v>10715.446122396119</v>
      </c>
      <c r="G136" s="523">
        <f t="shared" si="49"/>
        <v>11688.077074777071</v>
      </c>
      <c r="H136" s="526">
        <f t="shared" si="46"/>
        <v>3318.1182272786727</v>
      </c>
      <c r="I136" s="577">
        <f t="shared" si="47"/>
        <v>3318.1182272786727</v>
      </c>
      <c r="J136" s="514">
        <f t="shared" si="50"/>
        <v>0</v>
      </c>
      <c r="K136" s="514"/>
      <c r="L136" s="525"/>
      <c r="M136" s="514">
        <f t="shared" si="51"/>
        <v>0</v>
      </c>
      <c r="N136" s="525"/>
      <c r="O136" s="514">
        <f t="shared" si="52"/>
        <v>0</v>
      </c>
      <c r="P136" s="514">
        <f t="shared" si="53"/>
        <v>0</v>
      </c>
      <c r="Q136" s="269"/>
      <c r="R136" s="269"/>
      <c r="S136" s="269"/>
      <c r="T136" s="269"/>
      <c r="U136" s="269"/>
      <c r="V136" s="269"/>
      <c r="W136" s="269"/>
    </row>
    <row r="137" spans="2:23">
      <c r="B137" s="195" t="str">
        <f t="shared" si="31"/>
        <v/>
      </c>
      <c r="C137" s="507">
        <f>IF(D93="","-",+C136+1)</f>
        <v>2045</v>
      </c>
      <c r="D137" s="374">
        <f>IF(F136+SUM(E$99:E136)=D$92,F136,D$92-SUM(E$99:E136))</f>
        <v>10715.446122396119</v>
      </c>
      <c r="E137" s="522">
        <f>IF(+J96&lt;F136,J96,D137)</f>
        <v>1945.2619047619048</v>
      </c>
      <c r="F137" s="523">
        <f t="shared" si="48"/>
        <v>8770.1842176342143</v>
      </c>
      <c r="G137" s="523">
        <f t="shared" si="49"/>
        <v>9742.8151700151666</v>
      </c>
      <c r="H137" s="526">
        <f t="shared" si="46"/>
        <v>3089.6319597927677</v>
      </c>
      <c r="I137" s="577">
        <f t="shared" si="47"/>
        <v>3089.6319597927677</v>
      </c>
      <c r="J137" s="514">
        <f t="shared" si="50"/>
        <v>0</v>
      </c>
      <c r="K137" s="514"/>
      <c r="L137" s="525"/>
      <c r="M137" s="514">
        <f t="shared" si="51"/>
        <v>0</v>
      </c>
      <c r="N137" s="525"/>
      <c r="O137" s="514">
        <f t="shared" si="52"/>
        <v>0</v>
      </c>
      <c r="P137" s="514">
        <f t="shared" si="53"/>
        <v>0</v>
      </c>
      <c r="Q137" s="269"/>
      <c r="R137" s="269"/>
      <c r="S137" s="269"/>
      <c r="T137" s="269"/>
      <c r="U137" s="269"/>
      <c r="V137" s="269"/>
      <c r="W137" s="269"/>
    </row>
    <row r="138" spans="2:23">
      <c r="B138" s="195" t="str">
        <f t="shared" si="31"/>
        <v/>
      </c>
      <c r="C138" s="507">
        <f>IF(D93="","-",+C137+1)</f>
        <v>2046</v>
      </c>
      <c r="D138" s="374">
        <f>IF(F137+SUM(E$99:E137)=D$92,F137,D$92-SUM(E$99:E137))</f>
        <v>8770.1842176342143</v>
      </c>
      <c r="E138" s="522">
        <f>IF(+J96&lt;F137,J96,D138)</f>
        <v>1945.2619047619048</v>
      </c>
      <c r="F138" s="523">
        <f t="shared" si="48"/>
        <v>6824.9223128723097</v>
      </c>
      <c r="G138" s="523">
        <f t="shared" si="49"/>
        <v>7797.553265253262</v>
      </c>
      <c r="H138" s="526">
        <f t="shared" si="46"/>
        <v>2861.1456923068622</v>
      </c>
      <c r="I138" s="577">
        <f t="shared" si="47"/>
        <v>2861.1456923068622</v>
      </c>
      <c r="J138" s="514">
        <f t="shared" si="50"/>
        <v>0</v>
      </c>
      <c r="K138" s="514"/>
      <c r="L138" s="525"/>
      <c r="M138" s="514">
        <f t="shared" si="51"/>
        <v>0</v>
      </c>
      <c r="N138" s="525"/>
      <c r="O138" s="514">
        <f t="shared" si="52"/>
        <v>0</v>
      </c>
      <c r="P138" s="514">
        <f t="shared" si="53"/>
        <v>0</v>
      </c>
      <c r="Q138" s="269"/>
      <c r="R138" s="269"/>
      <c r="S138" s="269"/>
      <c r="T138" s="269"/>
      <c r="U138" s="269"/>
      <c r="V138" s="269"/>
      <c r="W138" s="269"/>
    </row>
    <row r="139" spans="2:23">
      <c r="B139" s="195" t="str">
        <f t="shared" si="31"/>
        <v/>
      </c>
      <c r="C139" s="507">
        <f>IF(D93="","-",+C138+1)</f>
        <v>2047</v>
      </c>
      <c r="D139" s="374">
        <f>IF(F138+SUM(E$99:E138)=D$92,F138,D$92-SUM(E$99:E138))</f>
        <v>6824.9223128723097</v>
      </c>
      <c r="E139" s="522">
        <f>IF(+J96&lt;F138,J96,D139)</f>
        <v>1945.2619047619048</v>
      </c>
      <c r="F139" s="523">
        <f t="shared" si="48"/>
        <v>4879.6604081104051</v>
      </c>
      <c r="G139" s="523">
        <f t="shared" si="49"/>
        <v>5852.2913604913574</v>
      </c>
      <c r="H139" s="526">
        <f t="shared" si="46"/>
        <v>2632.6594248209567</v>
      </c>
      <c r="I139" s="577">
        <f t="shared" si="47"/>
        <v>2632.6594248209567</v>
      </c>
      <c r="J139" s="514">
        <f t="shared" si="50"/>
        <v>0</v>
      </c>
      <c r="K139" s="514"/>
      <c r="L139" s="525"/>
      <c r="M139" s="514">
        <f t="shared" si="51"/>
        <v>0</v>
      </c>
      <c r="N139" s="525"/>
      <c r="O139" s="514">
        <f t="shared" si="52"/>
        <v>0</v>
      </c>
      <c r="P139" s="514">
        <f t="shared" si="53"/>
        <v>0</v>
      </c>
      <c r="Q139" s="269"/>
      <c r="R139" s="269"/>
      <c r="S139" s="269"/>
      <c r="T139" s="269"/>
      <c r="U139" s="269"/>
      <c r="V139" s="269"/>
      <c r="W139" s="269"/>
    </row>
    <row r="140" spans="2:23">
      <c r="B140" s="195" t="str">
        <f t="shared" si="31"/>
        <v/>
      </c>
      <c r="C140" s="507">
        <f>IF(D93="","-",+C139+1)</f>
        <v>2048</v>
      </c>
      <c r="D140" s="374">
        <f>IF(F139+SUM(E$99:E139)=D$92,F139,D$92-SUM(E$99:E139))</f>
        <v>4879.6604081104051</v>
      </c>
      <c r="E140" s="522">
        <f>IF(+J96&lt;F139,J96,D140)</f>
        <v>1945.2619047619048</v>
      </c>
      <c r="F140" s="523">
        <f t="shared" si="48"/>
        <v>2934.3985033485005</v>
      </c>
      <c r="G140" s="523">
        <f t="shared" si="49"/>
        <v>3907.0294557294528</v>
      </c>
      <c r="H140" s="526">
        <f t="shared" si="46"/>
        <v>2404.1731573350517</v>
      </c>
      <c r="I140" s="577">
        <f t="shared" si="47"/>
        <v>2404.1731573350517</v>
      </c>
      <c r="J140" s="514">
        <f t="shared" si="50"/>
        <v>0</v>
      </c>
      <c r="K140" s="514"/>
      <c r="L140" s="525"/>
      <c r="M140" s="514">
        <f t="shared" si="51"/>
        <v>0</v>
      </c>
      <c r="N140" s="525"/>
      <c r="O140" s="514">
        <f t="shared" si="52"/>
        <v>0</v>
      </c>
      <c r="P140" s="514">
        <f t="shared" si="53"/>
        <v>0</v>
      </c>
      <c r="Q140" s="269"/>
      <c r="R140" s="269"/>
      <c r="S140" s="269"/>
      <c r="T140" s="269"/>
      <c r="U140" s="269"/>
      <c r="V140" s="269"/>
      <c r="W140" s="269"/>
    </row>
    <row r="141" spans="2:23">
      <c r="B141" s="582" t="str">
        <f t="shared" si="31"/>
        <v/>
      </c>
      <c r="C141" s="507">
        <f>IF(D93="","-",+C140+1)</f>
        <v>2049</v>
      </c>
      <c r="D141" s="374">
        <f>IF(F140+SUM(E$99:E140)=D$92,F140,D$92-SUM(E$99:E140))</f>
        <v>2934.3985033485005</v>
      </c>
      <c r="E141" s="522">
        <f>IF(+J96&lt;F140,J96,D141)</f>
        <v>1945.2619047619048</v>
      </c>
      <c r="F141" s="523">
        <f t="shared" si="48"/>
        <v>989.13659858659571</v>
      </c>
      <c r="G141" s="523">
        <f t="shared" si="49"/>
        <v>1961.7675509675482</v>
      </c>
      <c r="H141" s="526">
        <f t="shared" si="46"/>
        <v>2175.6868898491462</v>
      </c>
      <c r="I141" s="577">
        <f t="shared" si="47"/>
        <v>2175.6868898491462</v>
      </c>
      <c r="J141" s="514">
        <f t="shared" si="50"/>
        <v>0</v>
      </c>
      <c r="K141" s="514"/>
      <c r="L141" s="525"/>
      <c r="M141" s="514">
        <f t="shared" si="51"/>
        <v>0</v>
      </c>
      <c r="N141" s="525"/>
      <c r="O141" s="514">
        <f t="shared" si="52"/>
        <v>0</v>
      </c>
      <c r="P141" s="514">
        <f t="shared" si="53"/>
        <v>0</v>
      </c>
      <c r="Q141" s="269"/>
      <c r="R141" s="269"/>
      <c r="S141" s="269"/>
      <c r="T141" s="269"/>
      <c r="U141" s="269"/>
      <c r="V141" s="269"/>
      <c r="W141" s="269"/>
    </row>
    <row r="142" spans="2:23">
      <c r="B142" s="195" t="str">
        <f t="shared" si="31"/>
        <v/>
      </c>
      <c r="C142" s="507">
        <f>IF(D93="","-",+C141+1)</f>
        <v>2050</v>
      </c>
      <c r="D142" s="374">
        <f>IF(F141+SUM(E$99:E141)=D$92,F141,D$92-SUM(E$99:E141))</f>
        <v>989.13659858659571</v>
      </c>
      <c r="E142" s="522">
        <f>IF(+J96&lt;F141,J96,D142)</f>
        <v>989.13659858659571</v>
      </c>
      <c r="F142" s="523">
        <f t="shared" si="48"/>
        <v>0</v>
      </c>
      <c r="G142" s="523">
        <f t="shared" si="49"/>
        <v>494.56829929329786</v>
      </c>
      <c r="H142" s="526">
        <f t="shared" si="46"/>
        <v>1047.22752425874</v>
      </c>
      <c r="I142" s="577">
        <f t="shared" si="47"/>
        <v>1047.22752425874</v>
      </c>
      <c r="J142" s="514">
        <f t="shared" si="50"/>
        <v>0</v>
      </c>
      <c r="K142" s="514"/>
      <c r="L142" s="525"/>
      <c r="M142" s="514">
        <f t="shared" si="51"/>
        <v>0</v>
      </c>
      <c r="N142" s="525"/>
      <c r="O142" s="514">
        <f t="shared" si="52"/>
        <v>0</v>
      </c>
      <c r="P142" s="514">
        <f t="shared" si="53"/>
        <v>0</v>
      </c>
      <c r="Q142" s="269"/>
      <c r="R142" s="269"/>
      <c r="S142" s="269"/>
      <c r="T142" s="269"/>
      <c r="U142" s="269"/>
      <c r="V142" s="269"/>
      <c r="W142" s="269"/>
    </row>
    <row r="143" spans="2:23">
      <c r="B143" s="195" t="str">
        <f t="shared" si="31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9"/>
        <v>0</v>
      </c>
      <c r="H143" s="526">
        <f t="shared" si="46"/>
        <v>0</v>
      </c>
      <c r="I143" s="577">
        <f t="shared" si="47"/>
        <v>0</v>
      </c>
      <c r="J143" s="514">
        <f t="shared" si="50"/>
        <v>0</v>
      </c>
      <c r="K143" s="514"/>
      <c r="L143" s="525"/>
      <c r="M143" s="514">
        <f t="shared" si="51"/>
        <v>0</v>
      </c>
      <c r="N143" s="525"/>
      <c r="O143" s="514">
        <f t="shared" si="52"/>
        <v>0</v>
      </c>
      <c r="P143" s="514">
        <f t="shared" si="53"/>
        <v>0</v>
      </c>
      <c r="Q143" s="269"/>
      <c r="R143" s="269"/>
      <c r="S143" s="269"/>
      <c r="T143" s="269"/>
      <c r="U143" s="269"/>
      <c r="V143" s="269"/>
      <c r="W143" s="269"/>
    </row>
    <row r="144" spans="2:23">
      <c r="B144" s="195" t="str">
        <f t="shared" si="31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9"/>
        <v>0</v>
      </c>
      <c r="H144" s="526">
        <f t="shared" si="46"/>
        <v>0</v>
      </c>
      <c r="I144" s="577">
        <f t="shared" si="47"/>
        <v>0</v>
      </c>
      <c r="J144" s="514">
        <f t="shared" si="50"/>
        <v>0</v>
      </c>
      <c r="K144" s="514"/>
      <c r="L144" s="525"/>
      <c r="M144" s="514">
        <f t="shared" si="51"/>
        <v>0</v>
      </c>
      <c r="N144" s="525"/>
      <c r="O144" s="514">
        <f t="shared" si="52"/>
        <v>0</v>
      </c>
      <c r="P144" s="514">
        <f t="shared" si="53"/>
        <v>0</v>
      </c>
      <c r="Q144" s="269"/>
      <c r="R144" s="269"/>
      <c r="S144" s="269"/>
      <c r="T144" s="269"/>
      <c r="U144" s="269"/>
      <c r="V144" s="269"/>
      <c r="W144" s="269"/>
    </row>
    <row r="145" spans="2:23">
      <c r="B145" s="195" t="str">
        <f t="shared" si="31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9"/>
        <v>0</v>
      </c>
      <c r="H145" s="526">
        <f t="shared" si="46"/>
        <v>0</v>
      </c>
      <c r="I145" s="577">
        <f t="shared" si="47"/>
        <v>0</v>
      </c>
      <c r="J145" s="514">
        <f t="shared" si="50"/>
        <v>0</v>
      </c>
      <c r="K145" s="514"/>
      <c r="L145" s="525"/>
      <c r="M145" s="514">
        <f t="shared" si="51"/>
        <v>0</v>
      </c>
      <c r="N145" s="525"/>
      <c r="O145" s="514">
        <f t="shared" si="52"/>
        <v>0</v>
      </c>
      <c r="P145" s="514">
        <f t="shared" si="53"/>
        <v>0</v>
      </c>
      <c r="Q145" s="269"/>
      <c r="R145" s="269"/>
      <c r="S145" s="269"/>
      <c r="T145" s="269"/>
      <c r="U145" s="269"/>
      <c r="V145" s="269"/>
      <c r="W145" s="269"/>
    </row>
    <row r="146" spans="2:23">
      <c r="B146" s="195" t="str">
        <f t="shared" si="31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9"/>
        <v>0</v>
      </c>
      <c r="H146" s="526">
        <f t="shared" si="46"/>
        <v>0</v>
      </c>
      <c r="I146" s="577">
        <f t="shared" si="47"/>
        <v>0</v>
      </c>
      <c r="J146" s="514">
        <f t="shared" si="50"/>
        <v>0</v>
      </c>
      <c r="K146" s="514"/>
      <c r="L146" s="525"/>
      <c r="M146" s="514">
        <f t="shared" si="51"/>
        <v>0</v>
      </c>
      <c r="N146" s="525"/>
      <c r="O146" s="514">
        <f t="shared" si="52"/>
        <v>0</v>
      </c>
      <c r="P146" s="514">
        <f t="shared" si="53"/>
        <v>0</v>
      </c>
      <c r="Q146" s="269"/>
      <c r="R146" s="269"/>
      <c r="S146" s="269"/>
      <c r="T146" s="269"/>
      <c r="U146" s="269"/>
      <c r="V146" s="269"/>
      <c r="W146" s="269"/>
    </row>
    <row r="147" spans="2:23">
      <c r="B147" s="195" t="str">
        <f t="shared" si="31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9"/>
        <v>0</v>
      </c>
      <c r="H147" s="526">
        <f t="shared" si="46"/>
        <v>0</v>
      </c>
      <c r="I147" s="577">
        <f t="shared" si="47"/>
        <v>0</v>
      </c>
      <c r="J147" s="514">
        <f t="shared" si="50"/>
        <v>0</v>
      </c>
      <c r="K147" s="514"/>
      <c r="L147" s="525"/>
      <c r="M147" s="514">
        <f t="shared" si="51"/>
        <v>0</v>
      </c>
      <c r="N147" s="525"/>
      <c r="O147" s="514">
        <f t="shared" si="52"/>
        <v>0</v>
      </c>
      <c r="P147" s="514">
        <f t="shared" si="53"/>
        <v>0</v>
      </c>
      <c r="Q147" s="269"/>
      <c r="R147" s="269"/>
      <c r="S147" s="269"/>
      <c r="T147" s="269"/>
      <c r="U147" s="269"/>
      <c r="V147" s="269"/>
      <c r="W147" s="269"/>
    </row>
    <row r="148" spans="2:23">
      <c r="B148" s="195" t="str">
        <f t="shared" si="31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9"/>
        <v>0</v>
      </c>
      <c r="H148" s="526">
        <f t="shared" si="46"/>
        <v>0</v>
      </c>
      <c r="I148" s="577">
        <f t="shared" si="47"/>
        <v>0</v>
      </c>
      <c r="J148" s="514">
        <f t="shared" si="50"/>
        <v>0</v>
      </c>
      <c r="K148" s="514"/>
      <c r="L148" s="525"/>
      <c r="M148" s="514">
        <f t="shared" si="51"/>
        <v>0</v>
      </c>
      <c r="N148" s="525"/>
      <c r="O148" s="514">
        <f t="shared" si="52"/>
        <v>0</v>
      </c>
      <c r="P148" s="514">
        <f t="shared" si="53"/>
        <v>0</v>
      </c>
      <c r="Q148" s="269"/>
      <c r="R148" s="269"/>
      <c r="S148" s="269"/>
      <c r="T148" s="269"/>
      <c r="U148" s="269"/>
      <c r="V148" s="269"/>
      <c r="W148" s="269"/>
    </row>
    <row r="149" spans="2:23">
      <c r="B149" s="195" t="str">
        <f t="shared" si="31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9"/>
        <v>0</v>
      </c>
      <c r="H149" s="526">
        <f t="shared" si="46"/>
        <v>0</v>
      </c>
      <c r="I149" s="577">
        <f t="shared" si="47"/>
        <v>0</v>
      </c>
      <c r="J149" s="514">
        <f t="shared" si="50"/>
        <v>0</v>
      </c>
      <c r="K149" s="514"/>
      <c r="L149" s="525"/>
      <c r="M149" s="514">
        <f t="shared" si="51"/>
        <v>0</v>
      </c>
      <c r="N149" s="525"/>
      <c r="O149" s="514">
        <f t="shared" si="52"/>
        <v>0</v>
      </c>
      <c r="P149" s="514">
        <f t="shared" si="53"/>
        <v>0</v>
      </c>
      <c r="Q149" s="269"/>
      <c r="R149" s="269"/>
      <c r="S149" s="269"/>
      <c r="T149" s="269"/>
      <c r="U149" s="269"/>
      <c r="V149" s="269"/>
      <c r="W149" s="269"/>
    </row>
    <row r="150" spans="2:23">
      <c r="B150" s="195" t="str">
        <f t="shared" si="31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9"/>
        <v>0</v>
      </c>
      <c r="H150" s="526">
        <f t="shared" si="46"/>
        <v>0</v>
      </c>
      <c r="I150" s="577">
        <f t="shared" si="47"/>
        <v>0</v>
      </c>
      <c r="J150" s="514">
        <f t="shared" si="50"/>
        <v>0</v>
      </c>
      <c r="K150" s="514"/>
      <c r="L150" s="525"/>
      <c r="M150" s="514">
        <f t="shared" si="51"/>
        <v>0</v>
      </c>
      <c r="N150" s="525"/>
      <c r="O150" s="514">
        <f t="shared" si="52"/>
        <v>0</v>
      </c>
      <c r="P150" s="514">
        <f t="shared" si="53"/>
        <v>0</v>
      </c>
      <c r="Q150" s="269"/>
      <c r="R150" s="269"/>
      <c r="S150" s="269"/>
      <c r="T150" s="269"/>
      <c r="U150" s="269"/>
      <c r="V150" s="269"/>
      <c r="W150" s="269"/>
    </row>
    <row r="151" spans="2:23">
      <c r="B151" s="195" t="str">
        <f t="shared" si="31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9"/>
        <v>0</v>
      </c>
      <c r="H151" s="526">
        <f t="shared" si="46"/>
        <v>0</v>
      </c>
      <c r="I151" s="577">
        <f t="shared" si="47"/>
        <v>0</v>
      </c>
      <c r="J151" s="514">
        <f t="shared" si="50"/>
        <v>0</v>
      </c>
      <c r="K151" s="514"/>
      <c r="L151" s="525"/>
      <c r="M151" s="514">
        <f t="shared" si="51"/>
        <v>0</v>
      </c>
      <c r="N151" s="525"/>
      <c r="O151" s="514">
        <f t="shared" si="52"/>
        <v>0</v>
      </c>
      <c r="P151" s="514">
        <f t="shared" si="53"/>
        <v>0</v>
      </c>
      <c r="Q151" s="269"/>
      <c r="R151" s="269"/>
      <c r="S151" s="269"/>
      <c r="T151" s="269"/>
      <c r="U151" s="269"/>
      <c r="V151" s="269"/>
      <c r="W151" s="269"/>
    </row>
    <row r="152" spans="2:23">
      <c r="B152" s="195" t="str">
        <f t="shared" si="31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9"/>
        <v>0</v>
      </c>
      <c r="H152" s="526">
        <f t="shared" si="46"/>
        <v>0</v>
      </c>
      <c r="I152" s="577">
        <f t="shared" si="47"/>
        <v>0</v>
      </c>
      <c r="J152" s="514">
        <f t="shared" si="50"/>
        <v>0</v>
      </c>
      <c r="K152" s="514"/>
      <c r="L152" s="525"/>
      <c r="M152" s="514">
        <f t="shared" si="51"/>
        <v>0</v>
      </c>
      <c r="N152" s="525"/>
      <c r="O152" s="514">
        <f t="shared" si="52"/>
        <v>0</v>
      </c>
      <c r="P152" s="514">
        <f t="shared" si="53"/>
        <v>0</v>
      </c>
      <c r="Q152" s="269"/>
      <c r="R152" s="269"/>
      <c r="S152" s="269"/>
      <c r="T152" s="269"/>
      <c r="U152" s="269"/>
      <c r="V152" s="269"/>
      <c r="W152" s="269"/>
    </row>
    <row r="153" spans="2:23">
      <c r="B153" s="195" t="str">
        <f t="shared" si="31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9"/>
        <v>0</v>
      </c>
      <c r="H153" s="526">
        <f t="shared" si="46"/>
        <v>0</v>
      </c>
      <c r="I153" s="577">
        <f t="shared" si="47"/>
        <v>0</v>
      </c>
      <c r="J153" s="514">
        <f t="shared" si="50"/>
        <v>0</v>
      </c>
      <c r="K153" s="514"/>
      <c r="L153" s="525"/>
      <c r="M153" s="514">
        <f t="shared" si="51"/>
        <v>0</v>
      </c>
      <c r="N153" s="525"/>
      <c r="O153" s="514">
        <f t="shared" si="52"/>
        <v>0</v>
      </c>
      <c r="P153" s="514">
        <f t="shared" si="53"/>
        <v>0</v>
      </c>
      <c r="Q153" s="269"/>
      <c r="R153" s="269"/>
      <c r="S153" s="269"/>
      <c r="T153" s="269"/>
      <c r="U153" s="269"/>
      <c r="V153" s="269"/>
      <c r="W153" s="269"/>
    </row>
    <row r="154" spans="2:23" ht="13.5" thickBot="1">
      <c r="B154" s="195" t="str">
        <f t="shared" si="31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9"/>
        <v>0</v>
      </c>
      <c r="H154" s="530">
        <f t="shared" si="46"/>
        <v>0</v>
      </c>
      <c r="I154" s="579">
        <f t="shared" si="47"/>
        <v>0</v>
      </c>
      <c r="J154" s="533">
        <f t="shared" si="50"/>
        <v>0</v>
      </c>
      <c r="K154" s="514"/>
      <c r="L154" s="532"/>
      <c r="M154" s="533">
        <f t="shared" si="51"/>
        <v>0</v>
      </c>
      <c r="N154" s="532"/>
      <c r="O154" s="533">
        <f t="shared" si="52"/>
        <v>0</v>
      </c>
      <c r="P154" s="533">
        <f t="shared" si="53"/>
        <v>0</v>
      </c>
      <c r="Q154" s="269"/>
      <c r="R154" s="269"/>
      <c r="S154" s="269"/>
      <c r="T154" s="269"/>
      <c r="U154" s="269"/>
      <c r="V154" s="269"/>
      <c r="W154" s="269"/>
    </row>
    <row r="155" spans="2:23">
      <c r="C155" s="374" t="s">
        <v>78</v>
      </c>
      <c r="D155" s="375"/>
      <c r="E155" s="375">
        <f>SUM(E99:E154)</f>
        <v>81701.000000000029</v>
      </c>
      <c r="F155" s="375"/>
      <c r="G155" s="375"/>
      <c r="H155" s="375">
        <f>SUM(H99:H154)</f>
        <v>300252.15868953639</v>
      </c>
      <c r="I155" s="375">
        <f>SUM(I99:I154)</f>
        <v>300252.15868953639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view="pageBreakPreview" zoomScale="75" zoomScaleNormal="100" zoomScaleSheetLayoutView="75" workbookViewId="0">
      <selection activeCell="D114" sqref="D11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35425.683082297925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35425.683082297925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8860.6904761904771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 t="shared" ref="K26:K31" si="10">G26</f>
        <v>45988.994041670856</v>
      </c>
      <c r="L26" s="519">
        <f t="shared" si="7"/>
        <v>0</v>
      </c>
      <c r="M26" s="518">
        <f t="shared" ref="M26:M31" si="11"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 t="shared" si="10"/>
        <v>43480.748337588419</v>
      </c>
      <c r="L27" s="519">
        <f t="shared" si="7"/>
        <v>0</v>
      </c>
      <c r="M27" s="518">
        <f t="shared" si="11"/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4"/>
        <v/>
      </c>
      <c r="C28" s="507">
        <f>IF(D11="","-",+C27+1)</f>
        <v>2018</v>
      </c>
      <c r="D28" s="173">
        <v>276772.11483402213</v>
      </c>
      <c r="E28" s="609">
        <v>9076.8048780487807</v>
      </c>
      <c r="F28" s="173">
        <v>267695.30995597335</v>
      </c>
      <c r="G28" s="609">
        <v>43676.103252785928</v>
      </c>
      <c r="H28" s="610">
        <v>43676.103252785928</v>
      </c>
      <c r="I28" s="511">
        <f t="shared" si="0"/>
        <v>0</v>
      </c>
      <c r="J28" s="511"/>
      <c r="K28" s="518">
        <f t="shared" si="10"/>
        <v>43676.103252785928</v>
      </c>
      <c r="L28" s="519">
        <f t="shared" si="7"/>
        <v>0</v>
      </c>
      <c r="M28" s="518">
        <f t="shared" si="11"/>
        <v>43676.103252785928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4"/>
        <v/>
      </c>
      <c r="C29" s="507">
        <f>IF(D11="","-",+C28+1)</f>
        <v>2019</v>
      </c>
      <c r="D29" s="173">
        <v>267695.30995597335</v>
      </c>
      <c r="E29" s="609">
        <v>9076.8048780487807</v>
      </c>
      <c r="F29" s="173">
        <v>258618.50507792458</v>
      </c>
      <c r="G29" s="609">
        <v>42522.494915662697</v>
      </c>
      <c r="H29" s="610">
        <v>42522.494915662697</v>
      </c>
      <c r="I29" s="511">
        <f t="shared" si="0"/>
        <v>0</v>
      </c>
      <c r="J29" s="511"/>
      <c r="K29" s="518">
        <f t="shared" si="10"/>
        <v>42522.494915662697</v>
      </c>
      <c r="L29" s="519">
        <f t="shared" ref="L29" si="12">IF(K29&lt;&gt;0,+G29-K29,0)</f>
        <v>0</v>
      </c>
      <c r="M29" s="518">
        <f t="shared" si="11"/>
        <v>42522.494915662697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4"/>
        <v/>
      </c>
      <c r="C30" s="507">
        <f>IF(D11="","-",+C29+1)</f>
        <v>2020</v>
      </c>
      <c r="D30" s="173">
        <v>258618.50507792458</v>
      </c>
      <c r="E30" s="609">
        <v>9076.8048780487807</v>
      </c>
      <c r="F30" s="173">
        <v>249541.70019987581</v>
      </c>
      <c r="G30" s="609">
        <v>35078.207860917915</v>
      </c>
      <c r="H30" s="610">
        <v>35078.207860917915</v>
      </c>
      <c r="I30" s="511">
        <f t="shared" si="0"/>
        <v>0</v>
      </c>
      <c r="J30" s="511"/>
      <c r="K30" s="518">
        <f t="shared" si="10"/>
        <v>35078.207860917915</v>
      </c>
      <c r="L30" s="519">
        <f t="shared" ref="L30" si="13">IF(K30&lt;&gt;0,+G30-K30,0)</f>
        <v>0</v>
      </c>
      <c r="M30" s="518">
        <f t="shared" si="11"/>
        <v>35078.207860917915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4"/>
        <v>IU</v>
      </c>
      <c r="C31" s="507">
        <f>IF(D11="","-",+C30+1)</f>
        <v>2021</v>
      </c>
      <c r="D31" s="173">
        <v>249963.87717094779</v>
      </c>
      <c r="E31" s="609">
        <v>8860.6904761904771</v>
      </c>
      <c r="F31" s="173">
        <v>241103.18669475731</v>
      </c>
      <c r="G31" s="609">
        <v>34888.360821440634</v>
      </c>
      <c r="H31" s="610">
        <v>34888.360821440634</v>
      </c>
      <c r="I31" s="511">
        <f t="shared" si="0"/>
        <v>0</v>
      </c>
      <c r="J31" s="511"/>
      <c r="K31" s="518">
        <f t="shared" si="10"/>
        <v>34888.360821440634</v>
      </c>
      <c r="L31" s="519">
        <f t="shared" ref="L31" si="14">IF(K31&lt;&gt;0,+G31-K31,0)</f>
        <v>0</v>
      </c>
      <c r="M31" s="518">
        <f t="shared" si="11"/>
        <v>34888.360821440634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4"/>
        <v>IU</v>
      </c>
      <c r="C32" s="507">
        <f>IF(D11="","-",+C31+1)</f>
        <v>2022</v>
      </c>
      <c r="D32" s="173">
        <v>240681.0097236853</v>
      </c>
      <c r="E32" s="609">
        <v>8860.6904761904771</v>
      </c>
      <c r="F32" s="173">
        <v>231820.31924749483</v>
      </c>
      <c r="G32" s="609">
        <v>35425.683082297925</v>
      </c>
      <c r="H32" s="610">
        <v>35425.683082297925</v>
      </c>
      <c r="I32" s="511">
        <f t="shared" si="0"/>
        <v>0</v>
      </c>
      <c r="J32" s="511"/>
      <c r="K32" s="518">
        <f t="shared" ref="K32" si="15">G32</f>
        <v>35425.683082297925</v>
      </c>
      <c r="L32" s="519">
        <f t="shared" ref="L32" si="16">IF(K32&lt;&gt;0,+G32-K32,0)</f>
        <v>0</v>
      </c>
      <c r="M32" s="518">
        <f t="shared" ref="M32" si="17">H32</f>
        <v>35425.683082297925</v>
      </c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4"/>
        <v/>
      </c>
      <c r="C33" s="507">
        <f>IF(D11="","-",+C32+1)</f>
        <v>2023</v>
      </c>
      <c r="D33" s="523">
        <f>IF(F32+SUM(E$17:E32)=D$10,F32,D$10-SUM(E$17:E32))</f>
        <v>231820.31924749483</v>
      </c>
      <c r="E33" s="522">
        <f>IF(+I14&lt;F32,I14,D33)</f>
        <v>8860.6904761904771</v>
      </c>
      <c r="F33" s="523">
        <f t="shared" ref="F33:F48" si="18">+D33-E33</f>
        <v>222959.62877130436</v>
      </c>
      <c r="G33" s="524">
        <f t="shared" ref="G33:G72" si="19">+I$12*((D33+F33)/2)+E33</f>
        <v>34429.350743942268</v>
      </c>
      <c r="H33" s="491">
        <f t="shared" ref="H33:H72" si="20">+I$13*((D33+F33)/2)+E33</f>
        <v>34429.350743942268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222959.62877130436</v>
      </c>
      <c r="E34" s="522">
        <f>IF(+I14&lt;F33,I14,D34)</f>
        <v>8860.6904761904771</v>
      </c>
      <c r="F34" s="523">
        <f t="shared" si="18"/>
        <v>214098.93829511388</v>
      </c>
      <c r="G34" s="524">
        <f t="shared" si="19"/>
        <v>33433.018405586612</v>
      </c>
      <c r="H34" s="491">
        <f t="shared" si="20"/>
        <v>33433.018405586612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214098.93829511388</v>
      </c>
      <c r="E35" s="522">
        <f>IF(+I14&lt;F34,I14,D35)</f>
        <v>8860.6904761904771</v>
      </c>
      <c r="F35" s="523">
        <f t="shared" si="18"/>
        <v>205238.24781892341</v>
      </c>
      <c r="G35" s="524">
        <f t="shared" si="19"/>
        <v>32436.686067230949</v>
      </c>
      <c r="H35" s="491">
        <f t="shared" si="20"/>
        <v>32436.686067230949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205238.24781892341</v>
      </c>
      <c r="E36" s="522">
        <f>IF(+I14&lt;F35,I14,D36)</f>
        <v>8860.6904761904771</v>
      </c>
      <c r="F36" s="523">
        <f t="shared" si="18"/>
        <v>196377.55734273294</v>
      </c>
      <c r="G36" s="524">
        <f t="shared" si="19"/>
        <v>31440.353728875285</v>
      </c>
      <c r="H36" s="491">
        <f t="shared" si="20"/>
        <v>31440.353728875285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196377.55734273294</v>
      </c>
      <c r="E37" s="522">
        <f>IF(+I14&lt;F36,I14,D37)</f>
        <v>8860.6904761904771</v>
      </c>
      <c r="F37" s="523">
        <f t="shared" si="18"/>
        <v>187516.86686654246</v>
      </c>
      <c r="G37" s="524">
        <f t="shared" si="19"/>
        <v>30444.021390519625</v>
      </c>
      <c r="H37" s="491">
        <f t="shared" si="20"/>
        <v>30444.021390519625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187516.86686654246</v>
      </c>
      <c r="E38" s="522">
        <f>IF(+I14&lt;F37,I14,D38)</f>
        <v>8860.6904761904771</v>
      </c>
      <c r="F38" s="523">
        <f t="shared" si="18"/>
        <v>178656.17639035199</v>
      </c>
      <c r="G38" s="524">
        <f t="shared" si="19"/>
        <v>29447.689052163965</v>
      </c>
      <c r="H38" s="491">
        <f t="shared" si="20"/>
        <v>29447.689052163965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178656.17639035199</v>
      </c>
      <c r="E39" s="522">
        <f>IF(+I14&lt;F38,I14,D39)</f>
        <v>8860.6904761904771</v>
      </c>
      <c r="F39" s="523">
        <f t="shared" si="18"/>
        <v>169795.48591416152</v>
      </c>
      <c r="G39" s="524">
        <f t="shared" si="19"/>
        <v>28451.356713808302</v>
      </c>
      <c r="H39" s="491">
        <f t="shared" si="20"/>
        <v>28451.356713808302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169795.48591416152</v>
      </c>
      <c r="E40" s="522">
        <f>IF(+I14&lt;F39,I14,D40)</f>
        <v>8860.6904761904771</v>
      </c>
      <c r="F40" s="523">
        <f t="shared" si="18"/>
        <v>160934.79543797104</v>
      </c>
      <c r="G40" s="524">
        <f t="shared" si="19"/>
        <v>27455.024375452642</v>
      </c>
      <c r="H40" s="491">
        <f t="shared" si="20"/>
        <v>27455.024375452642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160934.79543797104</v>
      </c>
      <c r="E41" s="522">
        <f>IF(+I14&lt;F40,I14,D41)</f>
        <v>8860.6904761904771</v>
      </c>
      <c r="F41" s="523">
        <f t="shared" si="18"/>
        <v>152074.10496178057</v>
      </c>
      <c r="G41" s="524">
        <f t="shared" si="19"/>
        <v>26458.692037096982</v>
      </c>
      <c r="H41" s="491">
        <f t="shared" si="20"/>
        <v>26458.692037096982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152074.10496178057</v>
      </c>
      <c r="E42" s="522">
        <f>IF(+I14&lt;F41,I14,D42)</f>
        <v>8860.6904761904771</v>
      </c>
      <c r="F42" s="523">
        <f t="shared" si="18"/>
        <v>143213.4144855901</v>
      </c>
      <c r="G42" s="524">
        <f t="shared" si="19"/>
        <v>25462.359698741322</v>
      </c>
      <c r="H42" s="491">
        <f t="shared" si="20"/>
        <v>25462.359698741322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143213.4144855901</v>
      </c>
      <c r="E43" s="522">
        <f>IF(+I14&lt;F42,I14,D43)</f>
        <v>8860.6904761904771</v>
      </c>
      <c r="F43" s="523">
        <f t="shared" si="18"/>
        <v>134352.72400939962</v>
      </c>
      <c r="G43" s="524">
        <f t="shared" si="19"/>
        <v>24466.027360385659</v>
      </c>
      <c r="H43" s="491">
        <f t="shared" si="20"/>
        <v>24466.027360385659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134352.72400939962</v>
      </c>
      <c r="E44" s="522">
        <f>IF(+I14&lt;F43,I14,D44)</f>
        <v>8860.6904761904771</v>
      </c>
      <c r="F44" s="523">
        <f t="shared" si="18"/>
        <v>125492.03353320915</v>
      </c>
      <c r="G44" s="524">
        <f t="shared" si="19"/>
        <v>23469.695022029999</v>
      </c>
      <c r="H44" s="491">
        <f t="shared" si="20"/>
        <v>23469.695022029999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125492.03353320915</v>
      </c>
      <c r="E45" s="522">
        <f>IF(+I14&lt;F44,I14,D45)</f>
        <v>8860.6904761904771</v>
      </c>
      <c r="F45" s="523">
        <f t="shared" si="18"/>
        <v>116631.34305701868</v>
      </c>
      <c r="G45" s="524">
        <f t="shared" si="19"/>
        <v>22473.362683674335</v>
      </c>
      <c r="H45" s="491">
        <f t="shared" si="20"/>
        <v>22473.362683674335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116631.34305701868</v>
      </c>
      <c r="E46" s="522">
        <f>IF(+I14&lt;F45,I14,D46)</f>
        <v>8860.6904761904771</v>
      </c>
      <c r="F46" s="523">
        <f t="shared" si="18"/>
        <v>107770.6525808282</v>
      </c>
      <c r="G46" s="524">
        <f t="shared" si="19"/>
        <v>21477.030345318679</v>
      </c>
      <c r="H46" s="491">
        <f t="shared" si="20"/>
        <v>21477.030345318679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107770.6525808282</v>
      </c>
      <c r="E47" s="522">
        <f>IF(+I14&lt;F46,I14,D47)</f>
        <v>8860.6904761904771</v>
      </c>
      <c r="F47" s="523">
        <f t="shared" si="18"/>
        <v>98909.962104637729</v>
      </c>
      <c r="G47" s="524">
        <f t="shared" si="19"/>
        <v>20480.698006963015</v>
      </c>
      <c r="H47" s="491">
        <f t="shared" si="20"/>
        <v>20480.698006963015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98909.962104637729</v>
      </c>
      <c r="E48" s="522">
        <f>IF(+I14&lt;F47,I14,D48)</f>
        <v>8860.6904761904771</v>
      </c>
      <c r="F48" s="523">
        <f t="shared" si="18"/>
        <v>90049.271628447255</v>
      </c>
      <c r="G48" s="524">
        <f t="shared" si="19"/>
        <v>19484.365668607355</v>
      </c>
      <c r="H48" s="491">
        <f t="shared" si="20"/>
        <v>19484.365668607355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90049.271628447255</v>
      </c>
      <c r="E49" s="522">
        <f>IF(+I14&lt;F48,I14,D49)</f>
        <v>8860.6904761904771</v>
      </c>
      <c r="F49" s="523">
        <f t="shared" ref="F49:F72" si="21">+D49-E49</f>
        <v>81188.581152256782</v>
      </c>
      <c r="G49" s="524">
        <f t="shared" si="19"/>
        <v>18488.033330251696</v>
      </c>
      <c r="H49" s="491">
        <f t="shared" si="20"/>
        <v>18488.033330251696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81188.581152256782</v>
      </c>
      <c r="E50" s="522">
        <f>IF(+I14&lt;F49,I14,D50)</f>
        <v>8860.6904761904771</v>
      </c>
      <c r="F50" s="523">
        <f t="shared" si="21"/>
        <v>72327.890676066309</v>
      </c>
      <c r="G50" s="524">
        <f t="shared" si="19"/>
        <v>17491.700991896032</v>
      </c>
      <c r="H50" s="491">
        <f t="shared" si="20"/>
        <v>17491.700991896032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72327.890676066309</v>
      </c>
      <c r="E51" s="522">
        <f>IF(+I14&lt;F50,I14,D51)</f>
        <v>8860.6904761904771</v>
      </c>
      <c r="F51" s="523">
        <f t="shared" si="21"/>
        <v>63467.200199875835</v>
      </c>
      <c r="G51" s="524">
        <f t="shared" si="19"/>
        <v>16495.368653540372</v>
      </c>
      <c r="H51" s="491">
        <f t="shared" si="20"/>
        <v>16495.368653540372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63467.200199875835</v>
      </c>
      <c r="E52" s="522">
        <f>IF(+I14&lt;F51,I14,D52)</f>
        <v>8860.6904761904771</v>
      </c>
      <c r="F52" s="523">
        <f t="shared" si="21"/>
        <v>54606.509723685362</v>
      </c>
      <c r="G52" s="524">
        <f t="shared" si="19"/>
        <v>15499.036315184712</v>
      </c>
      <c r="H52" s="491">
        <f t="shared" si="20"/>
        <v>15499.036315184712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54606.509723685362</v>
      </c>
      <c r="E53" s="522">
        <f>IF(+I14&lt;F52,I14,D53)</f>
        <v>8860.6904761904771</v>
      </c>
      <c r="F53" s="523">
        <f t="shared" si="21"/>
        <v>45745.819247494888</v>
      </c>
      <c r="G53" s="524">
        <f t="shared" si="19"/>
        <v>14502.703976829049</v>
      </c>
      <c r="H53" s="491">
        <f t="shared" si="20"/>
        <v>14502.703976829049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45745.819247494888</v>
      </c>
      <c r="E54" s="522">
        <f>IF(+I14&lt;F53,I14,D54)</f>
        <v>8860.6904761904771</v>
      </c>
      <c r="F54" s="523">
        <f t="shared" si="21"/>
        <v>36885.128771304415</v>
      </c>
      <c r="G54" s="524">
        <f t="shared" si="19"/>
        <v>13506.371638473389</v>
      </c>
      <c r="H54" s="491">
        <f t="shared" si="20"/>
        <v>13506.371638473389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36885.128771304415</v>
      </c>
      <c r="E55" s="522">
        <f>IF(+I14&lt;F54,I14,D55)</f>
        <v>8860.6904761904771</v>
      </c>
      <c r="F55" s="523">
        <f t="shared" si="21"/>
        <v>28024.438295113938</v>
      </c>
      <c r="G55" s="524">
        <f t="shared" si="19"/>
        <v>12510.039300117729</v>
      </c>
      <c r="H55" s="491">
        <f t="shared" si="20"/>
        <v>12510.039300117729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28024.438295113938</v>
      </c>
      <c r="E56" s="522">
        <f>IF(+I14&lt;F55,I14,D56)</f>
        <v>8860.6904761904771</v>
      </c>
      <c r="F56" s="523">
        <f t="shared" si="21"/>
        <v>19163.747818923461</v>
      </c>
      <c r="G56" s="524">
        <f t="shared" si="19"/>
        <v>11513.706961762065</v>
      </c>
      <c r="H56" s="491">
        <f t="shared" si="20"/>
        <v>11513.706961762065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19163.747818923461</v>
      </c>
      <c r="E57" s="522">
        <f>IF(+I14&lt;F56,I14,D57)</f>
        <v>8860.6904761904771</v>
      </c>
      <c r="F57" s="523">
        <f t="shared" si="21"/>
        <v>10303.057342732984</v>
      </c>
      <c r="G57" s="524">
        <f t="shared" si="19"/>
        <v>10517.374623406406</v>
      </c>
      <c r="H57" s="491">
        <f t="shared" si="20"/>
        <v>10517.374623406406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10303.057342732984</v>
      </c>
      <c r="E58" s="522">
        <f>IF(+I14&lt;F57,I14,D58)</f>
        <v>8860.6904761904771</v>
      </c>
      <c r="F58" s="523">
        <f t="shared" si="21"/>
        <v>1442.3668665425066</v>
      </c>
      <c r="G58" s="524">
        <f t="shared" si="19"/>
        <v>9521.0422850507439</v>
      </c>
      <c r="H58" s="491">
        <f t="shared" si="20"/>
        <v>9521.0422850507439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1442.3668665425066</v>
      </c>
      <c r="E59" s="522">
        <f>IF(+I14&lt;F58,I14,D59)</f>
        <v>1442.3668665425066</v>
      </c>
      <c r="F59" s="523">
        <f t="shared" si="21"/>
        <v>0</v>
      </c>
      <c r="G59" s="524">
        <f t="shared" si="19"/>
        <v>1523.4596863837248</v>
      </c>
      <c r="H59" s="491">
        <f t="shared" si="20"/>
        <v>1523.4596863837248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372149</v>
      </c>
      <c r="F73" s="375"/>
      <c r="G73" s="375">
        <f>SUM(G17:G72)</f>
        <v>1301897.0229651213</v>
      </c>
      <c r="H73" s="375">
        <f>SUM(H17:H72)</f>
        <v>1301897.0229651213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35425.683082297925</v>
      </c>
      <c r="N87" s="546">
        <f>IF(J92&lt;D11,0,VLOOKUP(J92,C17:O72,11))</f>
        <v>35425.683082297925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36441.891070021375</v>
      </c>
      <c r="N88" s="550">
        <f>IF(J92&lt;D11,0,VLOOKUP(J92,C99:P154,7))</f>
        <v>36441.891070021375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1016.2079877234501</v>
      </c>
      <c r="N89" s="555">
        <f>+N88-N87</f>
        <v>1016.2079877234501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8860.6904761904771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26">+I99-H99</f>
        <v>0</v>
      </c>
      <c r="K99" s="514"/>
      <c r="L99" s="512">
        <v>0</v>
      </c>
      <c r="M99" s="597">
        <f t="shared" ref="M99:M130" si="27">IF(L99&lt;&gt;0,+H99-L99,0)</f>
        <v>0</v>
      </c>
      <c r="N99" s="512">
        <v>0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26"/>
        <v>0</v>
      </c>
      <c r="K100" s="514"/>
      <c r="L100" s="518">
        <v>45246</v>
      </c>
      <c r="M100" s="514">
        <f t="shared" si="27"/>
        <v>0</v>
      </c>
      <c r="N100" s="518">
        <v>45246</v>
      </c>
      <c r="O100" s="514">
        <f t="shared" si="28"/>
        <v>0</v>
      </c>
      <c r="P100" s="514">
        <f t="shared" si="29"/>
        <v>0</v>
      </c>
      <c r="Q100" s="269"/>
    </row>
    <row r="101" spans="1:17">
      <c r="B101" s="195" t="str">
        <f t="shared" ref="B101:B154" si="30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26"/>
        <v>0</v>
      </c>
      <c r="K101" s="514"/>
      <c r="L101" s="518">
        <f t="shared" ref="L101:L106" si="31">H101</f>
        <v>60522.976408209717</v>
      </c>
      <c r="M101" s="519">
        <f t="shared" si="27"/>
        <v>0</v>
      </c>
      <c r="N101" s="518">
        <f t="shared" ref="N101:N106" si="32">I101</f>
        <v>60522.976408209717</v>
      </c>
      <c r="O101" s="514">
        <f t="shared" si="28"/>
        <v>0</v>
      </c>
      <c r="P101" s="514">
        <f t="shared" si="29"/>
        <v>0</v>
      </c>
      <c r="Q101" s="269"/>
    </row>
    <row r="102" spans="1:17">
      <c r="B102" s="195" t="str">
        <f t="shared" si="30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26"/>
        <v>0</v>
      </c>
      <c r="K102" s="514"/>
      <c r="L102" s="518">
        <f t="shared" si="31"/>
        <v>65380.767354671472</v>
      </c>
      <c r="M102" s="519">
        <f t="shared" si="27"/>
        <v>0</v>
      </c>
      <c r="N102" s="518">
        <f t="shared" si="32"/>
        <v>65380.767354671472</v>
      </c>
      <c r="O102" s="514">
        <f t="shared" si="28"/>
        <v>0</v>
      </c>
      <c r="P102" s="514">
        <f t="shared" si="29"/>
        <v>0</v>
      </c>
      <c r="Q102" s="269"/>
    </row>
    <row r="103" spans="1:17">
      <c r="B103" s="195" t="str">
        <f t="shared" si="30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26"/>
        <v>0</v>
      </c>
      <c r="K103" s="514"/>
      <c r="L103" s="518">
        <f t="shared" si="31"/>
        <v>58800.269953257346</v>
      </c>
      <c r="M103" s="519">
        <f t="shared" si="27"/>
        <v>0</v>
      </c>
      <c r="N103" s="518">
        <f t="shared" si="32"/>
        <v>58800.269953257346</v>
      </c>
      <c r="O103" s="514">
        <f t="shared" si="28"/>
        <v>0</v>
      </c>
      <c r="P103" s="514">
        <f t="shared" si="29"/>
        <v>0</v>
      </c>
      <c r="Q103" s="269"/>
    </row>
    <row r="104" spans="1:17">
      <c r="B104" s="195" t="str">
        <f t="shared" si="30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26"/>
        <v>0</v>
      </c>
      <c r="K104" s="514"/>
      <c r="L104" s="518">
        <f t="shared" si="31"/>
        <v>56425.074067115129</v>
      </c>
      <c r="M104" s="519">
        <f t="shared" si="27"/>
        <v>0</v>
      </c>
      <c r="N104" s="518">
        <f t="shared" si="32"/>
        <v>56425.074067115129</v>
      </c>
      <c r="O104" s="514">
        <f t="shared" si="28"/>
        <v>0</v>
      </c>
      <c r="P104" s="514">
        <f t="shared" si="29"/>
        <v>0</v>
      </c>
      <c r="Q104" s="269"/>
    </row>
    <row r="105" spans="1:17">
      <c r="B105" s="195" t="str">
        <f t="shared" si="30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31"/>
        <v>51392.082385725094</v>
      </c>
      <c r="M105" s="519">
        <f t="shared" ref="M105:M110" si="33">IF(L105&lt;&gt;0,+H105-L105,0)</f>
        <v>0</v>
      </c>
      <c r="N105" s="518">
        <f t="shared" si="32"/>
        <v>51392.082385725094</v>
      </c>
      <c r="O105" s="514">
        <f t="shared" ref="O105:O110" si="34">IF(N105&lt;&gt;0,+I105-N105,0)</f>
        <v>0</v>
      </c>
      <c r="P105" s="514">
        <f t="shared" ref="P105:P110" si="35">+O105-M105</f>
        <v>0</v>
      </c>
      <c r="Q105" s="269"/>
    </row>
    <row r="106" spans="1:17">
      <c r="B106" s="195" t="str">
        <f t="shared" si="30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31"/>
        <v>50386.311054794773</v>
      </c>
      <c r="M106" s="519">
        <f t="shared" si="33"/>
        <v>0</v>
      </c>
      <c r="N106" s="518">
        <f t="shared" si="32"/>
        <v>50386.311054794773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0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26"/>
        <v>0</v>
      </c>
      <c r="K107" s="514"/>
      <c r="L107" s="518">
        <f t="shared" ref="L107:L112" si="36">H107</f>
        <v>47949.4923700488</v>
      </c>
      <c r="M107" s="519">
        <f t="shared" si="33"/>
        <v>0</v>
      </c>
      <c r="N107" s="518">
        <f t="shared" ref="N107:N112" si="37">I107</f>
        <v>47949.4923700488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0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26"/>
        <v>0</v>
      </c>
      <c r="K108" s="514"/>
      <c r="L108" s="518">
        <f t="shared" si="36"/>
        <v>45202.137408056922</v>
      </c>
      <c r="M108" s="519">
        <f t="shared" si="33"/>
        <v>0</v>
      </c>
      <c r="N108" s="518">
        <f t="shared" si="37"/>
        <v>45202.137408056922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0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26"/>
        <v>0</v>
      </c>
      <c r="K109" s="514"/>
      <c r="L109" s="518">
        <f t="shared" si="36"/>
        <v>42767.185465657531</v>
      </c>
      <c r="M109" s="519">
        <f t="shared" si="33"/>
        <v>0</v>
      </c>
      <c r="N109" s="518">
        <f t="shared" si="37"/>
        <v>42767.185465657531</v>
      </c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0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26"/>
        <v>0</v>
      </c>
      <c r="K110" s="514"/>
      <c r="L110" s="518">
        <f t="shared" si="36"/>
        <v>37402.514159677034</v>
      </c>
      <c r="M110" s="519">
        <f t="shared" si="33"/>
        <v>0</v>
      </c>
      <c r="N110" s="518">
        <f t="shared" si="37"/>
        <v>37402.514159677034</v>
      </c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0"/>
        <v/>
      </c>
      <c r="C111" s="507">
        <f>IF(D93="","-",+C110+1)</f>
        <v>2019</v>
      </c>
      <c r="D111" s="508">
        <v>265840.3391447991</v>
      </c>
      <c r="E111" s="516">
        <v>8654.6279069767443</v>
      </c>
      <c r="F111" s="515">
        <v>257185.71123782237</v>
      </c>
      <c r="G111" s="515">
        <v>261513.02519131073</v>
      </c>
      <c r="H111" s="516">
        <v>36647.12505132259</v>
      </c>
      <c r="I111" s="510">
        <v>36647.12505132259</v>
      </c>
      <c r="J111" s="514">
        <f t="shared" si="26"/>
        <v>0</v>
      </c>
      <c r="K111" s="514"/>
      <c r="L111" s="518">
        <f t="shared" si="36"/>
        <v>36647.12505132259</v>
      </c>
      <c r="M111" s="519">
        <f t="shared" ref="M111" si="38">IF(L111&lt;&gt;0,+H111-L111,0)</f>
        <v>0</v>
      </c>
      <c r="N111" s="518">
        <f t="shared" si="37"/>
        <v>36647.12505132259</v>
      </c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2020</v>
      </c>
      <c r="D112" s="508">
        <v>257185.71123782237</v>
      </c>
      <c r="E112" s="516">
        <v>8860.6904761904771</v>
      </c>
      <c r="F112" s="515">
        <v>248325.02076163189</v>
      </c>
      <c r="G112" s="515">
        <v>252755.36599972713</v>
      </c>
      <c r="H112" s="516">
        <v>36050.553881907734</v>
      </c>
      <c r="I112" s="510">
        <v>36050.553881907734</v>
      </c>
      <c r="J112" s="514">
        <f t="shared" si="26"/>
        <v>0</v>
      </c>
      <c r="K112" s="514"/>
      <c r="L112" s="518">
        <f t="shared" si="36"/>
        <v>36050.553881907734</v>
      </c>
      <c r="M112" s="519">
        <f t="shared" ref="M112" si="39">IF(L112&lt;&gt;0,+H112-L112,0)</f>
        <v>0</v>
      </c>
      <c r="N112" s="518">
        <f t="shared" si="37"/>
        <v>36050.553881907734</v>
      </c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2021</v>
      </c>
      <c r="D113" s="508">
        <v>248325.02076163189</v>
      </c>
      <c r="E113" s="516">
        <v>9076.8048780487807</v>
      </c>
      <c r="F113" s="515">
        <v>239248.21588358312</v>
      </c>
      <c r="G113" s="515">
        <v>243786.61832260751</v>
      </c>
      <c r="H113" s="516">
        <v>36750.054256736621</v>
      </c>
      <c r="I113" s="510">
        <v>36750.054256736621</v>
      </c>
      <c r="J113" s="514">
        <f t="shared" si="26"/>
        <v>0</v>
      </c>
      <c r="K113" s="514"/>
      <c r="L113" s="518">
        <f t="shared" ref="L113" si="40">H113</f>
        <v>36750.054256736621</v>
      </c>
      <c r="M113" s="519">
        <f t="shared" ref="M113" si="41">IF(L113&lt;&gt;0,+H113-L113,0)</f>
        <v>0</v>
      </c>
      <c r="N113" s="518">
        <f t="shared" ref="N113" si="42">I113</f>
        <v>36750.054256736621</v>
      </c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2022</v>
      </c>
      <c r="D114" s="374">
        <f>IF(F113+SUM(E$99:E113)=D$92,F113,D$92-SUM(E$99:E113))</f>
        <v>239248.21588358312</v>
      </c>
      <c r="E114" s="522">
        <f>IF(+J96&lt;F113,J96,D114)</f>
        <v>8860.6904761904771</v>
      </c>
      <c r="F114" s="523">
        <f t="shared" ref="F114:F130" si="43">+D114-E114</f>
        <v>230387.52540739265</v>
      </c>
      <c r="G114" s="523">
        <f t="shared" ref="G114:G130" si="44">+(F114+D114)/2</f>
        <v>234817.87064548788</v>
      </c>
      <c r="H114" s="526">
        <f t="shared" ref="H114:H154" si="45">+J$94*G114+E114</f>
        <v>36441.891070021375</v>
      </c>
      <c r="I114" s="577">
        <f t="shared" ref="I114:I154" si="46">+J$95*G114+E114</f>
        <v>36441.891070021375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2023</v>
      </c>
      <c r="D115" s="374">
        <f>IF(F114+SUM(E$99:E114)=D$92,F114,D$92-SUM(E$99:E114))</f>
        <v>230387.52540739265</v>
      </c>
      <c r="E115" s="522">
        <f>IF(+J96&lt;F114,J96,D115)</f>
        <v>8860.6904761904771</v>
      </c>
      <c r="F115" s="523">
        <f t="shared" si="43"/>
        <v>221526.83493120217</v>
      </c>
      <c r="G115" s="523">
        <f t="shared" si="44"/>
        <v>225957.18016929741</v>
      </c>
      <c r="H115" s="526">
        <f t="shared" si="45"/>
        <v>35401.133478821605</v>
      </c>
      <c r="I115" s="577">
        <f t="shared" si="46"/>
        <v>35401.133478821605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2024</v>
      </c>
      <c r="D116" s="374">
        <f>IF(F115+SUM(E$99:E115)=D$92,F115,D$92-SUM(E$99:E115))</f>
        <v>221526.83493120217</v>
      </c>
      <c r="E116" s="522">
        <f>IF(+J96&lt;F115,J96,D116)</f>
        <v>8860.6904761904771</v>
      </c>
      <c r="F116" s="523">
        <f t="shared" si="43"/>
        <v>212666.1444550117</v>
      </c>
      <c r="G116" s="523">
        <f t="shared" si="44"/>
        <v>217096.48969310694</v>
      </c>
      <c r="H116" s="526">
        <f t="shared" si="45"/>
        <v>34360.375887621842</v>
      </c>
      <c r="I116" s="577">
        <f t="shared" si="46"/>
        <v>34360.375887621842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2025</v>
      </c>
      <c r="D117" s="374">
        <f>IF(F116+SUM(E$99:E116)=D$92,F116,D$92-SUM(E$99:E116))</f>
        <v>212666.1444550117</v>
      </c>
      <c r="E117" s="522">
        <f>IF(+J96&lt;F116,J96,D117)</f>
        <v>8860.6904761904771</v>
      </c>
      <c r="F117" s="523">
        <f t="shared" si="43"/>
        <v>203805.45397882123</v>
      </c>
      <c r="G117" s="523">
        <f t="shared" si="44"/>
        <v>208235.79921691646</v>
      </c>
      <c r="H117" s="526">
        <f t="shared" si="45"/>
        <v>33319.618296422079</v>
      </c>
      <c r="I117" s="577">
        <f t="shared" si="46"/>
        <v>33319.618296422079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2026</v>
      </c>
      <c r="D118" s="374">
        <f>IF(F117+SUM(E$99:E117)=D$92,F117,D$92-SUM(E$99:E117))</f>
        <v>203805.45397882123</v>
      </c>
      <c r="E118" s="522">
        <f>IF(+J96&lt;F117,J96,D118)</f>
        <v>8860.6904761904771</v>
      </c>
      <c r="F118" s="523">
        <f t="shared" si="43"/>
        <v>194944.76350263075</v>
      </c>
      <c r="G118" s="523">
        <f t="shared" si="44"/>
        <v>199375.10874072599</v>
      </c>
      <c r="H118" s="526">
        <f t="shared" si="45"/>
        <v>32278.860705222305</v>
      </c>
      <c r="I118" s="577">
        <f t="shared" si="46"/>
        <v>32278.860705222305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2027</v>
      </c>
      <c r="D119" s="374">
        <f>IF(F118+SUM(E$99:E118)=D$92,F118,D$92-SUM(E$99:E118))</f>
        <v>194944.76350263075</v>
      </c>
      <c r="E119" s="522">
        <f>IF(+J96&lt;F118,J96,D119)</f>
        <v>8860.6904761904771</v>
      </c>
      <c r="F119" s="523">
        <f t="shared" si="43"/>
        <v>186084.07302644028</v>
      </c>
      <c r="G119" s="523">
        <f t="shared" si="44"/>
        <v>190514.41826453552</v>
      </c>
      <c r="H119" s="526">
        <f t="shared" si="45"/>
        <v>31238.103114022539</v>
      </c>
      <c r="I119" s="577">
        <f t="shared" si="46"/>
        <v>31238.103114022539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2028</v>
      </c>
      <c r="D120" s="374">
        <f>IF(F119+SUM(E$99:E119)=D$92,F119,D$92-SUM(E$99:E119))</f>
        <v>186084.07302644028</v>
      </c>
      <c r="E120" s="522">
        <f>IF(+J96&lt;F119,J96,D120)</f>
        <v>8860.6904761904771</v>
      </c>
      <c r="F120" s="523">
        <f t="shared" si="43"/>
        <v>177223.38255024981</v>
      </c>
      <c r="G120" s="523">
        <f t="shared" si="44"/>
        <v>181653.72778834504</v>
      </c>
      <c r="H120" s="526">
        <f t="shared" si="45"/>
        <v>30197.345522822772</v>
      </c>
      <c r="I120" s="577">
        <f t="shared" si="46"/>
        <v>30197.345522822772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2029</v>
      </c>
      <c r="D121" s="374">
        <f>IF(F120+SUM(E$99:E120)=D$92,F120,D$92-SUM(E$99:E120))</f>
        <v>177223.38255024981</v>
      </c>
      <c r="E121" s="522">
        <f>IF(+J96&lt;F120,J96,D121)</f>
        <v>8860.6904761904771</v>
      </c>
      <c r="F121" s="523">
        <f t="shared" si="43"/>
        <v>168362.69207405933</v>
      </c>
      <c r="G121" s="523">
        <f t="shared" si="44"/>
        <v>172793.03731215457</v>
      </c>
      <c r="H121" s="526">
        <f t="shared" si="45"/>
        <v>29156.587931623006</v>
      </c>
      <c r="I121" s="577">
        <f t="shared" si="46"/>
        <v>29156.587931623006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2030</v>
      </c>
      <c r="D122" s="374">
        <f>IF(F121+SUM(E$99:E121)=D$92,F121,D$92-SUM(E$99:E121))</f>
        <v>168362.69207405933</v>
      </c>
      <c r="E122" s="522">
        <f>IF(+J96&lt;F121,J96,D122)</f>
        <v>8860.6904761904771</v>
      </c>
      <c r="F122" s="523">
        <f t="shared" si="43"/>
        <v>159502.00159786886</v>
      </c>
      <c r="G122" s="523">
        <f t="shared" si="44"/>
        <v>163932.3468359641</v>
      </c>
      <c r="H122" s="526">
        <f t="shared" si="45"/>
        <v>28115.830340423239</v>
      </c>
      <c r="I122" s="577">
        <f t="shared" si="46"/>
        <v>28115.830340423239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2031</v>
      </c>
      <c r="D123" s="374">
        <f>IF(F122+SUM(E$99:E122)=D$92,F122,D$92-SUM(E$99:E122))</f>
        <v>159502.00159786886</v>
      </c>
      <c r="E123" s="522">
        <f>IF(+J96&lt;F122,J96,D123)</f>
        <v>8860.6904761904771</v>
      </c>
      <c r="F123" s="523">
        <f t="shared" si="43"/>
        <v>150641.31112167839</v>
      </c>
      <c r="G123" s="523">
        <f t="shared" si="44"/>
        <v>155071.65635977362</v>
      </c>
      <c r="H123" s="526">
        <f t="shared" si="45"/>
        <v>27075.072749223473</v>
      </c>
      <c r="I123" s="577">
        <f t="shared" si="46"/>
        <v>27075.072749223473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2032</v>
      </c>
      <c r="D124" s="374">
        <f>IF(F123+SUM(E$99:E123)=D$92,F123,D$92-SUM(E$99:E123))</f>
        <v>150641.31112167839</v>
      </c>
      <c r="E124" s="522">
        <f>IF(+J96&lt;F123,J96,D124)</f>
        <v>8860.6904761904771</v>
      </c>
      <c r="F124" s="523">
        <f t="shared" si="43"/>
        <v>141780.62064548791</v>
      </c>
      <c r="G124" s="523">
        <f t="shared" si="44"/>
        <v>146210.96588358315</v>
      </c>
      <c r="H124" s="526">
        <f t="shared" si="45"/>
        <v>26034.315158023703</v>
      </c>
      <c r="I124" s="577">
        <f t="shared" si="46"/>
        <v>26034.315158023703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2033</v>
      </c>
      <c r="D125" s="374">
        <f>IF(F124+SUM(E$99:E124)=D$92,F124,D$92-SUM(E$99:E124))</f>
        <v>141780.62064548791</v>
      </c>
      <c r="E125" s="522">
        <f>IF(+J96&lt;F124,J96,D125)</f>
        <v>8860.6904761904771</v>
      </c>
      <c r="F125" s="523">
        <f t="shared" si="43"/>
        <v>132919.93016929744</v>
      </c>
      <c r="G125" s="523">
        <f t="shared" si="44"/>
        <v>137350.27540739268</v>
      </c>
      <c r="H125" s="526">
        <f t="shared" si="45"/>
        <v>24993.557566823936</v>
      </c>
      <c r="I125" s="577">
        <f t="shared" si="46"/>
        <v>24993.557566823936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2034</v>
      </c>
      <c r="D126" s="374">
        <f>IF(F125+SUM(E$99:E125)=D$92,F125,D$92-SUM(E$99:E125))</f>
        <v>132919.93016929744</v>
      </c>
      <c r="E126" s="522">
        <f>IF(+J96&lt;F125,J96,D126)</f>
        <v>8860.6904761904771</v>
      </c>
      <c r="F126" s="523">
        <f t="shared" si="43"/>
        <v>124059.23969310697</v>
      </c>
      <c r="G126" s="523">
        <f t="shared" si="44"/>
        <v>128489.5849312022</v>
      </c>
      <c r="H126" s="526">
        <f t="shared" si="45"/>
        <v>23952.79997562417</v>
      </c>
      <c r="I126" s="577">
        <f t="shared" si="46"/>
        <v>23952.79997562417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2035</v>
      </c>
      <c r="D127" s="374">
        <f>IF(F126+SUM(E$99:E126)=D$92,F126,D$92-SUM(E$99:E126))</f>
        <v>124059.23969310697</v>
      </c>
      <c r="E127" s="522">
        <f>IF(+J96&lt;F126,J96,D127)</f>
        <v>8860.6904761904771</v>
      </c>
      <c r="F127" s="523">
        <f t="shared" si="43"/>
        <v>115198.54921691649</v>
      </c>
      <c r="G127" s="523">
        <f t="shared" si="44"/>
        <v>119628.89445501173</v>
      </c>
      <c r="H127" s="526">
        <f t="shared" si="45"/>
        <v>22912.042384424403</v>
      </c>
      <c r="I127" s="577">
        <f t="shared" si="46"/>
        <v>22912.042384424403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2036</v>
      </c>
      <c r="D128" s="374">
        <f>IF(F127+SUM(E$99:E127)=D$92,F127,D$92-SUM(E$99:E127))</f>
        <v>115198.54921691649</v>
      </c>
      <c r="E128" s="522">
        <f>IF(+J96&lt;F127,J96,D128)</f>
        <v>8860.6904761904771</v>
      </c>
      <c r="F128" s="523">
        <f t="shared" si="43"/>
        <v>106337.85874072602</v>
      </c>
      <c r="G128" s="523">
        <f t="shared" si="44"/>
        <v>110768.20397882126</v>
      </c>
      <c r="H128" s="526">
        <f t="shared" si="45"/>
        <v>21871.284793224637</v>
      </c>
      <c r="I128" s="577">
        <f t="shared" si="46"/>
        <v>21871.284793224637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2037</v>
      </c>
      <c r="D129" s="374">
        <f>IF(F128+SUM(E$99:E128)=D$92,F128,D$92-SUM(E$99:E128))</f>
        <v>106337.85874072602</v>
      </c>
      <c r="E129" s="522">
        <f>IF(+J96&lt;F128,J96,D129)</f>
        <v>8860.6904761904771</v>
      </c>
      <c r="F129" s="523">
        <f t="shared" si="43"/>
        <v>97477.168264535547</v>
      </c>
      <c r="G129" s="523">
        <f t="shared" si="44"/>
        <v>101907.51350263078</v>
      </c>
      <c r="H129" s="526">
        <f t="shared" si="45"/>
        <v>20830.527202024867</v>
      </c>
      <c r="I129" s="577">
        <f t="shared" si="46"/>
        <v>20830.527202024867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2038</v>
      </c>
      <c r="D130" s="374">
        <f>IF(F129+SUM(E$99:E129)=D$92,F129,D$92-SUM(E$99:E129))</f>
        <v>97477.168264535547</v>
      </c>
      <c r="E130" s="522">
        <f>IF(+J96&lt;F129,J96,D130)</f>
        <v>8860.6904761904771</v>
      </c>
      <c r="F130" s="523">
        <f t="shared" si="43"/>
        <v>88616.477788345073</v>
      </c>
      <c r="G130" s="523">
        <f t="shared" si="44"/>
        <v>93046.82302644031</v>
      </c>
      <c r="H130" s="526">
        <f t="shared" si="45"/>
        <v>19789.769610825104</v>
      </c>
      <c r="I130" s="577">
        <f t="shared" si="46"/>
        <v>19789.769610825104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2039</v>
      </c>
      <c r="D131" s="374">
        <f>IF(F130+SUM(E$99:E130)=D$92,F130,D$92-SUM(E$99:E130))</f>
        <v>88616.477788345073</v>
      </c>
      <c r="E131" s="522">
        <f>IF(+J96&lt;F130,J96,D131)</f>
        <v>8860.6904761904771</v>
      </c>
      <c r="F131" s="523">
        <f t="shared" ref="F131:F154" si="47">+D131-E131</f>
        <v>79755.7873121546</v>
      </c>
      <c r="G131" s="523">
        <f t="shared" ref="G131:G154" si="48">+(F131+D131)/2</f>
        <v>84186.132550249837</v>
      </c>
      <c r="H131" s="526">
        <f t="shared" si="45"/>
        <v>18749.012019625334</v>
      </c>
      <c r="I131" s="577">
        <f t="shared" si="46"/>
        <v>18749.012019625334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0"/>
        <v/>
      </c>
      <c r="C132" s="507">
        <f>IF(D93="","-",+C131+1)</f>
        <v>2040</v>
      </c>
      <c r="D132" s="374">
        <f>IF(F131+SUM(E$99:E131)=D$92,F131,D$92-SUM(E$99:E131))</f>
        <v>79755.7873121546</v>
      </c>
      <c r="E132" s="522">
        <f>IF(+J96&lt;F131,J96,D132)</f>
        <v>8860.6904761904771</v>
      </c>
      <c r="F132" s="523">
        <f t="shared" si="47"/>
        <v>70895.096835964127</v>
      </c>
      <c r="G132" s="523">
        <f t="shared" si="48"/>
        <v>75325.442074059363</v>
      </c>
      <c r="H132" s="526">
        <f t="shared" si="45"/>
        <v>17708.254428425567</v>
      </c>
      <c r="I132" s="577">
        <f t="shared" si="46"/>
        <v>17708.254428425567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0"/>
        <v/>
      </c>
      <c r="C133" s="507">
        <f>IF(D93="","-",+C132+1)</f>
        <v>2041</v>
      </c>
      <c r="D133" s="374">
        <f>IF(F132+SUM(E$99:E132)=D$92,F132,D$92-SUM(E$99:E132))</f>
        <v>70895.096835964127</v>
      </c>
      <c r="E133" s="522">
        <f>IF(+J96&lt;F132,J96,D133)</f>
        <v>8860.6904761904771</v>
      </c>
      <c r="F133" s="523">
        <f t="shared" si="47"/>
        <v>62034.406359773653</v>
      </c>
      <c r="G133" s="523">
        <f t="shared" si="48"/>
        <v>66464.75159786889</v>
      </c>
      <c r="H133" s="526">
        <f t="shared" si="45"/>
        <v>16667.496837225801</v>
      </c>
      <c r="I133" s="577">
        <f t="shared" si="46"/>
        <v>16667.496837225801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0"/>
        <v/>
      </c>
      <c r="C134" s="507">
        <f>IF(D93="","-",+C133+1)</f>
        <v>2042</v>
      </c>
      <c r="D134" s="374">
        <f>IF(F133+SUM(E$99:E133)=D$92,F133,D$92-SUM(E$99:E133))</f>
        <v>62034.406359773653</v>
      </c>
      <c r="E134" s="522">
        <f>IF(+J96&lt;F133,J96,D134)</f>
        <v>8860.6904761904771</v>
      </c>
      <c r="F134" s="523">
        <f t="shared" si="47"/>
        <v>53173.71588358318</v>
      </c>
      <c r="G134" s="523">
        <f t="shared" si="48"/>
        <v>57604.061121678416</v>
      </c>
      <c r="H134" s="526">
        <f t="shared" si="45"/>
        <v>15626.739246026034</v>
      </c>
      <c r="I134" s="577">
        <f t="shared" si="46"/>
        <v>15626.739246026034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0"/>
        <v/>
      </c>
      <c r="C135" s="507">
        <f>IF(D93="","-",+C134+1)</f>
        <v>2043</v>
      </c>
      <c r="D135" s="374">
        <f>IF(F134+SUM(E$99:E134)=D$92,F134,D$92-SUM(E$99:E134))</f>
        <v>53173.71588358318</v>
      </c>
      <c r="E135" s="522">
        <f>IF(+J96&lt;F134,J96,D135)</f>
        <v>8860.6904761904771</v>
      </c>
      <c r="F135" s="523">
        <f t="shared" si="47"/>
        <v>44313.025407392706</v>
      </c>
      <c r="G135" s="523">
        <f t="shared" si="48"/>
        <v>48743.370645487943</v>
      </c>
      <c r="H135" s="526">
        <f t="shared" si="45"/>
        <v>14585.981654826266</v>
      </c>
      <c r="I135" s="577">
        <f t="shared" si="46"/>
        <v>14585.981654826266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0"/>
        <v/>
      </c>
      <c r="C136" s="507">
        <f>IF(D93="","-",+C135+1)</f>
        <v>2044</v>
      </c>
      <c r="D136" s="374">
        <f>IF(F135+SUM(E$99:E135)=D$92,F135,D$92-SUM(E$99:E135))</f>
        <v>44313.025407392706</v>
      </c>
      <c r="E136" s="522">
        <f>IF(+J96&lt;F135,J96,D136)</f>
        <v>8860.6904761904771</v>
      </c>
      <c r="F136" s="523">
        <f t="shared" si="47"/>
        <v>35452.334931202233</v>
      </c>
      <c r="G136" s="523">
        <f t="shared" si="48"/>
        <v>39882.68016929747</v>
      </c>
      <c r="H136" s="526">
        <f t="shared" si="45"/>
        <v>13545.224063626498</v>
      </c>
      <c r="I136" s="577">
        <f t="shared" si="46"/>
        <v>13545.224063626498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0"/>
        <v/>
      </c>
      <c r="C137" s="507">
        <f>IF(D93="","-",+C136+1)</f>
        <v>2045</v>
      </c>
      <c r="D137" s="374">
        <f>IF(F136+SUM(E$99:E136)=D$92,F136,D$92-SUM(E$99:E136))</f>
        <v>35452.334931202233</v>
      </c>
      <c r="E137" s="522">
        <f>IF(+J96&lt;F136,J96,D137)</f>
        <v>8860.6904761904771</v>
      </c>
      <c r="F137" s="523">
        <f t="shared" si="47"/>
        <v>26591.644455011756</v>
      </c>
      <c r="G137" s="523">
        <f t="shared" si="48"/>
        <v>31021.989693106996</v>
      </c>
      <c r="H137" s="526">
        <f t="shared" si="45"/>
        <v>12504.466472426731</v>
      </c>
      <c r="I137" s="577">
        <f t="shared" si="46"/>
        <v>12504.466472426731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0"/>
        <v/>
      </c>
      <c r="C138" s="507">
        <f>IF(D93="","-",+C137+1)</f>
        <v>2046</v>
      </c>
      <c r="D138" s="374">
        <f>IF(F137+SUM(E$99:E137)=D$92,F137,D$92-SUM(E$99:E137))</f>
        <v>26591.644455011756</v>
      </c>
      <c r="E138" s="522">
        <f>IF(+J96&lt;F137,J96,D138)</f>
        <v>8860.6904761904771</v>
      </c>
      <c r="F138" s="523">
        <f t="shared" si="47"/>
        <v>17730.953978821279</v>
      </c>
      <c r="G138" s="523">
        <f t="shared" si="48"/>
        <v>22161.299216916515</v>
      </c>
      <c r="H138" s="526">
        <f t="shared" si="45"/>
        <v>11463.708881226965</v>
      </c>
      <c r="I138" s="577">
        <f t="shared" si="46"/>
        <v>11463.708881226965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0"/>
        <v/>
      </c>
      <c r="C139" s="507">
        <f>IF(D93="","-",+C138+1)</f>
        <v>2047</v>
      </c>
      <c r="D139" s="374">
        <f>IF(F138+SUM(E$99:E138)=D$92,F138,D$92-SUM(E$99:E138))</f>
        <v>17730.953978821279</v>
      </c>
      <c r="E139" s="522">
        <f>IF(+J96&lt;F138,J96,D139)</f>
        <v>8860.6904761904771</v>
      </c>
      <c r="F139" s="523">
        <f t="shared" si="47"/>
        <v>8870.2635026308017</v>
      </c>
      <c r="G139" s="523">
        <f t="shared" si="48"/>
        <v>13300.60874072604</v>
      </c>
      <c r="H139" s="526">
        <f t="shared" si="45"/>
        <v>10422.951290027197</v>
      </c>
      <c r="I139" s="577">
        <f t="shared" si="46"/>
        <v>10422.951290027197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0"/>
        <v/>
      </c>
      <c r="C140" s="507">
        <f>IF(D93="","-",+C139+1)</f>
        <v>2048</v>
      </c>
      <c r="D140" s="374">
        <f>IF(F139+SUM(E$99:E139)=D$92,F139,D$92-SUM(E$99:E139))</f>
        <v>8870.2635026308017</v>
      </c>
      <c r="E140" s="522">
        <f>IF(+J96&lt;F139,J96,D140)</f>
        <v>8860.6904761904771</v>
      </c>
      <c r="F140" s="523">
        <f t="shared" si="47"/>
        <v>9.573026440324611</v>
      </c>
      <c r="G140" s="523">
        <f t="shared" si="48"/>
        <v>4439.9182645355631</v>
      </c>
      <c r="H140" s="526">
        <f t="shared" si="45"/>
        <v>9382.1936988274301</v>
      </c>
      <c r="I140" s="577">
        <f t="shared" si="46"/>
        <v>9382.1936988274301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0"/>
        <v/>
      </c>
      <c r="C141" s="507">
        <f>IF(D93="","-",+C140+1)</f>
        <v>2049</v>
      </c>
      <c r="D141" s="374">
        <f>IF(F140+SUM(E$99:E140)=D$92,F140,D$92-SUM(E$99:E140))</f>
        <v>9.573026440324611</v>
      </c>
      <c r="E141" s="522">
        <f>IF(+J96&lt;F140,J96,D141)</f>
        <v>9.573026440324611</v>
      </c>
      <c r="F141" s="523">
        <f t="shared" si="47"/>
        <v>0</v>
      </c>
      <c r="G141" s="523">
        <f t="shared" si="48"/>
        <v>4.7865132201623055</v>
      </c>
      <c r="H141" s="526">
        <f t="shared" si="45"/>
        <v>10.135239958858861</v>
      </c>
      <c r="I141" s="577">
        <f t="shared" si="46"/>
        <v>10.135239958858861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0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7"/>
        <v>0</v>
      </c>
      <c r="G142" s="523">
        <f t="shared" si="48"/>
        <v>0</v>
      </c>
      <c r="H142" s="526">
        <f t="shared" si="45"/>
        <v>0</v>
      </c>
      <c r="I142" s="577">
        <f t="shared" si="46"/>
        <v>0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0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0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0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0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0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0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0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0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0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0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0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0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372149.00000000012</v>
      </c>
      <c r="F155" s="375"/>
      <c r="G155" s="375"/>
      <c r="H155" s="375">
        <f>SUM(H99:H154)</f>
        <v>1359031.8234365988</v>
      </c>
      <c r="I155" s="375">
        <f>SUM(I99:I154)</f>
        <v>1359031.8234365988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view="pageBreakPreview" zoomScale="75" zoomScaleNormal="100" zoomScaleSheetLayoutView="75" workbookViewId="0">
      <selection activeCell="D103" sqref="D10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18" width="9.140625" style="183" customWidth="1"/>
    <col min="19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39144.444225431915</v>
      </c>
      <c r="P5" s="269"/>
    </row>
    <row r="6" spans="1:17" ht="15.7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39144.444225431915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9269.6666666666661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 t="shared" ref="K25:K30" si="10">G25</f>
        <v>50522.11947752475</v>
      </c>
      <c r="L25" s="519">
        <f t="shared" si="7"/>
        <v>0</v>
      </c>
      <c r="M25" s="518">
        <f t="shared" ref="M25:M30" si="11"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 t="shared" si="10"/>
        <v>47783.446226544533</v>
      </c>
      <c r="L26" s="519">
        <f t="shared" si="7"/>
        <v>0</v>
      </c>
      <c r="M26" s="518">
        <f t="shared" si="11"/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173">
        <v>308077.3701774287</v>
      </c>
      <c r="E27" s="609">
        <v>9495.7560975609758</v>
      </c>
      <c r="F27" s="173">
        <v>298581.61407986772</v>
      </c>
      <c r="G27" s="609">
        <v>48047.144578018066</v>
      </c>
      <c r="H27" s="610">
        <v>48047.144578018066</v>
      </c>
      <c r="I27" s="511">
        <f t="shared" si="0"/>
        <v>0</v>
      </c>
      <c r="J27" s="511"/>
      <c r="K27" s="518">
        <f t="shared" si="10"/>
        <v>48047.144578018066</v>
      </c>
      <c r="L27" s="519">
        <f t="shared" si="7"/>
        <v>0</v>
      </c>
      <c r="M27" s="518">
        <f t="shared" si="11"/>
        <v>48047.144578018066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173">
        <v>298581.61407986772</v>
      </c>
      <c r="E28" s="609">
        <v>9495.7560975609758</v>
      </c>
      <c r="F28" s="173">
        <v>289085.85798230674</v>
      </c>
      <c r="G28" s="609">
        <v>46840.290013156024</v>
      </c>
      <c r="H28" s="610">
        <v>46840.290013156024</v>
      </c>
      <c r="I28" s="511">
        <f t="shared" si="0"/>
        <v>0</v>
      </c>
      <c r="J28" s="511"/>
      <c r="K28" s="518">
        <f t="shared" si="10"/>
        <v>46840.290013156024</v>
      </c>
      <c r="L28" s="519">
        <f t="shared" ref="L28" si="12">IF(K28&lt;&gt;0,+G28-K28,0)</f>
        <v>0</v>
      </c>
      <c r="M28" s="518">
        <f t="shared" si="11"/>
        <v>46840.290013156024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173">
        <v>289085.85798230674</v>
      </c>
      <c r="E29" s="609">
        <v>9495.7560975609758</v>
      </c>
      <c r="F29" s="173">
        <v>279590.10188474576</v>
      </c>
      <c r="G29" s="609">
        <v>38593.612729387853</v>
      </c>
      <c r="H29" s="610">
        <v>38593.612729387853</v>
      </c>
      <c r="I29" s="511">
        <f t="shared" si="0"/>
        <v>0</v>
      </c>
      <c r="J29" s="511"/>
      <c r="K29" s="518">
        <f t="shared" si="10"/>
        <v>38593.612729387853</v>
      </c>
      <c r="L29" s="519">
        <f t="shared" ref="L29" si="13">IF(K29&lt;&gt;0,+G29-K29,0)</f>
        <v>0</v>
      </c>
      <c r="M29" s="518">
        <f t="shared" si="11"/>
        <v>38593.612729387853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173">
        <v>280031.76495905104</v>
      </c>
      <c r="E30" s="609">
        <v>9269.6666666666661</v>
      </c>
      <c r="F30" s="173">
        <v>270762.09829238435</v>
      </c>
      <c r="G30" s="609">
        <v>38462.993109784969</v>
      </c>
      <c r="H30" s="610">
        <v>38462.993109784969</v>
      </c>
      <c r="I30" s="511">
        <f t="shared" si="0"/>
        <v>0</v>
      </c>
      <c r="J30" s="511"/>
      <c r="K30" s="518">
        <f t="shared" si="10"/>
        <v>38462.993109784969</v>
      </c>
      <c r="L30" s="519">
        <f t="shared" ref="L30" si="14">IF(K30&lt;&gt;0,+G30-K30,0)</f>
        <v>0</v>
      </c>
      <c r="M30" s="518">
        <f t="shared" si="11"/>
        <v>38462.993109784969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173">
        <v>270320.43521807925</v>
      </c>
      <c r="E31" s="609">
        <v>9269.6666666666661</v>
      </c>
      <c r="F31" s="173">
        <v>261050.76855141259</v>
      </c>
      <c r="G31" s="609">
        <v>39144.444225431915</v>
      </c>
      <c r="H31" s="610">
        <v>39144.444225431915</v>
      </c>
      <c r="I31" s="511">
        <f t="shared" si="0"/>
        <v>0</v>
      </c>
      <c r="J31" s="511"/>
      <c r="K31" s="518">
        <f t="shared" ref="K31" si="15">G31</f>
        <v>39144.444225431915</v>
      </c>
      <c r="L31" s="519">
        <f t="shared" ref="L31" si="16">IF(K31&lt;&gt;0,+G31-K31,0)</f>
        <v>0</v>
      </c>
      <c r="M31" s="518">
        <f t="shared" ref="M31" si="17">H31</f>
        <v>39144.444225431915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261050.76855141259</v>
      </c>
      <c r="E32" s="522">
        <f>IF(+I14&lt;F31,I14,D32)</f>
        <v>9269.6666666666661</v>
      </c>
      <c r="F32" s="523">
        <f t="shared" ref="F32:F48" si="18">+D32-E32</f>
        <v>251781.10188474593</v>
      </c>
      <c r="G32" s="524">
        <f t="shared" ref="G32:G72" si="19">+I$12*((D32+F32)/2)+E32</f>
        <v>38102.124928691475</v>
      </c>
      <c r="H32" s="491">
        <f t="shared" ref="H32:H72" si="20">+I$13*((D32+F32)/2)+E32</f>
        <v>38102.124928691475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251781.10188474593</v>
      </c>
      <c r="E33" s="522">
        <f>IF(+I14&lt;F32,I14,D33)</f>
        <v>9269.6666666666661</v>
      </c>
      <c r="F33" s="523">
        <f t="shared" si="18"/>
        <v>242511.43521807928</v>
      </c>
      <c r="G33" s="524">
        <f t="shared" si="19"/>
        <v>37059.805631951043</v>
      </c>
      <c r="H33" s="491">
        <f t="shared" si="20"/>
        <v>37059.805631951043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242511.43521807928</v>
      </c>
      <c r="E34" s="522">
        <f>IF(+I14&lt;F33,I14,D34)</f>
        <v>9269.6666666666661</v>
      </c>
      <c r="F34" s="523">
        <f t="shared" si="18"/>
        <v>233241.76855141262</v>
      </c>
      <c r="G34" s="524">
        <f t="shared" si="19"/>
        <v>36017.486335210611</v>
      </c>
      <c r="H34" s="491">
        <f t="shared" si="20"/>
        <v>36017.486335210611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233241.76855141262</v>
      </c>
      <c r="E35" s="522">
        <f>IF(+I14&lt;F34,I14,D35)</f>
        <v>9269.6666666666661</v>
      </c>
      <c r="F35" s="523">
        <f t="shared" si="18"/>
        <v>223972.10188474596</v>
      </c>
      <c r="G35" s="524">
        <f t="shared" si="19"/>
        <v>34975.167038470179</v>
      </c>
      <c r="H35" s="491">
        <f t="shared" si="20"/>
        <v>34975.167038470179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223972.10188474596</v>
      </c>
      <c r="E36" s="522">
        <f>IF(+I14&lt;F35,I14,D36)</f>
        <v>9269.6666666666661</v>
      </c>
      <c r="F36" s="523">
        <f t="shared" si="18"/>
        <v>214702.43521807931</v>
      </c>
      <c r="G36" s="524">
        <f t="shared" si="19"/>
        <v>33932.84774172974</v>
      </c>
      <c r="H36" s="491">
        <f t="shared" si="20"/>
        <v>33932.84774172974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214702.43521807931</v>
      </c>
      <c r="E37" s="522">
        <f>IF(+I14&lt;F36,I14,D37)</f>
        <v>9269.6666666666661</v>
      </c>
      <c r="F37" s="523">
        <f t="shared" si="18"/>
        <v>205432.76855141265</v>
      </c>
      <c r="G37" s="524">
        <f t="shared" si="19"/>
        <v>32890.528444989308</v>
      </c>
      <c r="H37" s="491">
        <f t="shared" si="20"/>
        <v>32890.528444989308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205432.76855141265</v>
      </c>
      <c r="E38" s="522">
        <f>IF(+I14&lt;F37,I14,D38)</f>
        <v>9269.6666666666661</v>
      </c>
      <c r="F38" s="523">
        <f t="shared" si="18"/>
        <v>196163.10188474599</v>
      </c>
      <c r="G38" s="524">
        <f t="shared" si="19"/>
        <v>31848.209148248876</v>
      </c>
      <c r="H38" s="491">
        <f t="shared" si="20"/>
        <v>31848.209148248876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196163.10188474599</v>
      </c>
      <c r="E39" s="522">
        <f>IF(+I14&lt;F38,I14,D39)</f>
        <v>9269.6666666666661</v>
      </c>
      <c r="F39" s="523">
        <f t="shared" si="18"/>
        <v>186893.43521807934</v>
      </c>
      <c r="G39" s="524">
        <f t="shared" si="19"/>
        <v>30805.889851508444</v>
      </c>
      <c r="H39" s="491">
        <f t="shared" si="20"/>
        <v>30805.889851508444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186893.43521807934</v>
      </c>
      <c r="E40" s="522">
        <f>IF(+I14&lt;F39,I14,D40)</f>
        <v>9269.6666666666661</v>
      </c>
      <c r="F40" s="523">
        <f t="shared" si="18"/>
        <v>177623.76855141268</v>
      </c>
      <c r="G40" s="524">
        <f t="shared" si="19"/>
        <v>29763.570554768005</v>
      </c>
      <c r="H40" s="491">
        <f t="shared" si="20"/>
        <v>29763.570554768005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177623.76855141268</v>
      </c>
      <c r="E41" s="522">
        <f>IF(+I14&lt;F40,I14,D41)</f>
        <v>9269.6666666666661</v>
      </c>
      <c r="F41" s="523">
        <f t="shared" si="18"/>
        <v>168354.10188474602</v>
      </c>
      <c r="G41" s="524">
        <f t="shared" si="19"/>
        <v>28721.251258027572</v>
      </c>
      <c r="H41" s="491">
        <f t="shared" si="20"/>
        <v>28721.251258027572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168354.10188474602</v>
      </c>
      <c r="E42" s="522">
        <f>IF(+I14&lt;F41,I14,D42)</f>
        <v>9269.6666666666661</v>
      </c>
      <c r="F42" s="523">
        <f t="shared" si="18"/>
        <v>159084.43521807936</v>
      </c>
      <c r="G42" s="524">
        <f t="shared" si="19"/>
        <v>27678.931961287133</v>
      </c>
      <c r="H42" s="491">
        <f t="shared" si="20"/>
        <v>27678.931961287133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159084.43521807936</v>
      </c>
      <c r="E43" s="522">
        <f>IF(+I14&lt;F42,I14,D43)</f>
        <v>9269.6666666666661</v>
      </c>
      <c r="F43" s="523">
        <f t="shared" si="18"/>
        <v>149814.76855141271</v>
      </c>
      <c r="G43" s="524">
        <f t="shared" si="19"/>
        <v>26636.612664546708</v>
      </c>
      <c r="H43" s="491">
        <f t="shared" si="20"/>
        <v>26636.612664546708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149814.76855141271</v>
      </c>
      <c r="E44" s="522">
        <f>IF(+I14&lt;F43,I14,D44)</f>
        <v>9269.6666666666661</v>
      </c>
      <c r="F44" s="523">
        <f t="shared" si="18"/>
        <v>140545.10188474605</v>
      </c>
      <c r="G44" s="524">
        <f t="shared" si="19"/>
        <v>25594.293367806269</v>
      </c>
      <c r="H44" s="491">
        <f t="shared" si="20"/>
        <v>25594.293367806269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140545.10188474605</v>
      </c>
      <c r="E45" s="522">
        <f>IF(+I14&lt;F44,I14,D45)</f>
        <v>9269.6666666666661</v>
      </c>
      <c r="F45" s="523">
        <f t="shared" si="18"/>
        <v>131275.43521807939</v>
      </c>
      <c r="G45" s="524">
        <f t="shared" si="19"/>
        <v>24551.974071065837</v>
      </c>
      <c r="H45" s="491">
        <f t="shared" si="20"/>
        <v>24551.974071065837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131275.43521807939</v>
      </c>
      <c r="E46" s="522">
        <f>IF(+I14&lt;F45,I14,D46)</f>
        <v>9269.6666666666661</v>
      </c>
      <c r="F46" s="523">
        <f t="shared" si="18"/>
        <v>122005.76855141272</v>
      </c>
      <c r="G46" s="524">
        <f t="shared" si="19"/>
        <v>23509.654774325401</v>
      </c>
      <c r="H46" s="491">
        <f t="shared" si="20"/>
        <v>23509.654774325401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122005.76855141272</v>
      </c>
      <c r="E47" s="522">
        <f>IF(+I14&lt;F46,I14,D47)</f>
        <v>9269.6666666666661</v>
      </c>
      <c r="F47" s="523">
        <f t="shared" si="18"/>
        <v>112736.10188474605</v>
      </c>
      <c r="G47" s="524">
        <f t="shared" si="19"/>
        <v>22467.335477584966</v>
      </c>
      <c r="H47" s="491">
        <f t="shared" si="20"/>
        <v>22467.335477584966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112736.10188474605</v>
      </c>
      <c r="E48" s="522">
        <f>IF(+I14&lt;F47,I14,D48)</f>
        <v>9269.6666666666661</v>
      </c>
      <c r="F48" s="523">
        <f t="shared" si="18"/>
        <v>103466.43521807938</v>
      </c>
      <c r="G48" s="524">
        <f t="shared" si="19"/>
        <v>21425.01618084453</v>
      </c>
      <c r="H48" s="491">
        <f t="shared" si="20"/>
        <v>21425.01618084453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103466.43521807938</v>
      </c>
      <c r="E49" s="522">
        <f>IF(+I14&lt;F48,I14,D49)</f>
        <v>9269.6666666666661</v>
      </c>
      <c r="F49" s="523">
        <f t="shared" ref="F49:F72" si="21">+D49-E49</f>
        <v>94196.768551412708</v>
      </c>
      <c r="G49" s="524">
        <f t="shared" si="19"/>
        <v>20382.696884104094</v>
      </c>
      <c r="H49" s="491">
        <f t="shared" si="20"/>
        <v>20382.696884104094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94196.768551412708</v>
      </c>
      <c r="E50" s="522">
        <f>IF(+I14&lt;F49,I14,D50)</f>
        <v>9269.6666666666661</v>
      </c>
      <c r="F50" s="523">
        <f t="shared" si="21"/>
        <v>84927.101884746036</v>
      </c>
      <c r="G50" s="524">
        <f t="shared" si="19"/>
        <v>19340.377587363659</v>
      </c>
      <c r="H50" s="491">
        <f t="shared" si="20"/>
        <v>19340.377587363659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84927.101884746036</v>
      </c>
      <c r="E51" s="522">
        <f>IF(+I14&lt;F50,I14,D51)</f>
        <v>9269.6666666666661</v>
      </c>
      <c r="F51" s="523">
        <f t="shared" si="21"/>
        <v>75657.435218079365</v>
      </c>
      <c r="G51" s="524">
        <f t="shared" si="19"/>
        <v>18298.058290623223</v>
      </c>
      <c r="H51" s="491">
        <f t="shared" si="20"/>
        <v>18298.058290623223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75657.435218079365</v>
      </c>
      <c r="E52" s="522">
        <f>IF(+I14&lt;F51,I14,D52)</f>
        <v>9269.6666666666661</v>
      </c>
      <c r="F52" s="523">
        <f t="shared" si="21"/>
        <v>66387.768551412693</v>
      </c>
      <c r="G52" s="524">
        <f t="shared" si="19"/>
        <v>17255.738993882787</v>
      </c>
      <c r="H52" s="491">
        <f t="shared" si="20"/>
        <v>17255.738993882787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66387.768551412693</v>
      </c>
      <c r="E53" s="522">
        <f>IF(+I14&lt;F52,I14,D53)</f>
        <v>9269.6666666666661</v>
      </c>
      <c r="F53" s="523">
        <f t="shared" si="21"/>
        <v>57118.101884746029</v>
      </c>
      <c r="G53" s="524">
        <f t="shared" si="19"/>
        <v>16213.419697142353</v>
      </c>
      <c r="H53" s="491">
        <f t="shared" si="20"/>
        <v>16213.419697142353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57118.101884746029</v>
      </c>
      <c r="E54" s="522">
        <f>IF(+I14&lt;F53,I14,D54)</f>
        <v>9269.6666666666661</v>
      </c>
      <c r="F54" s="523">
        <f t="shared" si="21"/>
        <v>47848.435218079365</v>
      </c>
      <c r="G54" s="524">
        <f t="shared" si="19"/>
        <v>15171.100400401918</v>
      </c>
      <c r="H54" s="491">
        <f t="shared" si="20"/>
        <v>15171.100400401918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47848.435218079365</v>
      </c>
      <c r="E55" s="522">
        <f>IF(+I14&lt;F54,I14,D55)</f>
        <v>9269.6666666666661</v>
      </c>
      <c r="F55" s="523">
        <f t="shared" si="21"/>
        <v>38578.768551412701</v>
      </c>
      <c r="G55" s="524">
        <f t="shared" si="19"/>
        <v>14128.781103661484</v>
      </c>
      <c r="H55" s="491">
        <f t="shared" si="20"/>
        <v>14128.781103661484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38578.768551412701</v>
      </c>
      <c r="E56" s="522">
        <f>IF(+I14&lt;F55,I14,D56)</f>
        <v>9269.6666666666661</v>
      </c>
      <c r="F56" s="523">
        <f t="shared" si="21"/>
        <v>29309.101884746036</v>
      </c>
      <c r="G56" s="524">
        <f t="shared" si="19"/>
        <v>13086.461806921048</v>
      </c>
      <c r="H56" s="491">
        <f t="shared" si="20"/>
        <v>13086.461806921048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29309.101884746036</v>
      </c>
      <c r="E57" s="522">
        <f>IF(+I14&lt;F56,I14,D57)</f>
        <v>9269.6666666666661</v>
      </c>
      <c r="F57" s="523">
        <f t="shared" si="21"/>
        <v>20039.435218079372</v>
      </c>
      <c r="G57" s="524">
        <f t="shared" si="19"/>
        <v>12044.142510180613</v>
      </c>
      <c r="H57" s="491">
        <f t="shared" si="20"/>
        <v>12044.142510180613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20039.435218079372</v>
      </c>
      <c r="E58" s="522">
        <f>IF(+I14&lt;F57,I14,D58)</f>
        <v>9269.6666666666661</v>
      </c>
      <c r="F58" s="523">
        <f t="shared" si="21"/>
        <v>10769.768551412706</v>
      </c>
      <c r="G58" s="524">
        <f t="shared" si="19"/>
        <v>11001.823213440179</v>
      </c>
      <c r="H58" s="491">
        <f t="shared" si="20"/>
        <v>11001.823213440179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10769.768551412706</v>
      </c>
      <c r="E59" s="522">
        <f>IF(+I14&lt;F58,I14,D59)</f>
        <v>9269.6666666666661</v>
      </c>
      <c r="F59" s="523">
        <f t="shared" si="21"/>
        <v>1500.10188474604</v>
      </c>
      <c r="G59" s="524">
        <f t="shared" si="19"/>
        <v>9959.5039166997431</v>
      </c>
      <c r="H59" s="491">
        <f t="shared" si="20"/>
        <v>9959.5039166997431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1500.10188474604</v>
      </c>
      <c r="E60" s="522">
        <f>IF(+I14&lt;F59,I14,D60)</f>
        <v>1500.10188474604</v>
      </c>
      <c r="F60" s="523">
        <f t="shared" si="21"/>
        <v>0</v>
      </c>
      <c r="G60" s="524">
        <f t="shared" si="19"/>
        <v>1584.44068557747</v>
      </c>
      <c r="H60" s="491">
        <f t="shared" si="20"/>
        <v>1584.44068557747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389326.00000000029</v>
      </c>
      <c r="F73" s="375"/>
      <c r="G73" s="375">
        <f>SUM(G17:G72)</f>
        <v>1423241.7900519653</v>
      </c>
      <c r="H73" s="375">
        <f>SUM(H17:H72)</f>
        <v>1423241.7900519653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39144.444225431915</v>
      </c>
      <c r="N87" s="546">
        <f>IF(J92&lt;D11,0,VLOOKUP(J92,C17:O72,11))</f>
        <v>39144.444225431915</v>
      </c>
      <c r="O87" s="547">
        <f>+N87-M87</f>
        <v>0</v>
      </c>
      <c r="P87" s="269"/>
      <c r="Q87" s="269"/>
    </row>
    <row r="88" spans="1:17" ht="15.7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41298.645816011769</v>
      </c>
      <c r="N88" s="550">
        <f>IF(J92&lt;D11,0,VLOOKUP(J92,C99:P154,7))</f>
        <v>41298.645816011769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2154.2015905798544</v>
      </c>
      <c r="N89" s="555">
        <f>+N88-N87</f>
        <v>2154.2015905798544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9269.6666666666661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26">+I99-H99</f>
        <v>0</v>
      </c>
      <c r="K99" s="514"/>
      <c r="L99" s="512">
        <v>0</v>
      </c>
      <c r="M99" s="513">
        <f t="shared" ref="M99:M130" si="27">IF(L99&lt;&gt;0,+H99-L99,0)</f>
        <v>0</v>
      </c>
      <c r="N99" s="512">
        <v>0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26"/>
        <v>0</v>
      </c>
      <c r="K100" s="514"/>
      <c r="L100" s="518">
        <f t="shared" ref="L100:L105" si="30">H100</f>
        <v>0</v>
      </c>
      <c r="M100" s="519">
        <f t="shared" si="27"/>
        <v>0</v>
      </c>
      <c r="N100" s="518">
        <f t="shared" ref="N100:N105" si="31">I100</f>
        <v>0</v>
      </c>
      <c r="O100" s="514">
        <f t="shared" si="28"/>
        <v>0</v>
      </c>
      <c r="P100" s="514">
        <f t="shared" si="29"/>
        <v>0</v>
      </c>
      <c r="Q100" s="269"/>
    </row>
    <row r="101" spans="1:17">
      <c r="B101" s="195" t="str">
        <f t="shared" ref="B101:B154" si="32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26"/>
        <v>0</v>
      </c>
      <c r="K101" s="514"/>
      <c r="L101" s="518">
        <f t="shared" si="30"/>
        <v>73671.650548973092</v>
      </c>
      <c r="M101" s="519">
        <f t="shared" si="27"/>
        <v>0</v>
      </c>
      <c r="N101" s="518">
        <f t="shared" si="31"/>
        <v>73671.650548973092</v>
      </c>
      <c r="O101" s="514">
        <f t="shared" si="28"/>
        <v>0</v>
      </c>
      <c r="P101" s="514">
        <f t="shared" si="29"/>
        <v>0</v>
      </c>
      <c r="Q101" s="269"/>
    </row>
    <row r="102" spans="1:17">
      <c r="B102" s="195" t="str">
        <f t="shared" si="32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26"/>
        <v>0</v>
      </c>
      <c r="K102" s="514"/>
      <c r="L102" s="518">
        <f t="shared" si="30"/>
        <v>65578.844240085236</v>
      </c>
      <c r="M102" s="519">
        <f t="shared" si="27"/>
        <v>0</v>
      </c>
      <c r="N102" s="518">
        <f t="shared" si="31"/>
        <v>65578.844240085236</v>
      </c>
      <c r="O102" s="514">
        <f t="shared" si="28"/>
        <v>0</v>
      </c>
      <c r="P102" s="514">
        <f t="shared" si="29"/>
        <v>0</v>
      </c>
      <c r="Q102" s="269"/>
    </row>
    <row r="103" spans="1:17">
      <c r="B103" s="195" t="str">
        <f t="shared" si="32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26"/>
        <v>0</v>
      </c>
      <c r="K103" s="514"/>
      <c r="L103" s="518">
        <f t="shared" si="30"/>
        <v>63006.82444122398</v>
      </c>
      <c r="M103" s="519">
        <f t="shared" si="27"/>
        <v>0</v>
      </c>
      <c r="N103" s="518">
        <f t="shared" si="31"/>
        <v>63006.82444122398</v>
      </c>
      <c r="O103" s="514">
        <f t="shared" si="28"/>
        <v>0</v>
      </c>
      <c r="P103" s="514">
        <f t="shared" si="29"/>
        <v>0</v>
      </c>
      <c r="Q103" s="269"/>
    </row>
    <row r="104" spans="1:17">
      <c r="B104" s="195" t="str">
        <f t="shared" si="32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30"/>
        <v>57420.908011898166</v>
      </c>
      <c r="M104" s="519">
        <f t="shared" ref="M104:M109" si="33">IF(L104&lt;&gt;0,+H104-L104,0)</f>
        <v>0</v>
      </c>
      <c r="N104" s="518">
        <f t="shared" si="31"/>
        <v>57420.908011898166</v>
      </c>
      <c r="O104" s="514">
        <f t="shared" ref="O104:O109" si="34">IF(N104&lt;&gt;0,+I104-N104,0)</f>
        <v>0</v>
      </c>
      <c r="P104" s="514">
        <f t="shared" ref="P104:P109" si="35">+O104-M104</f>
        <v>0</v>
      </c>
      <c r="Q104" s="269"/>
    </row>
    <row r="105" spans="1:17">
      <c r="B105" s="195" t="str">
        <f t="shared" si="32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30"/>
        <v>56385.789642955569</v>
      </c>
      <c r="M105" s="519">
        <f t="shared" si="33"/>
        <v>0</v>
      </c>
      <c r="N105" s="518">
        <f t="shared" si="31"/>
        <v>56385.789642955569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2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26"/>
        <v>0</v>
      </c>
      <c r="K106" s="514"/>
      <c r="L106" s="518">
        <f t="shared" ref="L106:L111" si="36">H106</f>
        <v>53724.203573157785</v>
      </c>
      <c r="M106" s="519">
        <f t="shared" si="33"/>
        <v>0</v>
      </c>
      <c r="N106" s="518">
        <f t="shared" ref="N106:N111" si="37">I106</f>
        <v>53724.203573157785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26"/>
        <v>0</v>
      </c>
      <c r="K107" s="514"/>
      <c r="L107" s="518">
        <f t="shared" si="36"/>
        <v>50719.792658112536</v>
      </c>
      <c r="M107" s="519">
        <f t="shared" si="33"/>
        <v>0</v>
      </c>
      <c r="N107" s="518">
        <f t="shared" si="37"/>
        <v>50719.792658112536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26"/>
        <v>0</v>
      </c>
      <c r="K108" s="514"/>
      <c r="L108" s="518">
        <f t="shared" si="36"/>
        <v>48024.374867081598</v>
      </c>
      <c r="M108" s="519">
        <f t="shared" si="33"/>
        <v>0</v>
      </c>
      <c r="N108" s="518">
        <f t="shared" si="37"/>
        <v>48024.374867081598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2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26"/>
        <v>0</v>
      </c>
      <c r="K109" s="514"/>
      <c r="L109" s="518">
        <f t="shared" si="36"/>
        <v>41983.22941148797</v>
      </c>
      <c r="M109" s="519">
        <f t="shared" si="33"/>
        <v>0</v>
      </c>
      <c r="N109" s="518">
        <f t="shared" si="37"/>
        <v>41983.22941148797</v>
      </c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2"/>
        <v/>
      </c>
      <c r="C110" s="507">
        <f>IF(D93="","-",+C109+1)</f>
        <v>2019</v>
      </c>
      <c r="D110" s="508">
        <v>305139.24031007738</v>
      </c>
      <c r="E110" s="516">
        <v>9054.0930232558148</v>
      </c>
      <c r="F110" s="515">
        <v>296085.14728682156</v>
      </c>
      <c r="G110" s="515">
        <v>300612.19379844947</v>
      </c>
      <c r="H110" s="516">
        <v>41231.786544650007</v>
      </c>
      <c r="I110" s="510">
        <v>41231.786544650007</v>
      </c>
      <c r="J110" s="514">
        <f t="shared" si="26"/>
        <v>0</v>
      </c>
      <c r="K110" s="514"/>
      <c r="L110" s="518">
        <f t="shared" si="36"/>
        <v>41231.786544650007</v>
      </c>
      <c r="M110" s="519">
        <f t="shared" ref="M110" si="38">IF(L110&lt;&gt;0,+H110-L110,0)</f>
        <v>0</v>
      </c>
      <c r="N110" s="518">
        <f t="shared" si="37"/>
        <v>41231.786544650007</v>
      </c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2"/>
        <v/>
      </c>
      <c r="C111" s="507">
        <f>IF(D93="","-",+C110+1)</f>
        <v>2020</v>
      </c>
      <c r="D111" s="508">
        <v>296085.14728682156</v>
      </c>
      <c r="E111" s="516">
        <v>9269.6666666666661</v>
      </c>
      <c r="F111" s="515">
        <v>286815.48062015488</v>
      </c>
      <c r="G111" s="515">
        <v>291450.31395348825</v>
      </c>
      <c r="H111" s="516">
        <v>40622.093922186577</v>
      </c>
      <c r="I111" s="510">
        <v>40622.093922186577</v>
      </c>
      <c r="J111" s="514">
        <f t="shared" si="26"/>
        <v>0</v>
      </c>
      <c r="K111" s="514"/>
      <c r="L111" s="518">
        <f t="shared" si="36"/>
        <v>40622.093922186577</v>
      </c>
      <c r="M111" s="519">
        <f t="shared" ref="M111" si="39">IF(L111&lt;&gt;0,+H111-L111,0)</f>
        <v>0</v>
      </c>
      <c r="N111" s="518">
        <f t="shared" si="37"/>
        <v>40622.093922186577</v>
      </c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2"/>
        <v/>
      </c>
      <c r="C112" s="507">
        <f>IF(D93="","-",+C111+1)</f>
        <v>2021</v>
      </c>
      <c r="D112" s="508">
        <v>286815.48062015488</v>
      </c>
      <c r="E112" s="516">
        <v>9495.7560975609758</v>
      </c>
      <c r="F112" s="515">
        <v>277319.7245225939</v>
      </c>
      <c r="G112" s="515">
        <v>282067.60257137439</v>
      </c>
      <c r="H112" s="516">
        <v>41514.441787998621</v>
      </c>
      <c r="I112" s="510">
        <v>41514.441787998621</v>
      </c>
      <c r="J112" s="514">
        <f t="shared" si="26"/>
        <v>0</v>
      </c>
      <c r="K112" s="514"/>
      <c r="L112" s="518">
        <f t="shared" ref="L112" si="40">H112</f>
        <v>41514.441787998621</v>
      </c>
      <c r="M112" s="519">
        <f t="shared" ref="M112" si="41">IF(L112&lt;&gt;0,+H112-L112,0)</f>
        <v>0</v>
      </c>
      <c r="N112" s="518">
        <f t="shared" ref="N112" si="42">I112</f>
        <v>41514.441787998621</v>
      </c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2"/>
        <v/>
      </c>
      <c r="C113" s="507">
        <f>IF(D93="","-",+C112+1)</f>
        <v>2022</v>
      </c>
      <c r="D113" s="374">
        <f>IF(F112+SUM(E$99:E112)=D$92,F112,D$92-SUM(E$99:E112))</f>
        <v>277319.7245225939</v>
      </c>
      <c r="E113" s="522">
        <f>IF(+J96&lt;F112,J96,D113)</f>
        <v>9269.6666666666661</v>
      </c>
      <c r="F113" s="523">
        <f t="shared" ref="F113:F130" si="43">+D113-E113</f>
        <v>268050.05785592721</v>
      </c>
      <c r="G113" s="523">
        <f t="shared" ref="G113:G130" si="44">+(F113+D113)/2</f>
        <v>272684.89118926052</v>
      </c>
      <c r="H113" s="526">
        <f t="shared" ref="H113:H154" si="45">+J$94*G113+E113</f>
        <v>41298.645816011769</v>
      </c>
      <c r="I113" s="577">
        <f t="shared" ref="I113:I154" si="46">+J$95*G113+E113</f>
        <v>41298.645816011769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2"/>
        <v/>
      </c>
      <c r="C114" s="507">
        <f>IF(D93="","-",+C113+1)</f>
        <v>2023</v>
      </c>
      <c r="D114" s="374">
        <f>IF(F113+SUM(E$99:E113)=D$92,F113,D$92-SUM(E$99:E113))</f>
        <v>268050.05785592721</v>
      </c>
      <c r="E114" s="522">
        <f>IF(+J96&lt;F113,J96,D114)</f>
        <v>9269.6666666666661</v>
      </c>
      <c r="F114" s="523">
        <f t="shared" si="43"/>
        <v>258780.39118926055</v>
      </c>
      <c r="G114" s="523">
        <f t="shared" si="44"/>
        <v>263415.2245225939</v>
      </c>
      <c r="H114" s="526">
        <f t="shared" si="45"/>
        <v>40209.85076362297</v>
      </c>
      <c r="I114" s="577">
        <f t="shared" si="46"/>
        <v>40209.85076362297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2"/>
        <v/>
      </c>
      <c r="C115" s="507">
        <f>IF(D93="","-",+C114+1)</f>
        <v>2024</v>
      </c>
      <c r="D115" s="374">
        <f>IF(F114+SUM(E$99:E114)=D$92,F114,D$92-SUM(E$99:E114))</f>
        <v>258780.39118926055</v>
      </c>
      <c r="E115" s="522">
        <f>IF(+J96&lt;F114,J96,D115)</f>
        <v>9269.6666666666661</v>
      </c>
      <c r="F115" s="523">
        <f t="shared" si="43"/>
        <v>249510.7245225939</v>
      </c>
      <c r="G115" s="523">
        <f t="shared" si="44"/>
        <v>254145.55785592721</v>
      </c>
      <c r="H115" s="526">
        <f t="shared" si="45"/>
        <v>39121.055711234163</v>
      </c>
      <c r="I115" s="577">
        <f t="shared" si="46"/>
        <v>39121.055711234163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2"/>
        <v/>
      </c>
      <c r="C116" s="507">
        <f>IF(D93="","-",+C115+1)</f>
        <v>2025</v>
      </c>
      <c r="D116" s="374">
        <f>IF(F115+SUM(E$99:E115)=D$92,F115,D$92-SUM(E$99:E115))</f>
        <v>249510.7245225939</v>
      </c>
      <c r="E116" s="522">
        <f>IF(+J96&lt;F115,J96,D116)</f>
        <v>9269.6666666666661</v>
      </c>
      <c r="F116" s="523">
        <f t="shared" si="43"/>
        <v>240241.05785592724</v>
      </c>
      <c r="G116" s="523">
        <f t="shared" si="44"/>
        <v>244875.89118926058</v>
      </c>
      <c r="H116" s="526">
        <f t="shared" si="45"/>
        <v>38032.260658845364</v>
      </c>
      <c r="I116" s="577">
        <f t="shared" si="46"/>
        <v>38032.260658845364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2"/>
        <v/>
      </c>
      <c r="C117" s="507">
        <f>IF(D93="","-",+C116+1)</f>
        <v>2026</v>
      </c>
      <c r="D117" s="374">
        <f>IF(F116+SUM(E$99:E116)=D$92,F116,D$92-SUM(E$99:E116))</f>
        <v>240241.05785592724</v>
      </c>
      <c r="E117" s="522">
        <f>IF(+J96&lt;F116,J96,D117)</f>
        <v>9269.6666666666661</v>
      </c>
      <c r="F117" s="523">
        <f t="shared" si="43"/>
        <v>230971.39118926058</v>
      </c>
      <c r="G117" s="523">
        <f t="shared" si="44"/>
        <v>235606.2245225939</v>
      </c>
      <c r="H117" s="526">
        <f t="shared" si="45"/>
        <v>36943.465606456557</v>
      </c>
      <c r="I117" s="577">
        <f t="shared" si="46"/>
        <v>36943.465606456557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2"/>
        <v/>
      </c>
      <c r="C118" s="507">
        <f>IF(D93="","-",+C117+1)</f>
        <v>2027</v>
      </c>
      <c r="D118" s="374">
        <f>IF(F117+SUM(E$99:E117)=D$92,F117,D$92-SUM(E$99:E117))</f>
        <v>230971.39118926058</v>
      </c>
      <c r="E118" s="522">
        <f>IF(+J96&lt;F117,J96,D118)</f>
        <v>9269.6666666666661</v>
      </c>
      <c r="F118" s="523">
        <f t="shared" si="43"/>
        <v>221701.72452259393</v>
      </c>
      <c r="G118" s="523">
        <f t="shared" si="44"/>
        <v>226336.55785592727</v>
      </c>
      <c r="H118" s="526">
        <f t="shared" si="45"/>
        <v>35854.670554067758</v>
      </c>
      <c r="I118" s="577">
        <f t="shared" si="46"/>
        <v>35854.670554067758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2"/>
        <v/>
      </c>
      <c r="C119" s="507">
        <f>IF(D93="","-",+C118+1)</f>
        <v>2028</v>
      </c>
      <c r="D119" s="374">
        <f>IF(F118+SUM(E$99:E118)=D$92,F118,D$92-SUM(E$99:E118))</f>
        <v>221701.72452259393</v>
      </c>
      <c r="E119" s="522">
        <f>IF(+J96&lt;F118,J96,D119)</f>
        <v>9269.6666666666661</v>
      </c>
      <c r="F119" s="523">
        <f t="shared" si="43"/>
        <v>212432.05785592727</v>
      </c>
      <c r="G119" s="523">
        <f t="shared" si="44"/>
        <v>217066.89118926058</v>
      </c>
      <c r="H119" s="526">
        <f t="shared" si="45"/>
        <v>34765.875501678951</v>
      </c>
      <c r="I119" s="577">
        <f t="shared" si="46"/>
        <v>34765.875501678951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2"/>
        <v/>
      </c>
      <c r="C120" s="507">
        <f>IF(D93="","-",+C119+1)</f>
        <v>2029</v>
      </c>
      <c r="D120" s="374">
        <f>IF(F119+SUM(E$99:E119)=D$92,F119,D$92-SUM(E$99:E119))</f>
        <v>212432.05785592727</v>
      </c>
      <c r="E120" s="522">
        <f>IF(+J96&lt;F119,J96,D120)</f>
        <v>9269.6666666666661</v>
      </c>
      <c r="F120" s="523">
        <f t="shared" si="43"/>
        <v>203162.39118926061</v>
      </c>
      <c r="G120" s="523">
        <f t="shared" si="44"/>
        <v>207797.22452259396</v>
      </c>
      <c r="H120" s="526">
        <f t="shared" si="45"/>
        <v>33677.080449290159</v>
      </c>
      <c r="I120" s="577">
        <f t="shared" si="46"/>
        <v>33677.080449290159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2"/>
        <v/>
      </c>
      <c r="C121" s="507">
        <f>IF(D93="","-",+C120+1)</f>
        <v>2030</v>
      </c>
      <c r="D121" s="374">
        <f>IF(F120+SUM(E$99:E120)=D$92,F120,D$92-SUM(E$99:E120))</f>
        <v>203162.39118926061</v>
      </c>
      <c r="E121" s="522">
        <f>IF(+J96&lt;F120,J96,D121)</f>
        <v>9269.6666666666661</v>
      </c>
      <c r="F121" s="523">
        <f t="shared" si="43"/>
        <v>193892.72452259396</v>
      </c>
      <c r="G121" s="523">
        <f t="shared" si="44"/>
        <v>198527.55785592727</v>
      </c>
      <c r="H121" s="526">
        <f t="shared" si="45"/>
        <v>32588.285396901352</v>
      </c>
      <c r="I121" s="577">
        <f t="shared" si="46"/>
        <v>32588.285396901352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2"/>
        <v/>
      </c>
      <c r="C122" s="507">
        <f>IF(D93="","-",+C121+1)</f>
        <v>2031</v>
      </c>
      <c r="D122" s="374">
        <f>IF(F121+SUM(E$99:E121)=D$92,F121,D$92-SUM(E$99:E121))</f>
        <v>193892.72452259396</v>
      </c>
      <c r="E122" s="522">
        <f>IF(+J96&lt;F121,J96,D122)</f>
        <v>9269.6666666666661</v>
      </c>
      <c r="F122" s="523">
        <f t="shared" si="43"/>
        <v>184623.0578559273</v>
      </c>
      <c r="G122" s="523">
        <f t="shared" si="44"/>
        <v>189257.89118926064</v>
      </c>
      <c r="H122" s="526">
        <f t="shared" si="45"/>
        <v>31499.490344512553</v>
      </c>
      <c r="I122" s="577">
        <f t="shared" si="46"/>
        <v>31499.490344512553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2"/>
        <v/>
      </c>
      <c r="C123" s="507">
        <f>IF(D93="","-",+C122+1)</f>
        <v>2032</v>
      </c>
      <c r="D123" s="374">
        <f>IF(F122+SUM(E$99:E122)=D$92,F122,D$92-SUM(E$99:E122))</f>
        <v>184623.0578559273</v>
      </c>
      <c r="E123" s="522">
        <f>IF(+J96&lt;F122,J96,D123)</f>
        <v>9269.6666666666661</v>
      </c>
      <c r="F123" s="523">
        <f t="shared" si="43"/>
        <v>175353.39118926064</v>
      </c>
      <c r="G123" s="523">
        <f t="shared" si="44"/>
        <v>179988.22452259396</v>
      </c>
      <c r="H123" s="526">
        <f t="shared" si="45"/>
        <v>30410.695292123746</v>
      </c>
      <c r="I123" s="577">
        <f t="shared" si="46"/>
        <v>30410.695292123746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2"/>
        <v/>
      </c>
      <c r="C124" s="507">
        <f>IF(D93="","-",+C123+1)</f>
        <v>2033</v>
      </c>
      <c r="D124" s="374">
        <f>IF(F123+SUM(E$99:E123)=D$92,F123,D$92-SUM(E$99:E123))</f>
        <v>175353.39118926064</v>
      </c>
      <c r="E124" s="522">
        <f>IF(+J96&lt;F123,J96,D124)</f>
        <v>9269.6666666666661</v>
      </c>
      <c r="F124" s="523">
        <f t="shared" si="43"/>
        <v>166083.72452259398</v>
      </c>
      <c r="G124" s="523">
        <f t="shared" si="44"/>
        <v>170718.55785592733</v>
      </c>
      <c r="H124" s="526">
        <f t="shared" si="45"/>
        <v>29321.900239734947</v>
      </c>
      <c r="I124" s="577">
        <f t="shared" si="46"/>
        <v>29321.900239734947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2"/>
        <v/>
      </c>
      <c r="C125" s="507">
        <f>IF(D93="","-",+C124+1)</f>
        <v>2034</v>
      </c>
      <c r="D125" s="374">
        <f>IF(F124+SUM(E$99:E124)=D$92,F124,D$92-SUM(E$99:E124))</f>
        <v>166083.72452259398</v>
      </c>
      <c r="E125" s="522">
        <f>IF(+J96&lt;F124,J96,D125)</f>
        <v>9269.6666666666661</v>
      </c>
      <c r="F125" s="523">
        <f t="shared" si="43"/>
        <v>156814.05785592733</v>
      </c>
      <c r="G125" s="523">
        <f t="shared" si="44"/>
        <v>161448.89118926064</v>
      </c>
      <c r="H125" s="526">
        <f t="shared" si="45"/>
        <v>28233.10518734614</v>
      </c>
      <c r="I125" s="577">
        <f t="shared" si="46"/>
        <v>28233.10518734614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2"/>
        <v/>
      </c>
      <c r="C126" s="507">
        <f>IF(D93="","-",+C125+1)</f>
        <v>2035</v>
      </c>
      <c r="D126" s="374">
        <f>IF(F125+SUM(E$99:E125)=D$92,F125,D$92-SUM(E$99:E125))</f>
        <v>156814.05785592733</v>
      </c>
      <c r="E126" s="522">
        <f>IF(+J96&lt;F125,J96,D126)</f>
        <v>9269.6666666666661</v>
      </c>
      <c r="F126" s="523">
        <f t="shared" si="43"/>
        <v>147544.39118926067</v>
      </c>
      <c r="G126" s="523">
        <f t="shared" si="44"/>
        <v>152179.22452259401</v>
      </c>
      <c r="H126" s="526">
        <f t="shared" si="45"/>
        <v>27144.310134957348</v>
      </c>
      <c r="I126" s="577">
        <f t="shared" si="46"/>
        <v>27144.310134957348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2"/>
        <v/>
      </c>
      <c r="C127" s="507">
        <f>IF(D93="","-",+C126+1)</f>
        <v>2036</v>
      </c>
      <c r="D127" s="374">
        <f>IF(F126+SUM(E$99:E126)=D$92,F126,D$92-SUM(E$99:E126))</f>
        <v>147544.39118926067</v>
      </c>
      <c r="E127" s="522">
        <f>IF(+J96&lt;F126,J96,D127)</f>
        <v>9269.6666666666661</v>
      </c>
      <c r="F127" s="523">
        <f t="shared" si="43"/>
        <v>138274.72452259401</v>
      </c>
      <c r="G127" s="523">
        <f t="shared" si="44"/>
        <v>142909.55785592733</v>
      </c>
      <c r="H127" s="526">
        <f t="shared" si="45"/>
        <v>26055.515082568541</v>
      </c>
      <c r="I127" s="577">
        <f t="shared" si="46"/>
        <v>26055.515082568541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2"/>
        <v/>
      </c>
      <c r="C128" s="507">
        <f>IF(D93="","-",+C127+1)</f>
        <v>2037</v>
      </c>
      <c r="D128" s="374">
        <f>IF(F127+SUM(E$99:E127)=D$92,F127,D$92-SUM(E$99:E127))</f>
        <v>138274.72452259401</v>
      </c>
      <c r="E128" s="522">
        <f>IF(+J96&lt;F127,J96,D128)</f>
        <v>9269.6666666666661</v>
      </c>
      <c r="F128" s="523">
        <f t="shared" si="43"/>
        <v>129005.05785592734</v>
      </c>
      <c r="G128" s="523">
        <f t="shared" si="44"/>
        <v>133639.89118926067</v>
      </c>
      <c r="H128" s="526">
        <f t="shared" si="45"/>
        <v>24966.720030179738</v>
      </c>
      <c r="I128" s="577">
        <f t="shared" si="46"/>
        <v>24966.720030179738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2"/>
        <v/>
      </c>
      <c r="C129" s="507">
        <f>IF(D93="","-",+C128+1)</f>
        <v>2038</v>
      </c>
      <c r="D129" s="374">
        <f>IF(F128+SUM(E$99:E128)=D$92,F128,D$92-SUM(E$99:E128))</f>
        <v>129005.05785592734</v>
      </c>
      <c r="E129" s="522">
        <f>IF(+J96&lt;F128,J96,D129)</f>
        <v>9269.6666666666661</v>
      </c>
      <c r="F129" s="523">
        <f t="shared" si="43"/>
        <v>119735.39118926067</v>
      </c>
      <c r="G129" s="523">
        <f t="shared" si="44"/>
        <v>124370.22452259401</v>
      </c>
      <c r="H129" s="526">
        <f t="shared" si="45"/>
        <v>23877.924977790935</v>
      </c>
      <c r="I129" s="577">
        <f t="shared" si="46"/>
        <v>23877.924977790935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2"/>
        <v/>
      </c>
      <c r="C130" s="507">
        <f>IF(D93="","-",+C129+1)</f>
        <v>2039</v>
      </c>
      <c r="D130" s="374">
        <f>IF(F129+SUM(E$99:E129)=D$92,F129,D$92-SUM(E$99:E129))</f>
        <v>119735.39118926067</v>
      </c>
      <c r="E130" s="522">
        <f>IF(+J96&lt;F129,J96,D130)</f>
        <v>9269.6666666666661</v>
      </c>
      <c r="F130" s="523">
        <f t="shared" si="43"/>
        <v>110465.724522594</v>
      </c>
      <c r="G130" s="523">
        <f t="shared" si="44"/>
        <v>115100.55785592733</v>
      </c>
      <c r="H130" s="526">
        <f t="shared" si="45"/>
        <v>22789.129925402129</v>
      </c>
      <c r="I130" s="577">
        <f t="shared" si="46"/>
        <v>22789.129925402129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2"/>
        <v/>
      </c>
      <c r="C131" s="507">
        <f>IF(D93="","-",+C130+1)</f>
        <v>2040</v>
      </c>
      <c r="D131" s="374">
        <f>IF(F130+SUM(E$99:E130)=D$92,F130,D$92-SUM(E$99:E130))</f>
        <v>110465.724522594</v>
      </c>
      <c r="E131" s="522">
        <f>IF(+J96&lt;F130,J96,D131)</f>
        <v>9269.6666666666661</v>
      </c>
      <c r="F131" s="523">
        <f t="shared" ref="F131:F154" si="47">+D131-E131</f>
        <v>101196.05785592733</v>
      </c>
      <c r="G131" s="523">
        <f t="shared" ref="G131:G154" si="48">+(F131+D131)/2</f>
        <v>105830.89118926067</v>
      </c>
      <c r="H131" s="526">
        <f t="shared" si="45"/>
        <v>21700.334873013329</v>
      </c>
      <c r="I131" s="577">
        <f t="shared" si="46"/>
        <v>21700.334873013329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2041</v>
      </c>
      <c r="D132" s="374">
        <f>IF(F131+SUM(E$99:E131)=D$92,F131,D$92-SUM(E$99:E131))</f>
        <v>101196.05785592733</v>
      </c>
      <c r="E132" s="522">
        <f>IF(+J96&lt;F131,J96,D132)</f>
        <v>9269.6666666666661</v>
      </c>
      <c r="F132" s="523">
        <f t="shared" si="47"/>
        <v>91926.391189260656</v>
      </c>
      <c r="G132" s="523">
        <f t="shared" si="48"/>
        <v>96561.224522593984</v>
      </c>
      <c r="H132" s="526">
        <f t="shared" si="45"/>
        <v>20611.539820624523</v>
      </c>
      <c r="I132" s="577">
        <f t="shared" si="46"/>
        <v>20611.539820624523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2"/>
        <v/>
      </c>
      <c r="C133" s="507">
        <f>IF(D93="","-",+C132+1)</f>
        <v>2042</v>
      </c>
      <c r="D133" s="374">
        <f>IF(F132+SUM(E$99:E132)=D$92,F132,D$92-SUM(E$99:E132))</f>
        <v>91926.391189260656</v>
      </c>
      <c r="E133" s="522">
        <f>IF(+J96&lt;F132,J96,D133)</f>
        <v>9269.6666666666661</v>
      </c>
      <c r="F133" s="523">
        <f t="shared" si="47"/>
        <v>82656.724522593984</v>
      </c>
      <c r="G133" s="523">
        <f t="shared" si="48"/>
        <v>87291.557855927327</v>
      </c>
      <c r="H133" s="526">
        <f t="shared" si="45"/>
        <v>19522.744768235723</v>
      </c>
      <c r="I133" s="577">
        <f t="shared" si="46"/>
        <v>19522.744768235723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2"/>
        <v/>
      </c>
      <c r="C134" s="507">
        <f>IF(D93="","-",+C133+1)</f>
        <v>2043</v>
      </c>
      <c r="D134" s="374">
        <f>IF(F133+SUM(E$99:E133)=D$92,F133,D$92-SUM(E$99:E133))</f>
        <v>82656.724522593984</v>
      </c>
      <c r="E134" s="522">
        <f>IF(+J96&lt;F133,J96,D134)</f>
        <v>9269.6666666666661</v>
      </c>
      <c r="F134" s="523">
        <f t="shared" si="47"/>
        <v>73387.057855927313</v>
      </c>
      <c r="G134" s="523">
        <f t="shared" si="48"/>
        <v>78021.891189260641</v>
      </c>
      <c r="H134" s="526">
        <f t="shared" si="45"/>
        <v>18433.949715846917</v>
      </c>
      <c r="I134" s="577">
        <f t="shared" si="46"/>
        <v>18433.949715846917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2"/>
        <v/>
      </c>
      <c r="C135" s="507">
        <f>IF(D93="","-",+C134+1)</f>
        <v>2044</v>
      </c>
      <c r="D135" s="374">
        <f>IF(F134+SUM(E$99:E134)=D$92,F134,D$92-SUM(E$99:E134))</f>
        <v>73387.057855927313</v>
      </c>
      <c r="E135" s="522">
        <f>IF(+J96&lt;F134,J96,D135)</f>
        <v>9269.6666666666661</v>
      </c>
      <c r="F135" s="523">
        <f t="shared" si="47"/>
        <v>64117.391189260648</v>
      </c>
      <c r="G135" s="523">
        <f t="shared" si="48"/>
        <v>68752.224522593984</v>
      </c>
      <c r="H135" s="526">
        <f t="shared" si="45"/>
        <v>17345.154663458114</v>
      </c>
      <c r="I135" s="577">
        <f t="shared" si="46"/>
        <v>17345.154663458114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2"/>
        <v/>
      </c>
      <c r="C136" s="507">
        <f>IF(D93="","-",+C135+1)</f>
        <v>2045</v>
      </c>
      <c r="D136" s="374">
        <f>IF(F135+SUM(E$99:E135)=D$92,F135,D$92-SUM(E$99:E135))</f>
        <v>64117.391189260648</v>
      </c>
      <c r="E136" s="522">
        <f>IF(+J96&lt;F135,J96,D136)</f>
        <v>9269.6666666666661</v>
      </c>
      <c r="F136" s="523">
        <f t="shared" si="47"/>
        <v>54847.724522593984</v>
      </c>
      <c r="G136" s="523">
        <f t="shared" si="48"/>
        <v>59482.557855927313</v>
      </c>
      <c r="H136" s="526">
        <f t="shared" si="45"/>
        <v>16256.359611069311</v>
      </c>
      <c r="I136" s="577">
        <f t="shared" si="46"/>
        <v>16256.359611069311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2"/>
        <v/>
      </c>
      <c r="C137" s="507">
        <f>IF(D93="","-",+C136+1)</f>
        <v>2046</v>
      </c>
      <c r="D137" s="374">
        <f>IF(F136+SUM(E$99:E136)=D$92,F136,D$92-SUM(E$99:E136))</f>
        <v>54847.724522593984</v>
      </c>
      <c r="E137" s="522">
        <f>IF(+J96&lt;F136,J96,D137)</f>
        <v>9269.6666666666661</v>
      </c>
      <c r="F137" s="523">
        <f t="shared" si="47"/>
        <v>45578.05785592732</v>
      </c>
      <c r="G137" s="523">
        <f t="shared" si="48"/>
        <v>50212.891189260656</v>
      </c>
      <c r="H137" s="526">
        <f t="shared" si="45"/>
        <v>15167.564558680509</v>
      </c>
      <c r="I137" s="577">
        <f t="shared" si="46"/>
        <v>15167.564558680509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2"/>
        <v/>
      </c>
      <c r="C138" s="507">
        <f>IF(D93="","-",+C137+1)</f>
        <v>2047</v>
      </c>
      <c r="D138" s="374">
        <f>IF(F137+SUM(E$99:E137)=D$92,F137,D$92-SUM(E$99:E137))</f>
        <v>45578.05785592732</v>
      </c>
      <c r="E138" s="522">
        <f>IF(+J96&lt;F137,J96,D138)</f>
        <v>9269.6666666666661</v>
      </c>
      <c r="F138" s="523">
        <f t="shared" si="47"/>
        <v>36308.391189260656</v>
      </c>
      <c r="G138" s="523">
        <f t="shared" si="48"/>
        <v>40943.224522593984</v>
      </c>
      <c r="H138" s="526">
        <f t="shared" si="45"/>
        <v>14078.769506291705</v>
      </c>
      <c r="I138" s="577">
        <f t="shared" si="46"/>
        <v>14078.769506291705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2"/>
        <v/>
      </c>
      <c r="C139" s="507">
        <f>IF(D93="","-",+C138+1)</f>
        <v>2048</v>
      </c>
      <c r="D139" s="374">
        <f>IF(F138+SUM(E$99:E138)=D$92,F138,D$92-SUM(E$99:E138))</f>
        <v>36308.391189260656</v>
      </c>
      <c r="E139" s="522">
        <f>IF(+J96&lt;F138,J96,D139)</f>
        <v>9269.6666666666661</v>
      </c>
      <c r="F139" s="523">
        <f t="shared" si="47"/>
        <v>27038.724522593991</v>
      </c>
      <c r="G139" s="523">
        <f t="shared" si="48"/>
        <v>31673.557855927324</v>
      </c>
      <c r="H139" s="526">
        <f t="shared" si="45"/>
        <v>12989.974453902903</v>
      </c>
      <c r="I139" s="577">
        <f t="shared" si="46"/>
        <v>12989.974453902903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2"/>
        <v/>
      </c>
      <c r="C140" s="507">
        <f>IF(D93="","-",+C139+1)</f>
        <v>2049</v>
      </c>
      <c r="D140" s="374">
        <f>IF(F139+SUM(E$99:E139)=D$92,F139,D$92-SUM(E$99:E139))</f>
        <v>27038.724522593991</v>
      </c>
      <c r="E140" s="522">
        <f>IF(+J96&lt;F139,J96,D140)</f>
        <v>9269.6666666666661</v>
      </c>
      <c r="F140" s="523">
        <f t="shared" si="47"/>
        <v>17769.057855927327</v>
      </c>
      <c r="G140" s="523">
        <f t="shared" si="48"/>
        <v>22403.891189260659</v>
      </c>
      <c r="H140" s="526">
        <f t="shared" si="45"/>
        <v>11901.1794015141</v>
      </c>
      <c r="I140" s="577">
        <f t="shared" si="46"/>
        <v>11901.1794015141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2"/>
        <v/>
      </c>
      <c r="C141" s="507">
        <f>IF(D93="","-",+C140+1)</f>
        <v>2050</v>
      </c>
      <c r="D141" s="374">
        <f>IF(F140+SUM(E$99:E140)=D$92,F140,D$92-SUM(E$99:E140))</f>
        <v>17769.057855927327</v>
      </c>
      <c r="E141" s="522">
        <f>IF(+J96&lt;F140,J96,D141)</f>
        <v>9269.6666666666661</v>
      </c>
      <c r="F141" s="523">
        <f t="shared" si="47"/>
        <v>8499.3911892606611</v>
      </c>
      <c r="G141" s="523">
        <f t="shared" si="48"/>
        <v>13134.224522593995</v>
      </c>
      <c r="H141" s="526">
        <f t="shared" si="45"/>
        <v>10812.384349125297</v>
      </c>
      <c r="I141" s="577">
        <f t="shared" si="46"/>
        <v>10812.384349125297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2"/>
        <v/>
      </c>
      <c r="C142" s="507">
        <f>IF(D93="","-",+C141+1)</f>
        <v>2051</v>
      </c>
      <c r="D142" s="374">
        <f>IF(F141+SUM(E$99:E141)=D$92,F141,D$92-SUM(E$99:E141))</f>
        <v>8499.3911892606611</v>
      </c>
      <c r="E142" s="522">
        <f>IF(+J96&lt;F141,J96,D142)</f>
        <v>8499.3911892606611</v>
      </c>
      <c r="F142" s="523">
        <f t="shared" si="47"/>
        <v>0</v>
      </c>
      <c r="G142" s="523">
        <f t="shared" si="48"/>
        <v>4249.6955946303306</v>
      </c>
      <c r="H142" s="526">
        <f t="shared" si="45"/>
        <v>8998.5512673927769</v>
      </c>
      <c r="I142" s="577">
        <f t="shared" si="46"/>
        <v>8998.5512673927769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2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389326.00000000006</v>
      </c>
      <c r="F155" s="375"/>
      <c r="G155" s="375"/>
      <c r="H155" s="375">
        <f>SUM(H99:H154)</f>
        <v>1398492.4283116912</v>
      </c>
      <c r="I155" s="375">
        <f>SUM(I99:I154)</f>
        <v>1398492.4283116912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G1" zoomScale="70" zoomScaleNormal="70" zoomScaleSheetLayoutView="70" workbookViewId="0">
      <selection activeCell="N39" sqref="N3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16.140625" style="183" customWidth="1"/>
    <col min="10" max="10" width="2.140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3.5703125" style="183" bestFit="1" customWidth="1"/>
    <col min="17" max="17" width="4.7109375" style="183" customWidth="1"/>
    <col min="18" max="18" width="15.42578125" style="183" customWidth="1"/>
    <col min="19" max="19" width="81.85546875" style="183" bestFit="1" customWidth="1"/>
    <col min="20" max="22" width="8.7109375" style="183"/>
    <col min="23" max="23" width="9.140625" style="183" customWidth="1"/>
    <col min="24" max="16384" width="8.7109375" style="183"/>
  </cols>
  <sheetData>
    <row r="1" spans="1:18" ht="18">
      <c r="A1" s="680" t="s">
        <v>110</v>
      </c>
      <c r="B1" s="681"/>
      <c r="C1" s="681"/>
      <c r="D1" s="681"/>
      <c r="E1" s="681"/>
      <c r="F1" s="681"/>
      <c r="G1" s="681"/>
      <c r="H1" s="681"/>
      <c r="I1" s="681"/>
      <c r="J1" s="681"/>
    </row>
    <row r="2" spans="1:18" ht="18">
      <c r="A2" s="682" t="str">
        <f>L19&amp;" Cost of Service Formula Rate Projected on "&amp;L19&amp;" FF1 Balances"</f>
        <v>2022 Cost of Service Formula Rate Projected on 2022 FF1 Balances</v>
      </c>
      <c r="B2" s="682"/>
      <c r="C2" s="682"/>
      <c r="D2" s="682"/>
      <c r="E2" s="682"/>
      <c r="F2" s="682"/>
      <c r="G2" s="682"/>
      <c r="H2" s="682"/>
      <c r="I2" s="682"/>
      <c r="J2" s="682"/>
    </row>
    <row r="3" spans="1:18" ht="18">
      <c r="A3" s="683" t="s">
        <v>125</v>
      </c>
      <c r="B3" s="682"/>
      <c r="C3" s="682"/>
      <c r="D3" s="682"/>
      <c r="E3" s="682"/>
      <c r="F3" s="682"/>
      <c r="G3" s="682"/>
      <c r="H3" s="682"/>
      <c r="I3" s="682"/>
      <c r="J3" s="682"/>
      <c r="Q3" s="267" t="s">
        <v>111</v>
      </c>
    </row>
    <row r="4" spans="1:18" ht="18">
      <c r="A4" s="682" t="str">
        <f>"Based on a Carrying Charge Derived from ""Historic"" "&amp;L19&amp;" Data"</f>
        <v>Based on a Carrying Charge Derived from "Historic" 2022 Data</v>
      </c>
      <c r="B4" s="682"/>
      <c r="C4" s="682"/>
      <c r="D4" s="682"/>
      <c r="E4" s="682"/>
      <c r="F4" s="682"/>
      <c r="G4" s="682"/>
      <c r="H4" s="682"/>
      <c r="I4" s="682"/>
      <c r="J4" s="682"/>
    </row>
    <row r="5" spans="1:18" ht="18">
      <c r="A5" s="684" t="s">
        <v>135</v>
      </c>
      <c r="B5" s="685"/>
      <c r="C5" s="685"/>
      <c r="D5" s="685"/>
      <c r="E5" s="685"/>
      <c r="F5" s="685"/>
      <c r="G5" s="685"/>
      <c r="H5" s="685"/>
      <c r="I5" s="685"/>
      <c r="J5" s="685"/>
      <c r="R5" s="268"/>
    </row>
    <row r="6" spans="1:18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>
      <c r="D7" s="195"/>
      <c r="H7" s="247"/>
      <c r="J7" s="233"/>
    </row>
    <row r="8" spans="1:18" ht="18">
      <c r="B8" s="273" t="s">
        <v>0</v>
      </c>
      <c r="C8" s="677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8"/>
      <c r="E8" s="678"/>
      <c r="F8" s="678"/>
      <c r="G8" s="678"/>
      <c r="H8" s="678"/>
      <c r="J8" s="233"/>
    </row>
    <row r="9" spans="1:18">
      <c r="D9" s="195"/>
      <c r="H9" s="247"/>
      <c r="J9" s="233"/>
    </row>
    <row r="10" spans="1:18" ht="15.7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>
      <c r="D11" s="195"/>
      <c r="H11" s="247"/>
      <c r="J11" s="233"/>
    </row>
    <row r="12" spans="1:18">
      <c r="C12" s="277" t="str">
        <f>S105</f>
        <v xml:space="preserve">   ROE w/o incentives  (Projected TCOS, ln 148)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>
      <c r="C15" s="277" t="s">
        <v>3</v>
      </c>
      <c r="D15" s="195"/>
      <c r="E15" s="278"/>
      <c r="F15" s="285"/>
      <c r="G15" s="278"/>
      <c r="H15" s="282"/>
      <c r="I15" s="282"/>
      <c r="J15" s="283"/>
      <c r="K15" s="671" t="s">
        <v>4</v>
      </c>
      <c r="L15" s="672"/>
      <c r="M15" s="672"/>
      <c r="N15" s="672"/>
      <c r="O15" s="673"/>
      <c r="P15" s="282"/>
      <c r="Q15" s="269"/>
    </row>
    <row r="16" spans="1:18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74"/>
      <c r="L16" s="675"/>
      <c r="M16" s="675"/>
      <c r="N16" s="675"/>
      <c r="O16" s="676"/>
      <c r="P16" s="282"/>
      <c r="Q16" s="269"/>
    </row>
    <row r="17" spans="3:17">
      <c r="C17" s="289" t="s">
        <v>8</v>
      </c>
      <c r="D17" s="290">
        <f>+R107</f>
        <v>0.49733071591953787</v>
      </c>
      <c r="E17" s="291">
        <f>+R108</f>
        <v>3.924455932018886E-2</v>
      </c>
      <c r="F17" s="292">
        <f>E17*D17</f>
        <v>1.9517524782656299E-2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.5" thickBot="1">
      <c r="C19" s="303" t="s">
        <v>13</v>
      </c>
      <c r="D19" s="290">
        <f>+R111</f>
        <v>0.50266928408046219</v>
      </c>
      <c r="E19" s="291">
        <f>+F14</f>
        <v>0.105</v>
      </c>
      <c r="F19" s="304">
        <f>E19*D19</f>
        <v>5.2780274828448527E-2</v>
      </c>
      <c r="G19" s="298"/>
      <c r="H19" s="298"/>
      <c r="I19" s="285"/>
      <c r="J19" s="300"/>
      <c r="K19" s="305" t="s">
        <v>14</v>
      </c>
      <c r="L19" s="306">
        <f>R104</f>
        <v>2022</v>
      </c>
      <c r="M19" s="307">
        <f>SUM('S.001:S.xyz - blank'!N5)</f>
        <v>81586302.478650466</v>
      </c>
      <c r="N19" s="307">
        <f>SUM('S.001:S.xyz - blank'!N6)</f>
        <v>81586302.478650466</v>
      </c>
      <c r="O19" s="308">
        <f>+N19-M19</f>
        <v>0</v>
      </c>
      <c r="P19" s="299"/>
      <c r="Q19" s="269"/>
    </row>
    <row r="20" spans="3:17">
      <c r="C20" s="277"/>
      <c r="D20" s="278"/>
      <c r="E20" s="309" t="s">
        <v>15</v>
      </c>
      <c r="F20" s="292">
        <f>SUM(F17:F19)</f>
        <v>7.2297799611104829E-2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7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>
      <c r="C24" s="277" t="str">
        <f>+S112</f>
        <v xml:space="preserve">   Rate Base  (TCOS, ln 62)</v>
      </c>
      <c r="D24" s="278"/>
      <c r="E24" s="315">
        <f>+R112</f>
        <v>1440375870.3793397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>
      <c r="C25" s="283" t="s">
        <v>18</v>
      </c>
      <c r="D25" s="280"/>
      <c r="E25" s="317">
        <f>F20</f>
        <v>7.2297799611104829E-2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>
      <c r="C26" s="318" t="s">
        <v>19</v>
      </c>
      <c r="D26" s="318"/>
      <c r="E26" s="299">
        <f>E24*E25</f>
        <v>104136006.04135621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7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>
      <c r="C30" s="283" t="s">
        <v>20</v>
      </c>
      <c r="D30" s="309"/>
      <c r="E30" s="323">
        <f>E26</f>
        <v>104136006.04135621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>
      <c r="C31" s="277" t="str">
        <f>+S113</f>
        <v xml:space="preserve">   Tax Rate  (TCOS, ln 97)</v>
      </c>
      <c r="D31" s="309"/>
      <c r="E31" s="324">
        <f>+R113</f>
        <v>0.24823600000000001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>
      <c r="C32" s="283" t="s">
        <v>21</v>
      </c>
      <c r="D32" s="270"/>
      <c r="E32" s="285">
        <f>IF(F17&gt;0,($E31/(1-$E31))*(1-$F17/$F20),0)</f>
        <v>0.24106258394815777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>
      <c r="C33" s="318" t="s">
        <v>22</v>
      </c>
      <c r="D33" s="325"/>
      <c r="E33" s="326">
        <f>E30*E32</f>
        <v>25103294.698370297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">
      <c r="C34" s="277" t="str">
        <f>+S114</f>
        <v xml:space="preserve">   ITC Adjustment  (TCOS, ln 106)</v>
      </c>
      <c r="D34" s="327"/>
      <c r="E34" s="328">
        <f>+R114</f>
        <v>-153027.21592106848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">
      <c r="C35" s="277" t="str">
        <f>+S115</f>
        <v xml:space="preserve">   Excess DFIT Adjustment  (TCOS, ln 107)</v>
      </c>
      <c r="D35" s="327"/>
      <c r="E35" s="328">
        <f>+R115</f>
        <v>-4597380.9611166175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">
      <c r="C36" s="277" t="str">
        <f>+S116</f>
        <v xml:space="preserve">   Tax Effect of Permanent and Flow Through Differences  (TCOS, ln 108)</v>
      </c>
      <c r="D36" s="327"/>
      <c r="E36" s="328">
        <f>+R116</f>
        <v>353030.09481699037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">
      <c r="C37" s="319" t="s">
        <v>23</v>
      </c>
      <c r="D37" s="327"/>
      <c r="E37" s="328">
        <f>E33+E34+E35+E36</f>
        <v>20705916.616149604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.75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7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115)</v>
      </c>
      <c r="D44" s="335"/>
      <c r="E44" s="335"/>
      <c r="F44" s="328">
        <f>+R117</f>
        <v>246300877.4239842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>
      <c r="B45" s="269"/>
      <c r="C45" s="277" t="str">
        <f>+S118</f>
        <v xml:space="preserve">   Return  (TCOS, ln 110)</v>
      </c>
      <c r="D45" s="335"/>
      <c r="E45" s="335"/>
      <c r="F45" s="336">
        <f>+R118</f>
        <v>104136006.04135621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>
      <c r="B46" s="269"/>
      <c r="C46" s="277" t="str">
        <f>+S119</f>
        <v xml:space="preserve">   Income Taxes  (TCOS, ln 109)</v>
      </c>
      <c r="D46" s="335"/>
      <c r="E46" s="335"/>
      <c r="F46" s="328">
        <f>+R119</f>
        <v>20705916.616149604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>
      <c r="B47" s="269"/>
      <c r="C47" s="334" t="str">
        <f>+S120</f>
        <v xml:space="preserve">  Gross Margin Taxes  (TCOS, ln 114)</v>
      </c>
      <c r="D47" s="335"/>
      <c r="E47" s="335"/>
      <c r="F47" s="339">
        <f>+R120</f>
        <v>99559.215402905291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>
      <c r="B48" s="269"/>
      <c r="C48" s="340" t="s">
        <v>26</v>
      </c>
      <c r="D48" s="335"/>
      <c r="E48" s="335"/>
      <c r="F48" s="336">
        <f>F44-F45-F46-F47</f>
        <v>121359395.55107549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7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121359395.55107549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>
      <c r="B53" s="269"/>
      <c r="C53" s="283" t="s">
        <v>93</v>
      </c>
      <c r="D53" s="349"/>
      <c r="E53" s="340"/>
      <c r="F53" s="350">
        <f>E26</f>
        <v>104136006.04135621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20705916.616149604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246201318.2085813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214868.99071148329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>
      <c r="B57" s="269"/>
      <c r="C57" s="340" t="s">
        <v>28</v>
      </c>
      <c r="D57" s="270"/>
      <c r="E57" s="269"/>
      <c r="F57" s="355">
        <f>+F55+F56</f>
        <v>246416187.19929278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>
      <c r="B58" s="269"/>
      <c r="C58" s="277" t="str">
        <f>+S121</f>
        <v xml:space="preserve">   Less: Depreciation  (TCOS, ln 84)</v>
      </c>
      <c r="D58" s="270"/>
      <c r="E58" s="269"/>
      <c r="F58" s="356">
        <f>+R121</f>
        <v>55239556.882408276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191176630.31688452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7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246201318.2085813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0.39634968110566327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>
      <c r="B65" s="357"/>
      <c r="C65" s="340" t="s">
        <v>30</v>
      </c>
      <c r="D65" s="325"/>
      <c r="E65" s="357"/>
      <c r="F65" s="360">
        <f>+F62*F64</f>
        <v>97581813.959765121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>
      <c r="B66" s="357"/>
      <c r="C66" s="340" t="s">
        <v>397</v>
      </c>
      <c r="D66" s="325"/>
      <c r="E66" s="357"/>
      <c r="F66" s="363">
        <v>0.22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>
      <c r="B67" s="357"/>
      <c r="C67" s="340" t="s">
        <v>31</v>
      </c>
      <c r="D67" s="325"/>
      <c r="E67" s="357"/>
      <c r="F67" s="360">
        <f>+F65*F66</f>
        <v>21467999.071148328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>
      <c r="B69" s="357"/>
      <c r="C69" s="340" t="s">
        <v>33</v>
      </c>
      <c r="D69" s="325"/>
      <c r="E69" s="357"/>
      <c r="F69" s="360">
        <f>+F67*F68</f>
        <v>214679.99071148329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>
      <c r="B70" s="357"/>
      <c r="C70" s="340" t="s">
        <v>34</v>
      </c>
      <c r="D70" s="325"/>
      <c r="E70" s="357"/>
      <c r="F70" s="364">
        <f>+ROUND((F69*F66*F64)/(1-F68)*F68,0)</f>
        <v>189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>
      <c r="B71" s="357"/>
      <c r="C71" s="340" t="s">
        <v>35</v>
      </c>
      <c r="D71" s="325"/>
      <c r="E71" s="357"/>
      <c r="F71" s="360">
        <f>+F69+F70</f>
        <v>214868.99071148329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7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1699167193.6345296</v>
      </c>
      <c r="G75" s="275"/>
      <c r="H75" s="247"/>
      <c r="J75" s="233"/>
      <c r="P75" s="269"/>
      <c r="Q75" s="269"/>
      <c r="R75" s="269"/>
      <c r="S75" s="269"/>
    </row>
    <row r="76" spans="2:19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246201318.2085813</v>
      </c>
      <c r="H76" s="247"/>
      <c r="J76" s="233"/>
      <c r="P76" s="269"/>
      <c r="Q76" s="269"/>
      <c r="R76" s="269"/>
      <c r="S76" s="269"/>
    </row>
    <row r="77" spans="2:19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0.14489528701525545</v>
      </c>
      <c r="H77" s="247"/>
      <c r="J77" s="233"/>
      <c r="P77" s="269"/>
      <c r="Q77" s="269"/>
      <c r="R77" s="269"/>
      <c r="S77" s="269"/>
    </row>
    <row r="78" spans="2:19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191176630.31688452</v>
      </c>
      <c r="G79" s="275"/>
      <c r="H79" s="247"/>
      <c r="J79" s="233"/>
      <c r="P79" s="269"/>
      <c r="Q79" s="269"/>
      <c r="R79" s="269"/>
      <c r="S79" s="269"/>
    </row>
    <row r="80" spans="2:19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0.112511959407571</v>
      </c>
      <c r="G80" s="366"/>
      <c r="H80" s="247"/>
      <c r="J80" s="233"/>
      <c r="P80" s="269"/>
      <c r="Q80" s="269"/>
      <c r="R80" s="269"/>
      <c r="S80" s="269"/>
    </row>
    <row r="81" spans="2:19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0.11244409688307042</v>
      </c>
      <c r="H81" s="247"/>
      <c r="J81" s="233"/>
      <c r="P81" s="269"/>
      <c r="Q81" s="269"/>
      <c r="R81" s="269"/>
      <c r="S81" s="269"/>
    </row>
    <row r="82" spans="2:19">
      <c r="B82" s="269"/>
      <c r="C82" s="679" t="str">
        <f>"   Incremental FCR with "&amp;F13&amp;" Basis Point ROE increase, less Depreciation"</f>
        <v xml:space="preserve">   Incremental FCR with 0 Basis Point ROE increase, less Depreciation</v>
      </c>
      <c r="D82" s="678"/>
      <c r="E82" s="678"/>
      <c r="F82" s="366">
        <f>F80-F81</f>
        <v>6.7862524500583721E-5</v>
      </c>
      <c r="H82" s="247"/>
      <c r="J82" s="233"/>
      <c r="P82" s="269"/>
      <c r="Q82" s="269"/>
      <c r="R82" s="269"/>
      <c r="S82" s="269"/>
    </row>
    <row r="83" spans="2:19">
      <c r="B83" s="269"/>
      <c r="C83" s="678"/>
      <c r="D83" s="678"/>
      <c r="E83" s="678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.75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2347576796.2799497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2467902385.6957197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>
      <c r="B88" s="269"/>
      <c r="C88" s="340"/>
      <c r="D88" s="270"/>
      <c r="F88" s="271">
        <f>+F87+F86</f>
        <v>4815479181.9756699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>
      <c r="B89" s="269"/>
      <c r="C89" s="340" t="str">
        <f>S127</f>
        <v xml:space="preserve">Transmission Plant Average Balance for 2017 </v>
      </c>
      <c r="D89" s="325"/>
      <c r="E89" s="191"/>
      <c r="F89" s="351">
        <f>+F88/2</f>
        <v>2407739590.9878349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>
      <c r="B90" s="269"/>
      <c r="C90" s="277" t="str">
        <f>S128</f>
        <v>Annual Depreciation Expense  (Historic TCOS, ln 244)</v>
      </c>
      <c r="D90" s="325"/>
      <c r="E90" s="357"/>
      <c r="F90" s="351">
        <f>R128</f>
        <v>57810811.787600704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>
      <c r="B91" s="269"/>
      <c r="C91" s="340" t="s">
        <v>41</v>
      </c>
      <c r="D91" s="270"/>
      <c r="E91" s="269"/>
      <c r="F91" s="366">
        <f>IF(F89=0,0,F90/F89)</f>
        <v>2.4010408768450904E-2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>
      <c r="B92" s="269"/>
      <c r="C92" s="340" t="s">
        <v>42</v>
      </c>
      <c r="D92" s="270"/>
      <c r="E92" s="269"/>
      <c r="F92" s="371">
        <f>IF(F91=0,0,1/F91)</f>
        <v>41.648603721981438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>
      <c r="B93" s="269"/>
      <c r="C93" s="340" t="s">
        <v>43</v>
      </c>
      <c r="D93" s="270"/>
      <c r="E93" s="269"/>
      <c r="F93" s="372">
        <f>ROUND(F92,0)</f>
        <v>42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>
      <c r="J96" s="233"/>
      <c r="P96" s="269"/>
      <c r="Q96" s="269"/>
      <c r="R96" s="269"/>
      <c r="S96" s="269"/>
    </row>
    <row r="97" spans="3:19">
      <c r="J97" s="233"/>
      <c r="P97" s="269"/>
      <c r="Q97" s="269"/>
      <c r="R97" s="377" t="s">
        <v>112</v>
      </c>
      <c r="S97" s="183" t="s">
        <v>113</v>
      </c>
    </row>
    <row r="98" spans="3:19">
      <c r="J98" s="233"/>
      <c r="P98" s="269"/>
      <c r="Q98" s="269"/>
    </row>
    <row r="99" spans="3:19">
      <c r="C99" s="267" t="s">
        <v>109</v>
      </c>
      <c r="J99" s="233"/>
      <c r="L99" s="267" t="s">
        <v>108</v>
      </c>
      <c r="P99" s="269"/>
      <c r="Q99" s="269"/>
    </row>
    <row r="100" spans="3:19">
      <c r="J100" s="233"/>
      <c r="P100" s="269"/>
      <c r="Q100" s="269"/>
      <c r="S100" s="262" t="s">
        <v>106</v>
      </c>
    </row>
    <row r="101" spans="3:19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>
      <c r="J103" s="233"/>
      <c r="P103" s="269"/>
      <c r="Q103" s="269"/>
      <c r="R103" s="379" t="s">
        <v>398</v>
      </c>
      <c r="S103" s="380" t="s">
        <v>127</v>
      </c>
    </row>
    <row r="104" spans="3:19">
      <c r="J104" s="233"/>
      <c r="P104" s="269"/>
      <c r="Q104" s="269"/>
      <c r="R104" s="381">
        <v>2022</v>
      </c>
      <c r="S104" s="382" t="s">
        <v>14</v>
      </c>
    </row>
    <row r="105" spans="3:19">
      <c r="J105" s="233"/>
      <c r="P105" s="269"/>
      <c r="Q105" s="269"/>
      <c r="R105" s="383">
        <v>0.105</v>
      </c>
      <c r="S105" s="382" t="s">
        <v>439</v>
      </c>
    </row>
    <row r="106" spans="3:19">
      <c r="J106" s="233"/>
      <c r="P106" s="269"/>
      <c r="Q106" s="269"/>
      <c r="R106" s="384">
        <v>0</v>
      </c>
      <c r="S106" s="382" t="s">
        <v>1</v>
      </c>
    </row>
    <row r="107" spans="3:19">
      <c r="J107" s="233"/>
      <c r="P107" s="269"/>
      <c r="Q107" s="269"/>
      <c r="R107" s="383">
        <v>0.49733071591953787</v>
      </c>
      <c r="S107" s="385" t="s">
        <v>98</v>
      </c>
    </row>
    <row r="108" spans="3:19">
      <c r="J108" s="233"/>
      <c r="P108" s="269"/>
      <c r="Q108" s="269"/>
      <c r="R108" s="386">
        <v>3.924455932018886E-2</v>
      </c>
      <c r="S108" s="385" t="s">
        <v>99</v>
      </c>
    </row>
    <row r="109" spans="3:19">
      <c r="J109" s="233"/>
      <c r="P109" s="269"/>
      <c r="Q109" s="269"/>
      <c r="R109" s="383">
        <v>0</v>
      </c>
      <c r="S109" s="385" t="s">
        <v>100</v>
      </c>
    </row>
    <row r="110" spans="3:19">
      <c r="J110" s="233"/>
      <c r="P110" s="269"/>
      <c r="Q110" s="269"/>
      <c r="R110" s="386">
        <v>0</v>
      </c>
      <c r="S110" s="385" t="s">
        <v>101</v>
      </c>
    </row>
    <row r="111" spans="3:19">
      <c r="J111" s="233"/>
      <c r="P111" s="269"/>
      <c r="Q111" s="269"/>
      <c r="R111" s="383">
        <v>0.50266928408046219</v>
      </c>
      <c r="S111" s="387" t="s">
        <v>102</v>
      </c>
    </row>
    <row r="112" spans="3:19">
      <c r="J112" s="233"/>
      <c r="P112" s="269"/>
      <c r="Q112" s="269"/>
      <c r="R112" s="388">
        <v>1440375870.3793397</v>
      </c>
      <c r="S112" s="389" t="s">
        <v>444</v>
      </c>
    </row>
    <row r="113" spans="3:19">
      <c r="J113" s="233"/>
      <c r="P113" s="269"/>
      <c r="Q113" s="269"/>
      <c r="R113" s="390">
        <v>0.24823600000000001</v>
      </c>
      <c r="S113" s="391" t="s">
        <v>445</v>
      </c>
    </row>
    <row r="114" spans="3:19">
      <c r="J114" s="233"/>
      <c r="P114" s="269"/>
      <c r="Q114" s="269"/>
      <c r="R114" s="392">
        <v>-153027.21592106848</v>
      </c>
      <c r="S114" s="391" t="s">
        <v>446</v>
      </c>
    </row>
    <row r="115" spans="3:19">
      <c r="J115" s="233"/>
      <c r="P115" s="269"/>
      <c r="Q115" s="269"/>
      <c r="R115" s="392">
        <v>-4597380.9611166175</v>
      </c>
      <c r="S115" s="391" t="s">
        <v>447</v>
      </c>
    </row>
    <row r="116" spans="3:19">
      <c r="J116" s="233"/>
      <c r="P116" s="269"/>
      <c r="Q116" s="269"/>
      <c r="R116" s="392">
        <v>353030.09481699037</v>
      </c>
      <c r="S116" s="391" t="s">
        <v>448</v>
      </c>
    </row>
    <row r="117" spans="3:19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246300877.4239842</v>
      </c>
      <c r="S117" s="391" t="s">
        <v>449</v>
      </c>
    </row>
    <row r="118" spans="3:19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104136006.04135621</v>
      </c>
      <c r="S118" s="391" t="s">
        <v>450</v>
      </c>
    </row>
    <row r="119" spans="3:19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20705916.616149604</v>
      </c>
      <c r="S119" s="391" t="s">
        <v>451</v>
      </c>
    </row>
    <row r="120" spans="3:19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99559.215402905291</v>
      </c>
      <c r="S120" s="391" t="s">
        <v>452</v>
      </c>
    </row>
    <row r="121" spans="3:19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55239556.882408276</v>
      </c>
      <c r="S121" s="391" t="s">
        <v>453</v>
      </c>
    </row>
    <row r="122" spans="3:19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0.39634968110566327</v>
      </c>
      <c r="S122" s="391" t="s">
        <v>105</v>
      </c>
    </row>
    <row r="123" spans="3:19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1699167193.6345296</v>
      </c>
      <c r="S123" s="391" t="s">
        <v>454</v>
      </c>
    </row>
    <row r="124" spans="3:19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5">
        <v>0.11244409688307042</v>
      </c>
      <c r="S124" s="393" t="s">
        <v>455</v>
      </c>
    </row>
    <row r="125" spans="3:19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2347576796.2799497</v>
      </c>
      <c r="S125" s="385" t="s">
        <v>38</v>
      </c>
    </row>
    <row r="126" spans="3:19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2467902385.6957197</v>
      </c>
      <c r="S126" s="387" t="s">
        <v>40</v>
      </c>
    </row>
    <row r="127" spans="3:19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2398277188.0493708</v>
      </c>
      <c r="S127" s="395" t="s">
        <v>438</v>
      </c>
    </row>
    <row r="128" spans="3:19" ht="13.5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57810811.787600704</v>
      </c>
      <c r="S128" s="397" t="s">
        <v>440</v>
      </c>
    </row>
    <row r="129" spans="3:19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81586302.478650466</v>
      </c>
      <c r="S132" s="269" t="str">
        <f>+K19&amp;" "&amp;M17</f>
        <v>PROJECTED YEAR Rev Require</v>
      </c>
    </row>
    <row r="133" spans="3:19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81586302.478650466</v>
      </c>
      <c r="S133" s="269" t="str">
        <f>K19&amp;" "&amp;N17</f>
        <v>PROJECTED YEAR  W Incentives</v>
      </c>
    </row>
    <row r="134" spans="3:19" ht="13.5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view="pageBreakPreview" zoomScale="75" zoomScaleNormal="100" zoomScaleSheetLayoutView="75" workbookViewId="0">
      <selection activeCell="D94" sqref="D9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17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193554.70123512414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193554.70123512414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46424.678809523808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 t="shared" ref="K25:K30" si="10">G25</f>
        <v>250146.26304105911</v>
      </c>
      <c r="L25" s="519">
        <f t="shared" si="7"/>
        <v>0</v>
      </c>
      <c r="M25" s="518">
        <f t="shared" ref="M25:M30" si="11"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 t="shared" si="10"/>
        <v>236567.35307267582</v>
      </c>
      <c r="L26" s="519">
        <f t="shared" si="7"/>
        <v>0</v>
      </c>
      <c r="M26" s="518">
        <f t="shared" si="11"/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237817.12252361333</v>
      </c>
      <c r="H27" s="610">
        <v>237817.12252361333</v>
      </c>
      <c r="I27" s="511">
        <f t="shared" si="0"/>
        <v>0</v>
      </c>
      <c r="J27" s="511"/>
      <c r="K27" s="518">
        <f t="shared" si="10"/>
        <v>237817.12252361333</v>
      </c>
      <c r="L27" s="519">
        <f t="shared" si="7"/>
        <v>0</v>
      </c>
      <c r="M27" s="518">
        <f t="shared" si="11"/>
        <v>237817.12252361333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47556.988048780491</v>
      </c>
      <c r="F28" s="608">
        <v>1425666.6295844973</v>
      </c>
      <c r="G28" s="609">
        <v>231772.90997981158</v>
      </c>
      <c r="H28" s="610">
        <v>231772.90997981158</v>
      </c>
      <c r="I28" s="511">
        <f t="shared" si="0"/>
        <v>0</v>
      </c>
      <c r="J28" s="511"/>
      <c r="K28" s="518">
        <f t="shared" si="10"/>
        <v>231772.90997981158</v>
      </c>
      <c r="L28" s="519">
        <f t="shared" ref="L28" si="12">IF(K28&lt;&gt;0,+G28-K28,0)</f>
        <v>0</v>
      </c>
      <c r="M28" s="518">
        <f t="shared" si="11"/>
        <v>231772.90997981158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191019.8486624895</v>
      </c>
      <c r="H29" s="610">
        <v>191019.8486624895</v>
      </c>
      <c r="I29" s="511">
        <f t="shared" si="0"/>
        <v>0</v>
      </c>
      <c r="J29" s="511"/>
      <c r="K29" s="518">
        <f t="shared" si="10"/>
        <v>191019.8486624895</v>
      </c>
      <c r="L29" s="519">
        <f t="shared" ref="L29" si="13">IF(K29&lt;&gt;0,+G29-K29,0)</f>
        <v>0</v>
      </c>
      <c r="M29" s="518">
        <f t="shared" si="11"/>
        <v>191019.8486624895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608">
        <v>1380321.5944682183</v>
      </c>
      <c r="E30" s="609">
        <v>46424.678809523808</v>
      </c>
      <c r="F30" s="608">
        <v>1333896.9156586945</v>
      </c>
      <c r="G30" s="609">
        <v>190284.42796565729</v>
      </c>
      <c r="H30" s="610">
        <v>190284.42796565729</v>
      </c>
      <c r="I30" s="511">
        <f t="shared" si="0"/>
        <v>0</v>
      </c>
      <c r="J30" s="511"/>
      <c r="K30" s="518">
        <f t="shared" si="10"/>
        <v>190284.42796565729</v>
      </c>
      <c r="L30" s="519">
        <f t="shared" ref="L30" si="14">IF(K30&lt;&gt;0,+G30-K30,0)</f>
        <v>0</v>
      </c>
      <c r="M30" s="518">
        <f t="shared" si="11"/>
        <v>190284.42796565729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608">
        <v>1331684.962726193</v>
      </c>
      <c r="E31" s="609">
        <v>46424.678809523808</v>
      </c>
      <c r="F31" s="608">
        <v>1285260.2839166692</v>
      </c>
      <c r="G31" s="609">
        <v>193554.70123512414</v>
      </c>
      <c r="H31" s="610">
        <v>193554.70123512414</v>
      </c>
      <c r="I31" s="511">
        <f t="shared" si="0"/>
        <v>0</v>
      </c>
      <c r="J31" s="511"/>
      <c r="K31" s="518">
        <f t="shared" ref="K31" si="15">G31</f>
        <v>193554.70123512414</v>
      </c>
      <c r="L31" s="519">
        <f t="shared" ref="L31" si="16">IF(K31&lt;&gt;0,+G31-K31,0)</f>
        <v>0</v>
      </c>
      <c r="M31" s="518">
        <f t="shared" ref="M31" si="17">H31</f>
        <v>193554.70123512414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1285260.2839166692</v>
      </c>
      <c r="E32" s="522">
        <f>IF(+I14&lt;F31,I14,D32)</f>
        <v>46424.678809523808</v>
      </c>
      <c r="F32" s="523">
        <f t="shared" ref="F32:F48" si="18">+D32-E32</f>
        <v>1238835.6051071454</v>
      </c>
      <c r="G32" s="524">
        <f t="shared" ref="G32:G72" si="19">+I$12*((D32+F32)/2)+E32</f>
        <v>188334.52015330057</v>
      </c>
      <c r="H32" s="491">
        <f t="shared" ref="H32:H72" si="20">+I$13*((D32+F32)/2)+E32</f>
        <v>188334.52015330057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1238835.6051071454</v>
      </c>
      <c r="E33" s="522">
        <f>IF(+I14&lt;F32,I14,D33)</f>
        <v>46424.678809523808</v>
      </c>
      <c r="F33" s="523">
        <f t="shared" si="18"/>
        <v>1192410.9262976216</v>
      </c>
      <c r="G33" s="524">
        <f t="shared" si="19"/>
        <v>183114.33907147709</v>
      </c>
      <c r="H33" s="491">
        <f t="shared" si="20"/>
        <v>183114.33907147709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1192410.9262976216</v>
      </c>
      <c r="E34" s="522">
        <f>IF(+I14&lt;F33,I14,D34)</f>
        <v>46424.678809523808</v>
      </c>
      <c r="F34" s="523">
        <f t="shared" si="18"/>
        <v>1145986.2474880978</v>
      </c>
      <c r="G34" s="524">
        <f t="shared" si="19"/>
        <v>177894.15798965353</v>
      </c>
      <c r="H34" s="491">
        <f t="shared" si="20"/>
        <v>177894.15798965353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1145986.2474880978</v>
      </c>
      <c r="E35" s="522">
        <f>IF(+I14&lt;F34,I14,D35)</f>
        <v>46424.678809523808</v>
      </c>
      <c r="F35" s="523">
        <f t="shared" si="18"/>
        <v>1099561.5686785739</v>
      </c>
      <c r="G35" s="524">
        <f t="shared" si="19"/>
        <v>172673.97690783005</v>
      </c>
      <c r="H35" s="491">
        <f t="shared" si="20"/>
        <v>172673.97690783005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1099561.5686785739</v>
      </c>
      <c r="E36" s="522">
        <f>IF(+I14&lt;F35,I14,D36)</f>
        <v>46424.678809523808</v>
      </c>
      <c r="F36" s="523">
        <f t="shared" si="18"/>
        <v>1053136.8898690501</v>
      </c>
      <c r="G36" s="524">
        <f t="shared" si="19"/>
        <v>167453.79582600648</v>
      </c>
      <c r="H36" s="491">
        <f t="shared" si="20"/>
        <v>167453.79582600648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1053136.8898690501</v>
      </c>
      <c r="E37" s="522">
        <f>IF(+I14&lt;F36,I14,D37)</f>
        <v>46424.678809523808</v>
      </c>
      <c r="F37" s="523">
        <f t="shared" si="18"/>
        <v>1006712.2110595263</v>
      </c>
      <c r="G37" s="524">
        <f t="shared" si="19"/>
        <v>162233.61474418297</v>
      </c>
      <c r="H37" s="491">
        <f t="shared" si="20"/>
        <v>162233.61474418297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1006712.2110595263</v>
      </c>
      <c r="E38" s="522">
        <f>IF(+I14&lt;F37,I14,D38)</f>
        <v>46424.678809523808</v>
      </c>
      <c r="F38" s="523">
        <f t="shared" si="18"/>
        <v>960287.53225000249</v>
      </c>
      <c r="G38" s="524">
        <f t="shared" si="19"/>
        <v>157013.43366235946</v>
      </c>
      <c r="H38" s="491">
        <f t="shared" si="20"/>
        <v>157013.43366235946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960287.53225000249</v>
      </c>
      <c r="E39" s="522">
        <f>IF(+I14&lt;F38,I14,D39)</f>
        <v>46424.678809523808</v>
      </c>
      <c r="F39" s="523">
        <f t="shared" si="18"/>
        <v>913862.85344047868</v>
      </c>
      <c r="G39" s="524">
        <f t="shared" si="19"/>
        <v>151793.25258053595</v>
      </c>
      <c r="H39" s="491">
        <f t="shared" si="20"/>
        <v>151793.25258053595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913862.85344047868</v>
      </c>
      <c r="E40" s="522">
        <f>IF(+I14&lt;F39,I14,D40)</f>
        <v>46424.678809523808</v>
      </c>
      <c r="F40" s="523">
        <f t="shared" si="18"/>
        <v>867438.17463095486</v>
      </c>
      <c r="G40" s="524">
        <f t="shared" si="19"/>
        <v>146573.07149871241</v>
      </c>
      <c r="H40" s="491">
        <f t="shared" si="20"/>
        <v>146573.07149871241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867438.17463095486</v>
      </c>
      <c r="E41" s="522">
        <f>IF(+I14&lt;F40,I14,D41)</f>
        <v>46424.678809523808</v>
      </c>
      <c r="F41" s="523">
        <f t="shared" si="18"/>
        <v>821013.49582143105</v>
      </c>
      <c r="G41" s="524">
        <f t="shared" si="19"/>
        <v>141352.8904168889</v>
      </c>
      <c r="H41" s="491">
        <f t="shared" si="20"/>
        <v>141352.8904168889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821013.49582143105</v>
      </c>
      <c r="E42" s="522">
        <f>IF(+I14&lt;F41,I14,D42)</f>
        <v>46424.678809523808</v>
      </c>
      <c r="F42" s="523">
        <f t="shared" si="18"/>
        <v>774588.81701190723</v>
      </c>
      <c r="G42" s="524">
        <f t="shared" si="19"/>
        <v>136132.70933506536</v>
      </c>
      <c r="H42" s="491">
        <f t="shared" si="20"/>
        <v>136132.70933506536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774588.81701190723</v>
      </c>
      <c r="E43" s="522">
        <f>IF(+I14&lt;F42,I14,D43)</f>
        <v>46424.678809523808</v>
      </c>
      <c r="F43" s="523">
        <f t="shared" si="18"/>
        <v>728164.13820238342</v>
      </c>
      <c r="G43" s="524">
        <f t="shared" si="19"/>
        <v>130912.52825324185</v>
      </c>
      <c r="H43" s="491">
        <f t="shared" si="20"/>
        <v>130912.52825324185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728164.13820238342</v>
      </c>
      <c r="E44" s="522">
        <f>IF(+I14&lt;F43,I14,D44)</f>
        <v>46424.678809523808</v>
      </c>
      <c r="F44" s="523">
        <f t="shared" si="18"/>
        <v>681739.4593928596</v>
      </c>
      <c r="G44" s="524">
        <f t="shared" si="19"/>
        <v>125692.34717141831</v>
      </c>
      <c r="H44" s="491">
        <f t="shared" si="20"/>
        <v>125692.34717141831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681739.4593928596</v>
      </c>
      <c r="E45" s="522">
        <f>IF(+I14&lt;F44,I14,D45)</f>
        <v>46424.678809523808</v>
      </c>
      <c r="F45" s="523">
        <f t="shared" si="18"/>
        <v>635314.78058333579</v>
      </c>
      <c r="G45" s="524">
        <f t="shared" si="19"/>
        <v>120472.1660895948</v>
      </c>
      <c r="H45" s="491">
        <f t="shared" si="20"/>
        <v>120472.1660895948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635314.78058333579</v>
      </c>
      <c r="E46" s="522">
        <f>IF(+I14&lt;F45,I14,D46)</f>
        <v>46424.678809523808</v>
      </c>
      <c r="F46" s="523">
        <f t="shared" si="18"/>
        <v>588890.10177381197</v>
      </c>
      <c r="G46" s="524">
        <f t="shared" si="19"/>
        <v>115251.98500777129</v>
      </c>
      <c r="H46" s="491">
        <f t="shared" si="20"/>
        <v>115251.98500777129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588890.10177381197</v>
      </c>
      <c r="E47" s="522">
        <f>IF(+I14&lt;F46,I14,D47)</f>
        <v>46424.678809523808</v>
      </c>
      <c r="F47" s="523">
        <f t="shared" si="18"/>
        <v>542465.42296428815</v>
      </c>
      <c r="G47" s="524">
        <f t="shared" si="19"/>
        <v>110031.80392594775</v>
      </c>
      <c r="H47" s="491">
        <f t="shared" si="20"/>
        <v>110031.80392594775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542465.42296428815</v>
      </c>
      <c r="E48" s="522">
        <f>IF(+I14&lt;F47,I14,D48)</f>
        <v>46424.678809523808</v>
      </c>
      <c r="F48" s="523">
        <f t="shared" si="18"/>
        <v>496040.74415476434</v>
      </c>
      <c r="G48" s="524">
        <f t="shared" si="19"/>
        <v>104811.62284412424</v>
      </c>
      <c r="H48" s="491">
        <f t="shared" si="20"/>
        <v>104811.62284412424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496040.74415476434</v>
      </c>
      <c r="E49" s="522">
        <f>IF(+I14&lt;F48,I14,D49)</f>
        <v>46424.678809523808</v>
      </c>
      <c r="F49" s="523">
        <f t="shared" ref="F49:F72" si="21">+D49-E49</f>
        <v>449616.06534524052</v>
      </c>
      <c r="G49" s="524">
        <f t="shared" si="19"/>
        <v>99591.441762300703</v>
      </c>
      <c r="H49" s="491">
        <f t="shared" si="20"/>
        <v>99591.441762300703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449616.06534524052</v>
      </c>
      <c r="E50" s="522">
        <f>IF(+I14&lt;F49,I14,D50)</f>
        <v>46424.678809523808</v>
      </c>
      <c r="F50" s="523">
        <f t="shared" si="21"/>
        <v>403191.38653571671</v>
      </c>
      <c r="G50" s="524">
        <f t="shared" si="19"/>
        <v>94371.260680477193</v>
      </c>
      <c r="H50" s="491">
        <f t="shared" si="20"/>
        <v>94371.260680477193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403191.38653571671</v>
      </c>
      <c r="E51" s="522">
        <f>IF(+I14&lt;F50,I14,D51)</f>
        <v>46424.678809523808</v>
      </c>
      <c r="F51" s="523">
        <f t="shared" si="21"/>
        <v>356766.70772619289</v>
      </c>
      <c r="G51" s="524">
        <f t="shared" si="19"/>
        <v>89151.079598653669</v>
      </c>
      <c r="H51" s="491">
        <f t="shared" si="20"/>
        <v>89151.079598653669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356766.70772619289</v>
      </c>
      <c r="E52" s="522">
        <f>IF(+I14&lt;F51,I14,D52)</f>
        <v>46424.678809523808</v>
      </c>
      <c r="F52" s="523">
        <f t="shared" si="21"/>
        <v>310342.02891666908</v>
      </c>
      <c r="G52" s="524">
        <f t="shared" si="19"/>
        <v>83930.898516830144</v>
      </c>
      <c r="H52" s="491">
        <f t="shared" si="20"/>
        <v>83930.898516830144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310342.02891666908</v>
      </c>
      <c r="E53" s="522">
        <f>IF(+I14&lt;F52,I14,D53)</f>
        <v>46424.678809523808</v>
      </c>
      <c r="F53" s="523">
        <f t="shared" si="21"/>
        <v>263917.35010714526</v>
      </c>
      <c r="G53" s="524">
        <f t="shared" si="19"/>
        <v>78710.717435006634</v>
      </c>
      <c r="H53" s="491">
        <f t="shared" si="20"/>
        <v>78710.717435006634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263917.35010714526</v>
      </c>
      <c r="E54" s="522">
        <f>IF(+I14&lt;F53,I14,D54)</f>
        <v>46424.678809523808</v>
      </c>
      <c r="F54" s="523">
        <f t="shared" si="21"/>
        <v>217492.67129762145</v>
      </c>
      <c r="G54" s="524">
        <f t="shared" si="19"/>
        <v>73490.536353183095</v>
      </c>
      <c r="H54" s="491">
        <f t="shared" si="20"/>
        <v>73490.536353183095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217492.67129762145</v>
      </c>
      <c r="E55" s="522">
        <f>IF(+I14&lt;F54,I14,D55)</f>
        <v>46424.678809523808</v>
      </c>
      <c r="F55" s="523">
        <f t="shared" si="21"/>
        <v>171067.99248809763</v>
      </c>
      <c r="G55" s="524">
        <f t="shared" si="19"/>
        <v>68270.355271359585</v>
      </c>
      <c r="H55" s="491">
        <f t="shared" si="20"/>
        <v>68270.355271359585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171067.99248809763</v>
      </c>
      <c r="E56" s="522">
        <f>IF(+I14&lt;F55,I14,D56)</f>
        <v>46424.678809523808</v>
      </c>
      <c r="F56" s="523">
        <f t="shared" si="21"/>
        <v>124643.31367857382</v>
      </c>
      <c r="G56" s="524">
        <f t="shared" si="19"/>
        <v>63050.174189536061</v>
      </c>
      <c r="H56" s="491">
        <f t="shared" si="20"/>
        <v>63050.174189536061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124643.31367857382</v>
      </c>
      <c r="E57" s="522">
        <f>IF(+I14&lt;F56,I14,D57)</f>
        <v>46424.678809523808</v>
      </c>
      <c r="F57" s="523">
        <f t="shared" si="21"/>
        <v>78218.634869050002</v>
      </c>
      <c r="G57" s="524">
        <f t="shared" si="19"/>
        <v>57829.993107712537</v>
      </c>
      <c r="H57" s="491">
        <f t="shared" si="20"/>
        <v>57829.993107712537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78218.634869050002</v>
      </c>
      <c r="E58" s="522">
        <f>IF(+I14&lt;F57,I14,D58)</f>
        <v>46424.678809523808</v>
      </c>
      <c r="F58" s="523">
        <f t="shared" si="21"/>
        <v>31793.956059526194</v>
      </c>
      <c r="G58" s="524">
        <f t="shared" si="19"/>
        <v>52609.812025889012</v>
      </c>
      <c r="H58" s="491">
        <f t="shared" si="20"/>
        <v>52609.812025889012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31793.956059526194</v>
      </c>
      <c r="E59" s="522">
        <f>IF(+I14&lt;F58,I14,D59)</f>
        <v>31793.956059526194</v>
      </c>
      <c r="F59" s="523">
        <f t="shared" si="21"/>
        <v>0</v>
      </c>
      <c r="G59" s="524">
        <f t="shared" si="19"/>
        <v>33581.477397252915</v>
      </c>
      <c r="H59" s="491">
        <f t="shared" si="20"/>
        <v>33581.477397252915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1949836.51</v>
      </c>
      <c r="F73" s="375"/>
      <c r="G73" s="375">
        <f>SUM(G17:G72)</f>
        <v>6942381.7922909679</v>
      </c>
      <c r="H73" s="375">
        <f>SUM(H17:H72)</f>
        <v>6942381.7922909679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193554.70123512414</v>
      </c>
      <c r="N87" s="546">
        <f>IF(J92&lt;D11,0,VLOOKUP(J92,C17:O72,11))</f>
        <v>193554.70123512414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199183.09136083254</v>
      </c>
      <c r="N88" s="550">
        <f>IF(J92&lt;D11,0,VLOOKUP(J92,C99:P154,7))</f>
        <v>199183.09136083254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5628.3901257083926</v>
      </c>
      <c r="N89" s="555">
        <f>+N88-N87</f>
        <v>5628.3901257083926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1949836.51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46424.678809523808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26">+I99-H99</f>
        <v>0</v>
      </c>
      <c r="K99" s="514"/>
      <c r="L99" s="512">
        <v>119814</v>
      </c>
      <c r="M99" s="513">
        <f t="shared" ref="M99:M130" si="27">IF(L99&lt;&gt;0,+H99-L99,0)</f>
        <v>0</v>
      </c>
      <c r="N99" s="512">
        <v>119814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26"/>
        <v>0</v>
      </c>
      <c r="K100" s="514"/>
      <c r="L100" s="518">
        <f t="shared" ref="L100:L105" si="30">H100</f>
        <v>327269.44030165928</v>
      </c>
      <c r="M100" s="519">
        <f t="shared" si="27"/>
        <v>0</v>
      </c>
      <c r="N100" s="518">
        <f t="shared" ref="N100:N105" si="31">I100</f>
        <v>327269.44030165928</v>
      </c>
      <c r="O100" s="514">
        <f t="shared" si="28"/>
        <v>0</v>
      </c>
      <c r="P100" s="514">
        <f t="shared" si="29"/>
        <v>0</v>
      </c>
      <c r="Q100" s="269"/>
    </row>
    <row r="101" spans="1:17">
      <c r="B101" s="195" t="str">
        <f t="shared" ref="B101:B154" si="32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26"/>
        <v>0</v>
      </c>
      <c r="K101" s="514"/>
      <c r="L101" s="518">
        <f t="shared" si="30"/>
        <v>354150.48973333737</v>
      </c>
      <c r="M101" s="519">
        <f t="shared" si="27"/>
        <v>0</v>
      </c>
      <c r="N101" s="518">
        <f t="shared" si="31"/>
        <v>354150.48973333737</v>
      </c>
      <c r="O101" s="514">
        <f t="shared" si="28"/>
        <v>0</v>
      </c>
      <c r="P101" s="514">
        <f t="shared" si="29"/>
        <v>0</v>
      </c>
      <c r="Q101" s="269"/>
    </row>
    <row r="102" spans="1:17">
      <c r="B102" s="195" t="str">
        <f t="shared" si="32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26"/>
        <v>0</v>
      </c>
      <c r="K102" s="514"/>
      <c r="L102" s="518">
        <f t="shared" si="30"/>
        <v>318639.77382654941</v>
      </c>
      <c r="M102" s="519">
        <f t="shared" si="27"/>
        <v>0</v>
      </c>
      <c r="N102" s="518">
        <f t="shared" si="31"/>
        <v>318639.77382654941</v>
      </c>
      <c r="O102" s="514">
        <f t="shared" si="28"/>
        <v>0</v>
      </c>
      <c r="P102" s="514">
        <f t="shared" si="29"/>
        <v>0</v>
      </c>
      <c r="Q102" s="269"/>
    </row>
    <row r="103" spans="1:17">
      <c r="B103" s="195" t="str">
        <f t="shared" si="32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26"/>
        <v>0</v>
      </c>
      <c r="K103" s="514"/>
      <c r="L103" s="518">
        <f t="shared" si="30"/>
        <v>305968.60569385614</v>
      </c>
      <c r="M103" s="519">
        <f t="shared" si="27"/>
        <v>0</v>
      </c>
      <c r="N103" s="518">
        <f t="shared" si="31"/>
        <v>305968.60569385614</v>
      </c>
      <c r="O103" s="514">
        <f t="shared" si="28"/>
        <v>0</v>
      </c>
      <c r="P103" s="514">
        <f t="shared" si="29"/>
        <v>0</v>
      </c>
      <c r="Q103" s="269"/>
    </row>
    <row r="104" spans="1:17">
      <c r="B104" s="195" t="str">
        <f t="shared" si="32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30"/>
        <v>278765.62951624766</v>
      </c>
      <c r="M104" s="519">
        <f t="shared" ref="M104:M109" si="33">IF(L104&lt;&gt;0,+H104-L104,0)</f>
        <v>0</v>
      </c>
      <c r="N104" s="518">
        <f t="shared" si="31"/>
        <v>278765.62951624766</v>
      </c>
      <c r="O104" s="514">
        <f t="shared" ref="O104:O109" si="34">IF(N104&lt;&gt;0,+I104-N104,0)</f>
        <v>0</v>
      </c>
      <c r="P104" s="514">
        <f t="shared" ref="P104:P109" si="35">+O104-M104</f>
        <v>0</v>
      </c>
      <c r="Q104" s="269"/>
    </row>
    <row r="105" spans="1:17">
      <c r="B105" s="195" t="str">
        <f t="shared" si="32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30"/>
        <v>273540.36469294201</v>
      </c>
      <c r="M105" s="519">
        <f t="shared" si="33"/>
        <v>0</v>
      </c>
      <c r="N105" s="518">
        <f t="shared" si="31"/>
        <v>273540.36469294201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2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26"/>
        <v>0</v>
      </c>
      <c r="K106" s="514"/>
      <c r="L106" s="518">
        <f t="shared" ref="L106:L111" si="36">H106</f>
        <v>260481.11000678584</v>
      </c>
      <c r="M106" s="519">
        <f t="shared" si="33"/>
        <v>0</v>
      </c>
      <c r="N106" s="518">
        <f t="shared" ref="N106:N111" si="37">I106</f>
        <v>260481.11000678584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26"/>
        <v>0</v>
      </c>
      <c r="K107" s="514"/>
      <c r="L107" s="518">
        <f t="shared" si="36"/>
        <v>245748.17532364058</v>
      </c>
      <c r="M107" s="519">
        <f t="shared" si="33"/>
        <v>0</v>
      </c>
      <c r="N107" s="518">
        <f t="shared" si="37"/>
        <v>245748.17532364058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26"/>
        <v>0</v>
      </c>
      <c r="K108" s="514"/>
      <c r="L108" s="518">
        <f t="shared" si="36"/>
        <v>232605.71494726205</v>
      </c>
      <c r="M108" s="519">
        <f t="shared" si="33"/>
        <v>0</v>
      </c>
      <c r="N108" s="518">
        <f t="shared" si="37"/>
        <v>232605.71494726205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2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26"/>
        <v>0</v>
      </c>
      <c r="K109" s="514"/>
      <c r="L109" s="518">
        <f t="shared" si="36"/>
        <v>203383.67510232344</v>
      </c>
      <c r="M109" s="519">
        <f t="shared" si="33"/>
        <v>0</v>
      </c>
      <c r="N109" s="518">
        <f t="shared" si="37"/>
        <v>203383.67510232344</v>
      </c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2"/>
        <v/>
      </c>
      <c r="C110" s="507">
        <f>IF(D93="","-",+C109+1)</f>
        <v>2019</v>
      </c>
      <c r="D110" s="508">
        <v>1463077.2480630106</v>
      </c>
      <c r="E110" s="516">
        <v>45345.035116279068</v>
      </c>
      <c r="F110" s="515">
        <v>1417732.2129467316</v>
      </c>
      <c r="G110" s="515">
        <v>1440404.7305048711</v>
      </c>
      <c r="H110" s="516">
        <v>199526.74471129151</v>
      </c>
      <c r="I110" s="510">
        <v>199526.74471129151</v>
      </c>
      <c r="J110" s="514">
        <f t="shared" si="26"/>
        <v>0</v>
      </c>
      <c r="K110" s="514"/>
      <c r="L110" s="518">
        <f t="shared" si="36"/>
        <v>199526.74471129151</v>
      </c>
      <c r="M110" s="519">
        <f t="shared" ref="M110" si="38">IF(L110&lt;&gt;0,+H110-L110,0)</f>
        <v>0</v>
      </c>
      <c r="N110" s="518">
        <f t="shared" si="37"/>
        <v>199526.74471129151</v>
      </c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2"/>
        <v/>
      </c>
      <c r="C111" s="507">
        <f>IF(D93="","-",+C110+1)</f>
        <v>2020</v>
      </c>
      <c r="D111" s="508">
        <v>1417732.2129467316</v>
      </c>
      <c r="E111" s="516">
        <v>46424.678809523808</v>
      </c>
      <c r="F111" s="515">
        <v>1371307.5341372078</v>
      </c>
      <c r="G111" s="515">
        <v>1394519.8735419698</v>
      </c>
      <c r="H111" s="516">
        <v>196438.52610487738</v>
      </c>
      <c r="I111" s="510">
        <v>196438.52610487738</v>
      </c>
      <c r="J111" s="514">
        <f t="shared" si="26"/>
        <v>0</v>
      </c>
      <c r="K111" s="514"/>
      <c r="L111" s="518">
        <f t="shared" si="36"/>
        <v>196438.52610487738</v>
      </c>
      <c r="M111" s="519">
        <f t="shared" ref="M111" si="39">IF(L111&lt;&gt;0,+H111-L111,0)</f>
        <v>0</v>
      </c>
      <c r="N111" s="518">
        <f t="shared" si="37"/>
        <v>196438.52610487738</v>
      </c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2"/>
        <v/>
      </c>
      <c r="C112" s="507">
        <f>IF(D93="","-",+C111+1)</f>
        <v>2021</v>
      </c>
      <c r="D112" s="508">
        <v>1371307.5341372078</v>
      </c>
      <c r="E112" s="516">
        <v>47556.988048780491</v>
      </c>
      <c r="F112" s="515">
        <v>1323750.5460884273</v>
      </c>
      <c r="G112" s="515">
        <v>1347529.0401128177</v>
      </c>
      <c r="H112" s="516">
        <v>200520.70455071999</v>
      </c>
      <c r="I112" s="510">
        <v>200520.70455071999</v>
      </c>
      <c r="J112" s="514">
        <f t="shared" si="26"/>
        <v>0</v>
      </c>
      <c r="K112" s="514"/>
      <c r="L112" s="518">
        <f t="shared" ref="L112" si="40">H112</f>
        <v>200520.70455071999</v>
      </c>
      <c r="M112" s="519">
        <f t="shared" ref="M112" si="41">IF(L112&lt;&gt;0,+H112-L112,0)</f>
        <v>0</v>
      </c>
      <c r="N112" s="518">
        <f t="shared" ref="N112" si="42">I112</f>
        <v>200520.70455071999</v>
      </c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2"/>
        <v/>
      </c>
      <c r="C113" s="507">
        <f>IF(D93="","-",+C112+1)</f>
        <v>2022</v>
      </c>
      <c r="D113" s="374">
        <f>IF(F112+SUM(E$99:E112)=D$92,F112,D$92-SUM(E$99:E112))</f>
        <v>1323750.5460884273</v>
      </c>
      <c r="E113" s="522">
        <f>IF(+J96&lt;F112,J96,D113)</f>
        <v>46424.678809523808</v>
      </c>
      <c r="F113" s="523">
        <f t="shared" ref="F113:F130" si="43">+D113-E113</f>
        <v>1277325.8672789035</v>
      </c>
      <c r="G113" s="523">
        <f t="shared" ref="G113:G130" si="44">+(F113+D113)/2</f>
        <v>1300538.2066836655</v>
      </c>
      <c r="H113" s="526">
        <f t="shared" ref="H113:H154" si="45">+J$94*G113+E113</f>
        <v>199183.09136083254</v>
      </c>
      <c r="I113" s="577">
        <f t="shared" ref="I113:I154" si="46">+J$95*G113+E113</f>
        <v>199183.09136083254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2"/>
        <v/>
      </c>
      <c r="C114" s="507">
        <f>IF(D93="","-",+C113+1)</f>
        <v>2023</v>
      </c>
      <c r="D114" s="374">
        <f>IF(F113+SUM(E$99:E113)=D$92,F113,D$92-SUM(E$99:E113))</f>
        <v>1277325.8672789035</v>
      </c>
      <c r="E114" s="522">
        <f>IF(+J96&lt;F113,J96,D114)</f>
        <v>46424.678809523808</v>
      </c>
      <c r="F114" s="523">
        <f t="shared" si="43"/>
        <v>1230901.1884693797</v>
      </c>
      <c r="G114" s="523">
        <f t="shared" si="44"/>
        <v>1254113.5278741415</v>
      </c>
      <c r="H114" s="526">
        <f t="shared" si="45"/>
        <v>193730.14872392913</v>
      </c>
      <c r="I114" s="577">
        <f t="shared" si="46"/>
        <v>193730.14872392913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2"/>
        <v/>
      </c>
      <c r="C115" s="507">
        <f>IF(D93="","-",+C114+1)</f>
        <v>2024</v>
      </c>
      <c r="D115" s="374">
        <f>IF(F114+SUM(E$99:E114)=D$92,F114,D$92-SUM(E$99:E114))</f>
        <v>1230901.1884693797</v>
      </c>
      <c r="E115" s="522">
        <f>IF(+J96&lt;F114,J96,D115)</f>
        <v>46424.678809523808</v>
      </c>
      <c r="F115" s="523">
        <f t="shared" si="43"/>
        <v>1184476.5096598559</v>
      </c>
      <c r="G115" s="523">
        <f t="shared" si="44"/>
        <v>1207688.8490646179</v>
      </c>
      <c r="H115" s="526">
        <f t="shared" si="45"/>
        <v>188277.20608702576</v>
      </c>
      <c r="I115" s="577">
        <f t="shared" si="46"/>
        <v>188277.20608702576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2"/>
        <v/>
      </c>
      <c r="C116" s="507">
        <f>IF(D93="","-",+C115+1)</f>
        <v>2025</v>
      </c>
      <c r="D116" s="374">
        <f>IF(F115+SUM(E$99:E115)=D$92,F115,D$92-SUM(E$99:E115))</f>
        <v>1184476.5096598559</v>
      </c>
      <c r="E116" s="522">
        <f>IF(+J96&lt;F115,J96,D116)</f>
        <v>46424.678809523808</v>
      </c>
      <c r="F116" s="523">
        <f t="shared" si="43"/>
        <v>1138051.830850332</v>
      </c>
      <c r="G116" s="523">
        <f t="shared" si="44"/>
        <v>1161264.1702550938</v>
      </c>
      <c r="H116" s="526">
        <f t="shared" si="45"/>
        <v>182824.26345012232</v>
      </c>
      <c r="I116" s="577">
        <f t="shared" si="46"/>
        <v>182824.26345012232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2"/>
        <v/>
      </c>
      <c r="C117" s="507">
        <f>IF(D93="","-",+C116+1)</f>
        <v>2026</v>
      </c>
      <c r="D117" s="374">
        <f>IF(F116+SUM(E$99:E116)=D$92,F116,D$92-SUM(E$99:E116))</f>
        <v>1138051.830850332</v>
      </c>
      <c r="E117" s="522">
        <f>IF(+J96&lt;F116,J96,D117)</f>
        <v>46424.678809523808</v>
      </c>
      <c r="F117" s="523">
        <f t="shared" si="43"/>
        <v>1091627.1520408082</v>
      </c>
      <c r="G117" s="523">
        <f t="shared" si="44"/>
        <v>1114839.4914455703</v>
      </c>
      <c r="H117" s="526">
        <f t="shared" si="45"/>
        <v>177371.32081321895</v>
      </c>
      <c r="I117" s="577">
        <f t="shared" si="46"/>
        <v>177371.32081321895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2"/>
        <v/>
      </c>
      <c r="C118" s="507">
        <f>IF(D93="","-",+C117+1)</f>
        <v>2027</v>
      </c>
      <c r="D118" s="374">
        <f>IF(F117+SUM(E$99:E117)=D$92,F117,D$92-SUM(E$99:E117))</f>
        <v>1091627.1520408082</v>
      </c>
      <c r="E118" s="522">
        <f>IF(+J96&lt;F117,J96,D118)</f>
        <v>46424.678809523808</v>
      </c>
      <c r="F118" s="523">
        <f t="shared" si="43"/>
        <v>1045202.4732312844</v>
      </c>
      <c r="G118" s="523">
        <f t="shared" si="44"/>
        <v>1068414.8126360462</v>
      </c>
      <c r="H118" s="526">
        <f t="shared" si="45"/>
        <v>171918.37817631554</v>
      </c>
      <c r="I118" s="577">
        <f t="shared" si="46"/>
        <v>171918.37817631554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2"/>
        <v/>
      </c>
      <c r="C119" s="507">
        <f>IF(D93="","-",+C118+1)</f>
        <v>2028</v>
      </c>
      <c r="D119" s="374">
        <f>IF(F118+SUM(E$99:E118)=D$92,F118,D$92-SUM(E$99:E118))</f>
        <v>1045202.4732312844</v>
      </c>
      <c r="E119" s="522">
        <f>IF(+J96&lt;F118,J96,D119)</f>
        <v>46424.678809523808</v>
      </c>
      <c r="F119" s="523">
        <f t="shared" si="43"/>
        <v>998777.7944217606</v>
      </c>
      <c r="G119" s="523">
        <f t="shared" si="44"/>
        <v>1021990.1338265225</v>
      </c>
      <c r="H119" s="526">
        <f t="shared" si="45"/>
        <v>166465.43553941217</v>
      </c>
      <c r="I119" s="577">
        <f t="shared" si="46"/>
        <v>166465.43553941217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2"/>
        <v/>
      </c>
      <c r="C120" s="507">
        <f>IF(D93="","-",+C119+1)</f>
        <v>2029</v>
      </c>
      <c r="D120" s="374">
        <f>IF(F119+SUM(E$99:E119)=D$92,F119,D$92-SUM(E$99:E119))</f>
        <v>998777.7944217606</v>
      </c>
      <c r="E120" s="522">
        <f>IF(+J96&lt;F119,J96,D120)</f>
        <v>46424.678809523808</v>
      </c>
      <c r="F120" s="523">
        <f t="shared" si="43"/>
        <v>952353.11561223678</v>
      </c>
      <c r="G120" s="523">
        <f t="shared" si="44"/>
        <v>975565.45501699869</v>
      </c>
      <c r="H120" s="526">
        <f t="shared" si="45"/>
        <v>161012.49290250876</v>
      </c>
      <c r="I120" s="577">
        <f t="shared" si="46"/>
        <v>161012.49290250876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2"/>
        <v/>
      </c>
      <c r="C121" s="507">
        <f>IF(D93="","-",+C120+1)</f>
        <v>2030</v>
      </c>
      <c r="D121" s="374">
        <f>IF(F120+SUM(E$99:E120)=D$92,F120,D$92-SUM(E$99:E120))</f>
        <v>952353.11561223678</v>
      </c>
      <c r="E121" s="522">
        <f>IF(+J96&lt;F120,J96,D121)</f>
        <v>46424.678809523808</v>
      </c>
      <c r="F121" s="523">
        <f t="shared" si="43"/>
        <v>905928.43680271297</v>
      </c>
      <c r="G121" s="523">
        <f t="shared" si="44"/>
        <v>929140.77620747488</v>
      </c>
      <c r="H121" s="526">
        <f t="shared" si="45"/>
        <v>155559.55026560536</v>
      </c>
      <c r="I121" s="577">
        <f t="shared" si="46"/>
        <v>155559.55026560536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2"/>
        <v/>
      </c>
      <c r="C122" s="507">
        <f>IF(D93="","-",+C121+1)</f>
        <v>2031</v>
      </c>
      <c r="D122" s="374">
        <f>IF(F121+SUM(E$99:E121)=D$92,F121,D$92-SUM(E$99:E121))</f>
        <v>905928.43680271297</v>
      </c>
      <c r="E122" s="522">
        <f>IF(+J96&lt;F121,J96,D122)</f>
        <v>46424.678809523808</v>
      </c>
      <c r="F122" s="523">
        <f t="shared" si="43"/>
        <v>859503.75799318915</v>
      </c>
      <c r="G122" s="523">
        <f t="shared" si="44"/>
        <v>882716.09739795106</v>
      </c>
      <c r="H122" s="526">
        <f t="shared" si="45"/>
        <v>150106.60762870198</v>
      </c>
      <c r="I122" s="577">
        <f t="shared" si="46"/>
        <v>150106.60762870198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2"/>
        <v/>
      </c>
      <c r="C123" s="507">
        <f>IF(D93="","-",+C122+1)</f>
        <v>2032</v>
      </c>
      <c r="D123" s="374">
        <f>IF(F122+SUM(E$99:E122)=D$92,F122,D$92-SUM(E$99:E122))</f>
        <v>859503.75799318915</v>
      </c>
      <c r="E123" s="522">
        <f>IF(+J96&lt;F122,J96,D123)</f>
        <v>46424.678809523808</v>
      </c>
      <c r="F123" s="523">
        <f t="shared" si="43"/>
        <v>813079.07918366534</v>
      </c>
      <c r="G123" s="523">
        <f t="shared" si="44"/>
        <v>836291.41858842724</v>
      </c>
      <c r="H123" s="526">
        <f t="shared" si="45"/>
        <v>144653.66499179858</v>
      </c>
      <c r="I123" s="577">
        <f t="shared" si="46"/>
        <v>144653.66499179858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2"/>
        <v/>
      </c>
      <c r="C124" s="507">
        <f>IF(D93="","-",+C123+1)</f>
        <v>2033</v>
      </c>
      <c r="D124" s="374">
        <f>IF(F123+SUM(E$99:E123)=D$92,F123,D$92-SUM(E$99:E123))</f>
        <v>813079.07918366534</v>
      </c>
      <c r="E124" s="522">
        <f>IF(+J96&lt;F123,J96,D124)</f>
        <v>46424.678809523808</v>
      </c>
      <c r="F124" s="523">
        <f t="shared" si="43"/>
        <v>766654.40037414152</v>
      </c>
      <c r="G124" s="523">
        <f t="shared" si="44"/>
        <v>789866.73977890343</v>
      </c>
      <c r="H124" s="526">
        <f t="shared" si="45"/>
        <v>139200.72235489517</v>
      </c>
      <c r="I124" s="577">
        <f t="shared" si="46"/>
        <v>139200.72235489517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2"/>
        <v/>
      </c>
      <c r="C125" s="507">
        <f>IF(D93="","-",+C124+1)</f>
        <v>2034</v>
      </c>
      <c r="D125" s="374">
        <f>IF(F124+SUM(E$99:E124)=D$92,F124,D$92-SUM(E$99:E124))</f>
        <v>766654.40037414152</v>
      </c>
      <c r="E125" s="522">
        <f>IF(+J96&lt;F124,J96,D125)</f>
        <v>46424.678809523808</v>
      </c>
      <c r="F125" s="523">
        <f t="shared" si="43"/>
        <v>720229.72156461771</v>
      </c>
      <c r="G125" s="523">
        <f t="shared" si="44"/>
        <v>743442.06096937961</v>
      </c>
      <c r="H125" s="526">
        <f t="shared" si="45"/>
        <v>133747.7797179918</v>
      </c>
      <c r="I125" s="577">
        <f t="shared" si="46"/>
        <v>133747.7797179918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2"/>
        <v/>
      </c>
      <c r="C126" s="507">
        <f>IF(D93="","-",+C125+1)</f>
        <v>2035</v>
      </c>
      <c r="D126" s="374">
        <f>IF(F125+SUM(E$99:E125)=D$92,F125,D$92-SUM(E$99:E125))</f>
        <v>720229.72156461771</v>
      </c>
      <c r="E126" s="522">
        <f>IF(+J96&lt;F125,J96,D126)</f>
        <v>46424.678809523808</v>
      </c>
      <c r="F126" s="523">
        <f t="shared" si="43"/>
        <v>673805.04275509389</v>
      </c>
      <c r="G126" s="523">
        <f t="shared" si="44"/>
        <v>697017.3821598558</v>
      </c>
      <c r="H126" s="526">
        <f t="shared" si="45"/>
        <v>128294.83708108839</v>
      </c>
      <c r="I126" s="577">
        <f t="shared" si="46"/>
        <v>128294.83708108839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2"/>
        <v/>
      </c>
      <c r="C127" s="507">
        <f>IF(D93="","-",+C126+1)</f>
        <v>2036</v>
      </c>
      <c r="D127" s="374">
        <f>IF(F126+SUM(E$99:E126)=D$92,F126,D$92-SUM(E$99:E126))</f>
        <v>673805.04275509389</v>
      </c>
      <c r="E127" s="522">
        <f>IF(+J96&lt;F126,J96,D127)</f>
        <v>46424.678809523808</v>
      </c>
      <c r="F127" s="523">
        <f t="shared" si="43"/>
        <v>627380.36394557008</v>
      </c>
      <c r="G127" s="523">
        <f t="shared" si="44"/>
        <v>650592.70335033198</v>
      </c>
      <c r="H127" s="526">
        <f t="shared" si="45"/>
        <v>122841.89444418499</v>
      </c>
      <c r="I127" s="577">
        <f t="shared" si="46"/>
        <v>122841.89444418499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2"/>
        <v/>
      </c>
      <c r="C128" s="507">
        <f>IF(D93="","-",+C127+1)</f>
        <v>2037</v>
      </c>
      <c r="D128" s="374">
        <f>IF(F127+SUM(E$99:E127)=D$92,F127,D$92-SUM(E$99:E127))</f>
        <v>627380.36394557008</v>
      </c>
      <c r="E128" s="522">
        <f>IF(+J96&lt;F127,J96,D128)</f>
        <v>46424.678809523808</v>
      </c>
      <c r="F128" s="523">
        <f t="shared" si="43"/>
        <v>580955.68513604626</v>
      </c>
      <c r="G128" s="523">
        <f t="shared" si="44"/>
        <v>604168.02454080817</v>
      </c>
      <c r="H128" s="526">
        <f t="shared" si="45"/>
        <v>117388.95180728161</v>
      </c>
      <c r="I128" s="577">
        <f t="shared" si="46"/>
        <v>117388.95180728161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2"/>
        <v/>
      </c>
      <c r="C129" s="507">
        <f>IF(D93="","-",+C128+1)</f>
        <v>2038</v>
      </c>
      <c r="D129" s="374">
        <f>IF(F128+SUM(E$99:E128)=D$92,F128,D$92-SUM(E$99:E128))</f>
        <v>580955.68513604626</v>
      </c>
      <c r="E129" s="522">
        <f>IF(+J96&lt;F128,J96,D129)</f>
        <v>46424.678809523808</v>
      </c>
      <c r="F129" s="523">
        <f t="shared" si="43"/>
        <v>534531.00632652245</v>
      </c>
      <c r="G129" s="523">
        <f t="shared" si="44"/>
        <v>557743.34573128435</v>
      </c>
      <c r="H129" s="526">
        <f t="shared" si="45"/>
        <v>111936.00917037821</v>
      </c>
      <c r="I129" s="577">
        <f t="shared" si="46"/>
        <v>111936.00917037821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2"/>
        <v/>
      </c>
      <c r="C130" s="507">
        <f>IF(D93="","-",+C129+1)</f>
        <v>2039</v>
      </c>
      <c r="D130" s="374">
        <f>IF(F129+SUM(E$99:E129)=D$92,F129,D$92-SUM(E$99:E129))</f>
        <v>534531.00632652245</v>
      </c>
      <c r="E130" s="522">
        <f>IF(+J96&lt;F129,J96,D130)</f>
        <v>46424.678809523808</v>
      </c>
      <c r="F130" s="523">
        <f t="shared" si="43"/>
        <v>488106.32751699863</v>
      </c>
      <c r="G130" s="523">
        <f t="shared" si="44"/>
        <v>511318.66692176054</v>
      </c>
      <c r="H130" s="526">
        <f t="shared" si="45"/>
        <v>106483.0665334748</v>
      </c>
      <c r="I130" s="577">
        <f t="shared" si="46"/>
        <v>106483.0665334748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2"/>
        <v/>
      </c>
      <c r="C131" s="507">
        <f>IF(D93="","-",+C130+1)</f>
        <v>2040</v>
      </c>
      <c r="D131" s="374">
        <f>IF(F130+SUM(E$99:E130)=D$92,F130,D$92-SUM(E$99:E130))</f>
        <v>488106.32751699863</v>
      </c>
      <c r="E131" s="522">
        <f>IF(+J96&lt;F130,J96,D131)</f>
        <v>46424.678809523808</v>
      </c>
      <c r="F131" s="523">
        <f t="shared" ref="F131:F154" si="47">+D131-E131</f>
        <v>441681.64870747481</v>
      </c>
      <c r="G131" s="523">
        <f t="shared" ref="G131:G154" si="48">+(F131+D131)/2</f>
        <v>464893.98811223672</v>
      </c>
      <c r="H131" s="526">
        <f t="shared" si="45"/>
        <v>101030.12389657143</v>
      </c>
      <c r="I131" s="577">
        <f t="shared" si="46"/>
        <v>101030.12389657143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2041</v>
      </c>
      <c r="D132" s="374">
        <f>IF(F131+SUM(E$99:E131)=D$92,F131,D$92-SUM(E$99:E131))</f>
        <v>441681.64870747481</v>
      </c>
      <c r="E132" s="522">
        <f>IF(+J96&lt;F131,J96,D132)</f>
        <v>46424.678809523808</v>
      </c>
      <c r="F132" s="523">
        <f t="shared" si="47"/>
        <v>395256.969897951</v>
      </c>
      <c r="G132" s="523">
        <f t="shared" si="48"/>
        <v>418469.30930271291</v>
      </c>
      <c r="H132" s="526">
        <f t="shared" si="45"/>
        <v>95577.181259668025</v>
      </c>
      <c r="I132" s="577">
        <f t="shared" si="46"/>
        <v>95577.181259668025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2"/>
        <v/>
      </c>
      <c r="C133" s="507">
        <f>IF(D93="","-",+C132+1)</f>
        <v>2042</v>
      </c>
      <c r="D133" s="374">
        <f>IF(F132+SUM(E$99:E132)=D$92,F132,D$92-SUM(E$99:E132))</f>
        <v>395256.969897951</v>
      </c>
      <c r="E133" s="522">
        <f>IF(+J96&lt;F132,J96,D133)</f>
        <v>46424.678809523808</v>
      </c>
      <c r="F133" s="523">
        <f t="shared" si="47"/>
        <v>348832.29108842718</v>
      </c>
      <c r="G133" s="523">
        <f t="shared" si="48"/>
        <v>372044.63049318909</v>
      </c>
      <c r="H133" s="526">
        <f t="shared" si="45"/>
        <v>90124.23862276462</v>
      </c>
      <c r="I133" s="577">
        <f t="shared" si="46"/>
        <v>90124.23862276462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2"/>
        <v/>
      </c>
      <c r="C134" s="507">
        <f>IF(D93="","-",+C133+1)</f>
        <v>2043</v>
      </c>
      <c r="D134" s="374">
        <f>IF(F133+SUM(E$99:E133)=D$92,F133,D$92-SUM(E$99:E133))</f>
        <v>348832.29108842718</v>
      </c>
      <c r="E134" s="522">
        <f>IF(+J96&lt;F133,J96,D134)</f>
        <v>46424.678809523808</v>
      </c>
      <c r="F134" s="523">
        <f t="shared" si="47"/>
        <v>302407.61227890337</v>
      </c>
      <c r="G134" s="523">
        <f t="shared" si="48"/>
        <v>325619.95168366528</v>
      </c>
      <c r="H134" s="526">
        <f t="shared" si="45"/>
        <v>84671.295985861245</v>
      </c>
      <c r="I134" s="577">
        <f t="shared" si="46"/>
        <v>84671.295985861245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2"/>
        <v/>
      </c>
      <c r="C135" s="507">
        <f>IF(D93="","-",+C134+1)</f>
        <v>2044</v>
      </c>
      <c r="D135" s="374">
        <f>IF(F134+SUM(E$99:E134)=D$92,F134,D$92-SUM(E$99:E134))</f>
        <v>302407.61227890337</v>
      </c>
      <c r="E135" s="522">
        <f>IF(+J96&lt;F134,J96,D135)</f>
        <v>46424.678809523808</v>
      </c>
      <c r="F135" s="523">
        <f t="shared" si="47"/>
        <v>255982.93346937955</v>
      </c>
      <c r="G135" s="523">
        <f t="shared" si="48"/>
        <v>279195.27287414146</v>
      </c>
      <c r="H135" s="526">
        <f t="shared" si="45"/>
        <v>79218.35334895784</v>
      </c>
      <c r="I135" s="577">
        <f t="shared" si="46"/>
        <v>79218.35334895784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2"/>
        <v/>
      </c>
      <c r="C136" s="507">
        <f>IF(D93="","-",+C135+1)</f>
        <v>2045</v>
      </c>
      <c r="D136" s="374">
        <f>IF(F135+SUM(E$99:E135)=D$92,F135,D$92-SUM(E$99:E135))</f>
        <v>255982.93346937955</v>
      </c>
      <c r="E136" s="522">
        <f>IF(+J96&lt;F135,J96,D136)</f>
        <v>46424.678809523808</v>
      </c>
      <c r="F136" s="523">
        <f t="shared" si="47"/>
        <v>209558.25465985574</v>
      </c>
      <c r="G136" s="523">
        <f t="shared" si="48"/>
        <v>232770.59406461765</v>
      </c>
      <c r="H136" s="526">
        <f t="shared" si="45"/>
        <v>73765.41071205445</v>
      </c>
      <c r="I136" s="577">
        <f t="shared" si="46"/>
        <v>73765.41071205445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2"/>
        <v/>
      </c>
      <c r="C137" s="507">
        <f>IF(D93="","-",+C136+1)</f>
        <v>2046</v>
      </c>
      <c r="D137" s="374">
        <f>IF(F136+SUM(E$99:E136)=D$92,F136,D$92-SUM(E$99:E136))</f>
        <v>209558.25465985574</v>
      </c>
      <c r="E137" s="522">
        <f>IF(+J96&lt;F136,J96,D137)</f>
        <v>46424.678809523808</v>
      </c>
      <c r="F137" s="523">
        <f t="shared" si="47"/>
        <v>163133.57585033192</v>
      </c>
      <c r="G137" s="523">
        <f t="shared" si="48"/>
        <v>186345.91525509383</v>
      </c>
      <c r="H137" s="526">
        <f t="shared" si="45"/>
        <v>68312.468075151046</v>
      </c>
      <c r="I137" s="577">
        <f t="shared" si="46"/>
        <v>68312.468075151046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2"/>
        <v/>
      </c>
      <c r="C138" s="507">
        <f>IF(D93="","-",+C137+1)</f>
        <v>2047</v>
      </c>
      <c r="D138" s="374">
        <f>IF(F137+SUM(E$99:E137)=D$92,F137,D$92-SUM(E$99:E137))</f>
        <v>163133.57585033192</v>
      </c>
      <c r="E138" s="522">
        <f>IF(+J96&lt;F137,J96,D138)</f>
        <v>46424.678809523808</v>
      </c>
      <c r="F138" s="523">
        <f t="shared" si="47"/>
        <v>116708.89704080811</v>
      </c>
      <c r="G138" s="523">
        <f t="shared" si="48"/>
        <v>139921.23644557002</v>
      </c>
      <c r="H138" s="526">
        <f t="shared" si="45"/>
        <v>62859.525438247656</v>
      </c>
      <c r="I138" s="577">
        <f t="shared" si="46"/>
        <v>62859.525438247656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2"/>
        <v/>
      </c>
      <c r="C139" s="507">
        <f>IF(D93="","-",+C138+1)</f>
        <v>2048</v>
      </c>
      <c r="D139" s="374">
        <f>IF(F138+SUM(E$99:E138)=D$92,F138,D$92-SUM(E$99:E138))</f>
        <v>116708.89704080811</v>
      </c>
      <c r="E139" s="522">
        <f>IF(+J96&lt;F138,J96,D139)</f>
        <v>46424.678809523808</v>
      </c>
      <c r="F139" s="523">
        <f t="shared" si="47"/>
        <v>70284.218231284292</v>
      </c>
      <c r="G139" s="523">
        <f t="shared" si="48"/>
        <v>93496.5576360462</v>
      </c>
      <c r="H139" s="526">
        <f t="shared" si="45"/>
        <v>57406.582801344259</v>
      </c>
      <c r="I139" s="577">
        <f t="shared" si="46"/>
        <v>57406.582801344259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2"/>
        <v/>
      </c>
      <c r="C140" s="507">
        <f>IF(D93="","-",+C139+1)</f>
        <v>2049</v>
      </c>
      <c r="D140" s="374">
        <f>IF(F139+SUM(E$99:E139)=D$92,F139,D$92-SUM(E$99:E139))</f>
        <v>70284.218231284292</v>
      </c>
      <c r="E140" s="522">
        <f>IF(+J96&lt;F139,J96,D140)</f>
        <v>46424.678809523808</v>
      </c>
      <c r="F140" s="523">
        <f t="shared" si="47"/>
        <v>23859.539421760484</v>
      </c>
      <c r="G140" s="523">
        <f t="shared" si="48"/>
        <v>47071.878826522385</v>
      </c>
      <c r="H140" s="526">
        <f t="shared" si="45"/>
        <v>51953.640164440869</v>
      </c>
      <c r="I140" s="577">
        <f t="shared" si="46"/>
        <v>51953.640164440869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2"/>
        <v/>
      </c>
      <c r="C141" s="507">
        <f>IF(D93="","-",+C140+1)</f>
        <v>2050</v>
      </c>
      <c r="D141" s="374">
        <f>IF(F140+SUM(E$99:E140)=D$92,F140,D$92-SUM(E$99:E140))</f>
        <v>23859.539421760484</v>
      </c>
      <c r="E141" s="522">
        <f>IF(+J96&lt;F140,J96,D141)</f>
        <v>23859.539421760484</v>
      </c>
      <c r="F141" s="523">
        <f t="shared" si="47"/>
        <v>0</v>
      </c>
      <c r="G141" s="523">
        <f t="shared" si="48"/>
        <v>11929.769710880242</v>
      </c>
      <c r="H141" s="526">
        <f t="shared" si="45"/>
        <v>25260.784439993164</v>
      </c>
      <c r="I141" s="577">
        <f t="shared" si="46"/>
        <v>25260.784439993164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2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7"/>
        <v>0</v>
      </c>
      <c r="G142" s="523">
        <f t="shared" si="48"/>
        <v>0</v>
      </c>
      <c r="H142" s="526">
        <f t="shared" si="45"/>
        <v>0</v>
      </c>
      <c r="I142" s="577">
        <f t="shared" si="46"/>
        <v>0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2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1949836.51</v>
      </c>
      <c r="F155" s="375"/>
      <c r="G155" s="375"/>
      <c r="H155" s="375">
        <f>SUM(H99:H154)</f>
        <v>7058027.980305315</v>
      </c>
      <c r="I155" s="375">
        <f>SUM(I99:I154)</f>
        <v>7058027.980305315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view="pageBreakPreview" zoomScale="72" zoomScaleNormal="100" zoomScaleSheetLayoutView="72" workbookViewId="0">
      <selection activeCell="E25" sqref="E2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0</v>
      </c>
      <c r="L17" s="597">
        <f t="shared" ref="L17:L48" si="4">IF(K17&lt;&gt;0,+G17-K17,0)</f>
        <v>0</v>
      </c>
      <c r="M17" s="512">
        <v>0</v>
      </c>
      <c r="N17" s="513">
        <f t="shared" ref="N17:N48" si="5">IF(M17&lt;&gt;0,+H17-M17,0)</f>
        <v>0</v>
      </c>
      <c r="O17" s="514">
        <f t="shared" ref="O17:O48" si="6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2010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25"/>
      <c r="L18" s="514">
        <f t="shared" si="4"/>
        <v>0</v>
      </c>
      <c r="M18" s="525"/>
      <c r="N18" s="514">
        <f t="shared" si="5"/>
        <v>0</v>
      </c>
      <c r="O18" s="514">
        <f t="shared" si="6"/>
        <v>0</v>
      </c>
      <c r="P18" s="272"/>
    </row>
    <row r="19" spans="2:16">
      <c r="B19" s="195" t="str">
        <f>IF(D19=F18,"","IU")</f>
        <v/>
      </c>
      <c r="C19" s="507">
        <f>IF(D11="","-",+C18+1)</f>
        <v>2011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25"/>
      <c r="L19" s="514">
        <f t="shared" si="4"/>
        <v>0</v>
      </c>
      <c r="M19" s="525"/>
      <c r="N19" s="514">
        <f t="shared" si="5"/>
        <v>0</v>
      </c>
      <c r="O19" s="514">
        <f t="shared" si="6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2012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>
      <c r="B21" s="195" t="str">
        <f t="shared" si="8"/>
        <v/>
      </c>
      <c r="C21" s="507">
        <f>IF(D12="","-",+C20+1)</f>
        <v>2013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>
      <c r="B22" s="195" t="str">
        <f t="shared" si="8"/>
        <v/>
      </c>
      <c r="C22" s="507">
        <f>IF(D11="","-",+C21+1)</f>
        <v>2014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8"/>
        <v/>
      </c>
      <c r="C23" s="507">
        <f>IF(D11="","-",+C22+1)</f>
        <v>2015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8"/>
        <v/>
      </c>
      <c r="C24" s="507">
        <f>IF(D11="","-",+C23+1)</f>
        <v>2016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8"/>
        <v/>
      </c>
      <c r="C25" s="507">
        <f>IF(D11="","-",+C24+1)</f>
        <v>2017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8"/>
        <v/>
      </c>
      <c r="C26" s="507">
        <f>IF(D11="","-",+C25+1)</f>
        <v>2018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8"/>
        <v/>
      </c>
      <c r="C27" s="507">
        <f>IF(D11="","-",+C26+1)</f>
        <v>2019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8"/>
        <v/>
      </c>
      <c r="C28" s="507">
        <f>IF(D11="","-",+C27+1)</f>
        <v>2020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8"/>
        <v/>
      </c>
      <c r="C29" s="507">
        <f>IF(D11="","-",+C28+1)</f>
        <v>2021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8"/>
        <v/>
      </c>
      <c r="C30" s="507">
        <f>IF(D11="","-",+C29+1)</f>
        <v>2022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8"/>
        <v/>
      </c>
      <c r="C31" s="507">
        <f>IF(D11="","-",+C30+1)</f>
        <v>2023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8"/>
        <v/>
      </c>
      <c r="C32" s="507">
        <f>IF(D11="","-",+C31+1)</f>
        <v>2024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8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8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8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8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8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8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8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8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8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8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8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8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8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8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8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8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>
      <c r="B49" s="195" t="str">
        <f t="shared" si="8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>
      <c r="B50" s="195" t="str">
        <f t="shared" si="8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>
      <c r="B51" s="195" t="str">
        <f t="shared" si="8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>
      <c r="B52" s="195" t="str">
        <f t="shared" si="8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>
      <c r="B53" s="195" t="str">
        <f t="shared" si="8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>
      <c r="B54" s="195" t="str">
        <f t="shared" si="8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>
      <c r="B55" s="195" t="str">
        <f t="shared" si="8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>
      <c r="B56" s="195" t="str">
        <f t="shared" si="8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>
      <c r="B57" s="195" t="str">
        <f t="shared" si="8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>
      <c r="B58" s="195" t="str">
        <f t="shared" si="8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>
      <c r="B60" s="195" t="str">
        <f t="shared" si="8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>
      <c r="B61" s="195" t="str">
        <f t="shared" si="8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>
      <c r="B62" s="195" t="str">
        <f t="shared" si="8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>
      <c r="B63" s="195" t="str">
        <f t="shared" si="8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>
      <c r="B64" s="195" t="str">
        <f t="shared" si="8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>
      <c r="B65" s="195" t="str">
        <f t="shared" si="8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>
      <c r="B66" s="195" t="str">
        <f t="shared" si="8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>
      <c r="B67" s="195" t="str">
        <f t="shared" si="8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>
      <c r="B68" s="195" t="str">
        <f t="shared" si="8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>
      <c r="B69" s="195" t="str">
        <f t="shared" si="8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>
      <c r="B70" s="195" t="str">
        <f t="shared" si="8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>
      <c r="B71" s="195" t="str">
        <f t="shared" si="8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619"/>
      <c r="M99" s="513">
        <f t="shared" ref="M99:M130" si="20">IF(L99&lt;&gt;0,+H99-L99,0)</f>
        <v>0</v>
      </c>
      <c r="N99" s="619"/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2010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25"/>
      <c r="M100" s="514">
        <f t="shared" si="20"/>
        <v>0</v>
      </c>
      <c r="N100" s="525"/>
      <c r="O100" s="514">
        <f t="shared" si="21"/>
        <v>0</v>
      </c>
      <c r="P100" s="514">
        <f t="shared" si="22"/>
        <v>0</v>
      </c>
      <c r="Q100" s="269"/>
    </row>
    <row r="101" spans="1:17">
      <c r="B101" s="195" t="str">
        <f t="shared" ref="B101:B154" si="25">IF(D101=F100,"","IU")</f>
        <v/>
      </c>
      <c r="C101" s="507">
        <f>IF(D93="","-",+C100+1)</f>
        <v>2011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>
      <c r="B102" s="195" t="str">
        <f t="shared" si="25"/>
        <v/>
      </c>
      <c r="C102" s="507">
        <f>IF(D93="","-",+C101+1)</f>
        <v>2012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>
      <c r="B103" s="195" t="str">
        <f t="shared" si="25"/>
        <v/>
      </c>
      <c r="C103" s="507">
        <f>IF(D93="","-",+C102+1)</f>
        <v>2013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>
      <c r="B104" s="195" t="str">
        <f t="shared" si="25"/>
        <v/>
      </c>
      <c r="C104" s="507">
        <f>IF(D93="","-",+C103+1)</f>
        <v>2014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>
      <c r="B105" s="195" t="str">
        <f t="shared" si="25"/>
        <v/>
      </c>
      <c r="C105" s="507">
        <f>IF(D93="","-",+C104+1)</f>
        <v>2015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>
      <c r="B106" s="195" t="str">
        <f t="shared" si="25"/>
        <v/>
      </c>
      <c r="C106" s="507">
        <f>IF(D93="","-",+C105+1)</f>
        <v>2016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>
      <c r="B107" s="195" t="str">
        <f t="shared" si="25"/>
        <v/>
      </c>
      <c r="C107" s="507">
        <f>IF(D93="","-",+C106+1)</f>
        <v>2017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>
      <c r="B108" s="195" t="str">
        <f t="shared" si="25"/>
        <v/>
      </c>
      <c r="C108" s="507">
        <f>IF(D93="","-",+C107+1)</f>
        <v>2018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>
      <c r="B109" s="195" t="str">
        <f t="shared" si="25"/>
        <v/>
      </c>
      <c r="C109" s="507">
        <f>IF(D93="","-",+C108+1)</f>
        <v>2019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.5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view="pageBreakPreview" zoomScale="75" zoomScaleNormal="100" zoomScaleSheetLayoutView="75" workbookViewId="0">
      <selection activeCell="D94" sqref="D9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74</v>
      </c>
      <c r="Q1" s="19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444823.534818093</v>
      </c>
      <c r="P5" s="1"/>
    </row>
    <row r="6" spans="1:17" ht="15.7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444823.534818093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39"/>
      <c r="F9" s="39"/>
      <c r="G9" s="39"/>
      <c r="H9" s="39"/>
      <c r="I9" s="40"/>
      <c r="J9" s="41"/>
      <c r="O9" s="42"/>
      <c r="P9" s="4"/>
    </row>
    <row r="10" spans="1:17">
      <c r="C10" s="43" t="s">
        <v>51</v>
      </c>
      <c r="D10" s="44">
        <v>4480167.62</v>
      </c>
      <c r="E10" s="12" t="s">
        <v>52</v>
      </c>
      <c r="F10" s="42"/>
      <c r="G10" s="45"/>
      <c r="H10" s="45"/>
      <c r="I10" s="46">
        <f>+'SWE.WS.F.BPU.ATRR.Projected'!L19</f>
        <v>2022</v>
      </c>
      <c r="J10" s="41"/>
      <c r="K10" s="22" t="s">
        <v>53</v>
      </c>
      <c r="O10" s="4"/>
      <c r="P10" s="4"/>
    </row>
    <row r="11" spans="1:17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'SWE.WS.F.BPU.ATRR.Projected'!$F$81</f>
        <v>0.11244409688307042</v>
      </c>
      <c r="J12" s="52"/>
      <c r="K12" t="s">
        <v>58</v>
      </c>
      <c r="O12" s="4"/>
      <c r="P12" s="4"/>
    </row>
    <row r="13" spans="1:17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0.11244409688307042</v>
      </c>
      <c r="J13" s="52"/>
      <c r="K13" s="22" t="s">
        <v>61</v>
      </c>
      <c r="L13" s="11"/>
      <c r="M13" s="11"/>
      <c r="N13" s="11"/>
      <c r="O13" s="4"/>
      <c r="P13" s="4"/>
    </row>
    <row r="14" spans="1:17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106670.65761904762</v>
      </c>
      <c r="J14" s="22"/>
      <c r="K14" s="22"/>
      <c r="L14" s="22"/>
      <c r="M14" s="22"/>
      <c r="N14" s="22"/>
      <c r="O14" s="4"/>
      <c r="P14" s="4"/>
    </row>
    <row r="15" spans="1:17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 t="shared" ref="K25:K30" si="10">G25</f>
        <v>574868.91696308763</v>
      </c>
      <c r="L25" s="132">
        <f t="shared" si="7"/>
        <v>0</v>
      </c>
      <c r="M25" s="133">
        <f t="shared" ref="M25:M30" si="11"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 t="shared" si="10"/>
        <v>543663.50120193616</v>
      </c>
      <c r="L26" s="132">
        <f t="shared" si="7"/>
        <v>0</v>
      </c>
      <c r="M26" s="133">
        <f t="shared" si="11"/>
        <v>543663.50120193616</v>
      </c>
      <c r="N26" s="69">
        <f t="shared" si="8"/>
        <v>0</v>
      </c>
      <c r="O26" s="69">
        <f t="shared" si="9"/>
        <v>0</v>
      </c>
      <c r="P26" s="4"/>
    </row>
    <row r="27" spans="2:16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546537.67971827346</v>
      </c>
      <c r="H27" s="172">
        <v>546537.67971827346</v>
      </c>
      <c r="I27" s="67">
        <f t="shared" si="0"/>
        <v>0</v>
      </c>
      <c r="J27" s="67"/>
      <c r="K27" s="133">
        <f t="shared" si="10"/>
        <v>546537.67971827346</v>
      </c>
      <c r="L27" s="132">
        <f t="shared" si="7"/>
        <v>0</v>
      </c>
      <c r="M27" s="133">
        <f t="shared" si="11"/>
        <v>546537.67971827346</v>
      </c>
      <c r="N27" s="69">
        <f t="shared" si="8"/>
        <v>0</v>
      </c>
      <c r="O27" s="69">
        <f t="shared" si="9"/>
        <v>0</v>
      </c>
      <c r="P27" s="4"/>
    </row>
    <row r="28" spans="2:16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109272.38097560976</v>
      </c>
      <c r="F28" s="173">
        <v>3276576.0964320339</v>
      </c>
      <c r="G28" s="174">
        <v>532649.80492043286</v>
      </c>
      <c r="H28" s="172">
        <v>532649.80492043286</v>
      </c>
      <c r="I28" s="67">
        <f t="shared" si="0"/>
        <v>0</v>
      </c>
      <c r="J28" s="67"/>
      <c r="K28" s="133">
        <f t="shared" si="10"/>
        <v>532649.80492043286</v>
      </c>
      <c r="L28" s="132">
        <f t="shared" ref="L28" si="12">IF(K28&lt;&gt;0,+G28-K28,0)</f>
        <v>0</v>
      </c>
      <c r="M28" s="133">
        <f t="shared" si="11"/>
        <v>532649.80492043286</v>
      </c>
      <c r="N28" s="69">
        <f t="shared" si="2"/>
        <v>0</v>
      </c>
      <c r="O28" s="69">
        <f t="shared" si="3"/>
        <v>0</v>
      </c>
      <c r="P28" s="4"/>
    </row>
    <row r="29" spans="2:16">
      <c r="B29" s="9" t="str">
        <f t="shared" si="6"/>
        <v/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438991.06815712724</v>
      </c>
      <c r="H29" s="172">
        <v>438991.06815712724</v>
      </c>
      <c r="I29" s="67">
        <f t="shared" si="0"/>
        <v>0</v>
      </c>
      <c r="J29" s="67"/>
      <c r="K29" s="133">
        <f t="shared" si="10"/>
        <v>438991.06815712724</v>
      </c>
      <c r="L29" s="132">
        <f t="shared" ref="L29" si="13">IF(K29&lt;&gt;0,+G29-K29,0)</f>
        <v>0</v>
      </c>
      <c r="M29" s="133">
        <f t="shared" si="11"/>
        <v>438991.06815712724</v>
      </c>
      <c r="N29" s="69">
        <f t="shared" si="2"/>
        <v>0</v>
      </c>
      <c r="O29" s="69">
        <f t="shared" si="3"/>
        <v>0</v>
      </c>
      <c r="P29" s="4"/>
    </row>
    <row r="30" spans="2:16">
      <c r="B30" s="9" t="str">
        <f t="shared" si="6"/>
        <v>IU</v>
      </c>
      <c r="C30" s="64">
        <f>IF(D11="","-",+C29+1)</f>
        <v>2021</v>
      </c>
      <c r="D30" s="173">
        <v>3172386.1517808703</v>
      </c>
      <c r="E30" s="174">
        <v>106670.65761904762</v>
      </c>
      <c r="F30" s="173">
        <v>3065715.4941618228</v>
      </c>
      <c r="G30" s="174">
        <v>437304.22107294126</v>
      </c>
      <c r="H30" s="172">
        <v>437304.22107294126</v>
      </c>
      <c r="I30" s="67">
        <f t="shared" si="0"/>
        <v>0</v>
      </c>
      <c r="J30" s="67"/>
      <c r="K30" s="133">
        <f t="shared" si="10"/>
        <v>437304.22107294126</v>
      </c>
      <c r="L30" s="132">
        <f t="shared" ref="L30" si="14">IF(K30&lt;&gt;0,+G30-K30,0)</f>
        <v>0</v>
      </c>
      <c r="M30" s="133">
        <f t="shared" si="11"/>
        <v>437304.22107294126</v>
      </c>
      <c r="N30" s="69">
        <f t="shared" si="2"/>
        <v>0</v>
      </c>
      <c r="O30" s="69">
        <f t="shared" si="3"/>
        <v>0</v>
      </c>
      <c r="P30" s="4"/>
    </row>
    <row r="31" spans="2:16">
      <c r="B31" s="9" t="str">
        <f t="shared" si="6"/>
        <v>IU</v>
      </c>
      <c r="C31" s="64">
        <f>IF(D11="","-",+C30+1)</f>
        <v>2022</v>
      </c>
      <c r="D31" s="173">
        <v>3060633.0578373754</v>
      </c>
      <c r="E31" s="174">
        <v>106670.65761904762</v>
      </c>
      <c r="F31" s="173">
        <v>2953962.400218328</v>
      </c>
      <c r="G31" s="174">
        <v>444823.534818093</v>
      </c>
      <c r="H31" s="172">
        <v>444823.534818093</v>
      </c>
      <c r="I31" s="67">
        <f t="shared" si="0"/>
        <v>0</v>
      </c>
      <c r="J31" s="67"/>
      <c r="K31" s="133">
        <f t="shared" ref="K31" si="15">G31</f>
        <v>444823.534818093</v>
      </c>
      <c r="L31" s="132">
        <f t="shared" ref="L31" si="16">IF(K31&lt;&gt;0,+G31-K31,0)</f>
        <v>0</v>
      </c>
      <c r="M31" s="133">
        <f t="shared" ref="M31" si="17">H31</f>
        <v>444823.534818093</v>
      </c>
      <c r="N31" s="69">
        <f t="shared" si="2"/>
        <v>0</v>
      </c>
      <c r="O31" s="69">
        <f t="shared" si="3"/>
        <v>0</v>
      </c>
      <c r="P31" s="4"/>
    </row>
    <row r="32" spans="2:16">
      <c r="B32" s="9" t="str">
        <f t="shared" si="6"/>
        <v/>
      </c>
      <c r="C32" s="64">
        <f>IF(D11="","-",+C31+1)</f>
        <v>2023</v>
      </c>
      <c r="D32" s="70">
        <f>IF(F31+SUM(E$17:E31)=D$10,F31,D$10-SUM(E$17:E31))</f>
        <v>2953962.400218328</v>
      </c>
      <c r="E32" s="71">
        <f>IF(+I14&lt;F31,I14,D32)</f>
        <v>106670.65761904762</v>
      </c>
      <c r="F32" s="70">
        <f t="shared" ref="F32:F48" si="18">+D32-E32</f>
        <v>2847291.7425992806</v>
      </c>
      <c r="G32" s="72">
        <f t="shared" ref="G32:G72" si="19">+I$12*((D32+F32)/2)+E32</f>
        <v>432829.04905819602</v>
      </c>
      <c r="H32" s="53">
        <f t="shared" ref="H32:H72" si="20">+I$13*((D32+F32)/2)+E32</f>
        <v>432829.04905819602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>
      <c r="B33" s="9" t="str">
        <f t="shared" si="6"/>
        <v/>
      </c>
      <c r="C33" s="64">
        <f>IF(D11="","-",+C32+1)</f>
        <v>2024</v>
      </c>
      <c r="D33" s="70">
        <f>IF(F32+SUM(E$17:E32)=D$10,F32,D$10-SUM(E$17:E32))</f>
        <v>2847291.7425992806</v>
      </c>
      <c r="E33" s="71">
        <f>IF(+I14&lt;F32,I14,D33)</f>
        <v>106670.65761904762</v>
      </c>
      <c r="F33" s="70">
        <f t="shared" si="18"/>
        <v>2740621.0849802331</v>
      </c>
      <c r="G33" s="72">
        <f t="shared" si="19"/>
        <v>420834.56329829898</v>
      </c>
      <c r="H33" s="53">
        <f t="shared" si="20"/>
        <v>420834.56329829898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2740621.0849802331</v>
      </c>
      <c r="E34" s="71">
        <f>IF(+I14&lt;F33,I14,D34)</f>
        <v>106670.65761904762</v>
      </c>
      <c r="F34" s="70">
        <f t="shared" si="18"/>
        <v>2633950.4273611857</v>
      </c>
      <c r="G34" s="72">
        <f t="shared" si="19"/>
        <v>408840.07753840205</v>
      </c>
      <c r="H34" s="53">
        <f t="shared" si="20"/>
        <v>408840.07753840205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2633950.4273611857</v>
      </c>
      <c r="E35" s="71">
        <f>IF(+I14&lt;F34,I14,D35)</f>
        <v>106670.65761904762</v>
      </c>
      <c r="F35" s="70">
        <f t="shared" si="18"/>
        <v>2527279.7697421382</v>
      </c>
      <c r="G35" s="72">
        <f t="shared" si="19"/>
        <v>396845.59177850495</v>
      </c>
      <c r="H35" s="53">
        <f t="shared" si="20"/>
        <v>396845.59177850495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2527279.7697421382</v>
      </c>
      <c r="E36" s="71">
        <f>IF(+I14&lt;F35,I14,D36)</f>
        <v>106670.65761904762</v>
      </c>
      <c r="F36" s="70">
        <f t="shared" si="18"/>
        <v>2420609.1121230908</v>
      </c>
      <c r="G36" s="72">
        <f t="shared" si="19"/>
        <v>384851.10601860803</v>
      </c>
      <c r="H36" s="53">
        <f t="shared" si="20"/>
        <v>384851.10601860803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2420609.1121230908</v>
      </c>
      <c r="E37" s="71">
        <f>IF(+I14&lt;F36,I14,D37)</f>
        <v>106670.65761904762</v>
      </c>
      <c r="F37" s="70">
        <f t="shared" si="18"/>
        <v>2313938.4545040433</v>
      </c>
      <c r="G37" s="72">
        <f t="shared" si="19"/>
        <v>372856.62025871099</v>
      </c>
      <c r="H37" s="53">
        <f t="shared" si="20"/>
        <v>372856.62025871099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2313938.4545040433</v>
      </c>
      <c r="E38" s="71">
        <f>IF(+I14&lt;F37,I14,D38)</f>
        <v>106670.65761904762</v>
      </c>
      <c r="F38" s="70">
        <f t="shared" si="18"/>
        <v>2207267.7968849959</v>
      </c>
      <c r="G38" s="72">
        <f t="shared" si="19"/>
        <v>360862.134498814</v>
      </c>
      <c r="H38" s="53">
        <f t="shared" si="20"/>
        <v>360862.134498814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2207267.7968849959</v>
      </c>
      <c r="E39" s="71">
        <f>IF(+I14&lt;F38,I14,D39)</f>
        <v>106670.65761904762</v>
      </c>
      <c r="F39" s="70">
        <f t="shared" si="18"/>
        <v>2100597.1392659484</v>
      </c>
      <c r="G39" s="72">
        <f t="shared" si="19"/>
        <v>348867.64873891696</v>
      </c>
      <c r="H39" s="53">
        <f t="shared" si="20"/>
        <v>348867.64873891696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2100597.1392659484</v>
      </c>
      <c r="E40" s="71">
        <f>IF(+I14&lt;F39,I14,D40)</f>
        <v>106670.65761904762</v>
      </c>
      <c r="F40" s="70">
        <f t="shared" si="18"/>
        <v>1993926.4816469008</v>
      </c>
      <c r="G40" s="72">
        <f t="shared" si="19"/>
        <v>336873.16297901992</v>
      </c>
      <c r="H40" s="53">
        <f t="shared" si="20"/>
        <v>336873.16297901992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1993926.4816469008</v>
      </c>
      <c r="E41" s="71">
        <f>IF(+I14&lt;F40,I14,D41)</f>
        <v>106670.65761904762</v>
      </c>
      <c r="F41" s="70">
        <f t="shared" si="18"/>
        <v>1887255.8240278531</v>
      </c>
      <c r="G41" s="72">
        <f t="shared" si="19"/>
        <v>324878.67721912294</v>
      </c>
      <c r="H41" s="53">
        <f t="shared" si="20"/>
        <v>324878.67721912294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1887255.8240278531</v>
      </c>
      <c r="E42" s="71">
        <f>IF(+I14&lt;F41,I14,D42)</f>
        <v>106670.65761904762</v>
      </c>
      <c r="F42" s="70">
        <f t="shared" si="18"/>
        <v>1780585.1664088054</v>
      </c>
      <c r="G42" s="72">
        <f t="shared" si="19"/>
        <v>312884.1914592259</v>
      </c>
      <c r="H42" s="53">
        <f t="shared" si="20"/>
        <v>312884.1914592259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1780585.1664088054</v>
      </c>
      <c r="E43" s="71">
        <f>IF(+I14&lt;F42,I14,D43)</f>
        <v>106670.65761904762</v>
      </c>
      <c r="F43" s="70">
        <f t="shared" si="18"/>
        <v>1673914.5087897577</v>
      </c>
      <c r="G43" s="72">
        <f t="shared" si="19"/>
        <v>300889.70569932892</v>
      </c>
      <c r="H43" s="53">
        <f t="shared" si="20"/>
        <v>300889.70569932892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1673914.5087897577</v>
      </c>
      <c r="E44" s="71">
        <f>IF(+I14&lt;F43,I14,D44)</f>
        <v>106670.65761904762</v>
      </c>
      <c r="F44" s="70">
        <f t="shared" si="18"/>
        <v>1567243.8511707101</v>
      </c>
      <c r="G44" s="72">
        <f t="shared" si="19"/>
        <v>288895.21993943187</v>
      </c>
      <c r="H44" s="53">
        <f t="shared" si="20"/>
        <v>288895.21993943187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1567243.8511707101</v>
      </c>
      <c r="E45" s="71">
        <f>IF(+I14&lt;F44,I14,D45)</f>
        <v>106670.65761904762</v>
      </c>
      <c r="F45" s="70">
        <f t="shared" si="18"/>
        <v>1460573.1935516624</v>
      </c>
      <c r="G45" s="72">
        <f t="shared" si="19"/>
        <v>276900.73417953483</v>
      </c>
      <c r="H45" s="53">
        <f t="shared" si="20"/>
        <v>276900.73417953483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1460573.1935516624</v>
      </c>
      <c r="E46" s="71">
        <f>IF(+I14&lt;F45,I14,D46)</f>
        <v>106670.65761904762</v>
      </c>
      <c r="F46" s="70">
        <f t="shared" si="18"/>
        <v>1353902.5359326147</v>
      </c>
      <c r="G46" s="72">
        <f t="shared" si="19"/>
        <v>264906.24841963779</v>
      </c>
      <c r="H46" s="53">
        <f t="shared" si="20"/>
        <v>264906.24841963779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1353902.5359326147</v>
      </c>
      <c r="E47" s="71">
        <f>IF(+I14&lt;F46,I14,D47)</f>
        <v>106670.65761904762</v>
      </c>
      <c r="F47" s="70">
        <f t="shared" si="18"/>
        <v>1247231.878313567</v>
      </c>
      <c r="G47" s="72">
        <f t="shared" si="19"/>
        <v>252911.76265974078</v>
      </c>
      <c r="H47" s="53">
        <f t="shared" si="20"/>
        <v>252911.76265974078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1247231.878313567</v>
      </c>
      <c r="E48" s="71">
        <f>IF(+I14&lt;F47,I14,D48)</f>
        <v>106670.65761904762</v>
      </c>
      <c r="F48" s="70">
        <f t="shared" si="18"/>
        <v>1140561.2206945193</v>
      </c>
      <c r="G48" s="72">
        <f t="shared" si="19"/>
        <v>240917.27689984371</v>
      </c>
      <c r="H48" s="53">
        <f t="shared" si="20"/>
        <v>240917.27689984371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1140561.2206945193</v>
      </c>
      <c r="E49" s="71">
        <f>IF(+I14&lt;F48,I14,D49)</f>
        <v>106670.65761904762</v>
      </c>
      <c r="F49" s="70">
        <f t="shared" ref="F49:F72" si="21">+D49-E49</f>
        <v>1033890.5630754717</v>
      </c>
      <c r="G49" s="72">
        <f t="shared" si="19"/>
        <v>228922.79113994673</v>
      </c>
      <c r="H49" s="53">
        <f t="shared" si="20"/>
        <v>228922.79113994673</v>
      </c>
      <c r="I49" s="67">
        <f t="shared" ref="I49:I72" si="22">H49-G49</f>
        <v>0</v>
      </c>
      <c r="J49" s="67"/>
      <c r="K49" s="150"/>
      <c r="L49" s="69">
        <f t="shared" ref="L49:L72" si="23">IF(K49&lt;&gt;0,+G49-K49,0)</f>
        <v>0</v>
      </c>
      <c r="M49" s="150"/>
      <c r="N49" s="69">
        <f t="shared" ref="N49:N72" si="24">IF(M49&lt;&gt;0,+H49-M49,0)</f>
        <v>0</v>
      </c>
      <c r="O49" s="69">
        <f t="shared" ref="O49:O72" si="25">+N49-L49</f>
        <v>0</v>
      </c>
      <c r="P49" s="4"/>
    </row>
    <row r="50" spans="2:17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1033890.5630754717</v>
      </c>
      <c r="E50" s="71">
        <f>IF(+I14&lt;F49,I14,D50)</f>
        <v>106670.65761904762</v>
      </c>
      <c r="F50" s="70">
        <f t="shared" si="21"/>
        <v>927219.90545642399</v>
      </c>
      <c r="G50" s="72">
        <f t="shared" si="19"/>
        <v>216928.30538004969</v>
      </c>
      <c r="H50" s="53">
        <f t="shared" si="20"/>
        <v>216928.30538004969</v>
      </c>
      <c r="I50" s="67">
        <f t="shared" si="22"/>
        <v>0</v>
      </c>
      <c r="J50" s="67"/>
      <c r="K50" s="150"/>
      <c r="L50" s="69">
        <f t="shared" si="23"/>
        <v>0</v>
      </c>
      <c r="M50" s="150"/>
      <c r="N50" s="69">
        <f t="shared" si="24"/>
        <v>0</v>
      </c>
      <c r="O50" s="69">
        <f t="shared" si="25"/>
        <v>0</v>
      </c>
      <c r="P50" s="4"/>
    </row>
    <row r="51" spans="2:17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927219.90545642399</v>
      </c>
      <c r="E51" s="71">
        <f>IF(+I14&lt;F50,I14,D51)</f>
        <v>106670.65761904762</v>
      </c>
      <c r="F51" s="70">
        <f t="shared" si="21"/>
        <v>820549.24783737632</v>
      </c>
      <c r="G51" s="72">
        <f t="shared" si="19"/>
        <v>204933.81962015264</v>
      </c>
      <c r="H51" s="53">
        <f t="shared" si="20"/>
        <v>204933.81962015264</v>
      </c>
      <c r="I51" s="67">
        <f t="shared" si="22"/>
        <v>0</v>
      </c>
      <c r="J51" s="67"/>
      <c r="K51" s="150"/>
      <c r="L51" s="69">
        <f t="shared" si="23"/>
        <v>0</v>
      </c>
      <c r="M51" s="150"/>
      <c r="N51" s="69">
        <f t="shared" si="24"/>
        <v>0</v>
      </c>
      <c r="O51" s="69">
        <f t="shared" si="25"/>
        <v>0</v>
      </c>
      <c r="P51" s="4"/>
    </row>
    <row r="52" spans="2:17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820549.24783737632</v>
      </c>
      <c r="E52" s="71">
        <f>IF(+I14&lt;F51,I14,D52)</f>
        <v>106670.65761904762</v>
      </c>
      <c r="F52" s="70">
        <f t="shared" si="21"/>
        <v>713878.59021832864</v>
      </c>
      <c r="G52" s="72">
        <f t="shared" si="19"/>
        <v>192939.3338602556</v>
      </c>
      <c r="H52" s="53">
        <f t="shared" si="20"/>
        <v>192939.3338602556</v>
      </c>
      <c r="I52" s="67">
        <f t="shared" si="22"/>
        <v>0</v>
      </c>
      <c r="J52" s="67"/>
      <c r="K52" s="150"/>
      <c r="L52" s="69">
        <f t="shared" si="23"/>
        <v>0</v>
      </c>
      <c r="M52" s="150"/>
      <c r="N52" s="69">
        <f t="shared" si="24"/>
        <v>0</v>
      </c>
      <c r="O52" s="69">
        <f t="shared" si="25"/>
        <v>0</v>
      </c>
      <c r="P52" s="4"/>
    </row>
    <row r="53" spans="2:17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713878.59021832864</v>
      </c>
      <c r="E53" s="71">
        <f>IF(+I14&lt;F52,I14,D53)</f>
        <v>106670.65761904762</v>
      </c>
      <c r="F53" s="70">
        <f t="shared" si="21"/>
        <v>607207.93259928096</v>
      </c>
      <c r="G53" s="72">
        <f t="shared" si="19"/>
        <v>180944.84810035856</v>
      </c>
      <c r="H53" s="53">
        <f t="shared" si="20"/>
        <v>180944.84810035856</v>
      </c>
      <c r="I53" s="67">
        <f t="shared" si="22"/>
        <v>0</v>
      </c>
      <c r="J53" s="67"/>
      <c r="K53" s="150"/>
      <c r="L53" s="69">
        <f t="shared" si="23"/>
        <v>0</v>
      </c>
      <c r="M53" s="150"/>
      <c r="N53" s="69">
        <f t="shared" si="24"/>
        <v>0</v>
      </c>
      <c r="O53" s="69">
        <f t="shared" si="25"/>
        <v>0</v>
      </c>
      <c r="P53" s="4"/>
    </row>
    <row r="54" spans="2:17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607207.93259928096</v>
      </c>
      <c r="E54" s="71">
        <f>IF(+I14&lt;F53,I14,D54)</f>
        <v>106670.65761904762</v>
      </c>
      <c r="F54" s="70">
        <f t="shared" si="21"/>
        <v>500537.27498023334</v>
      </c>
      <c r="G54" s="72">
        <f t="shared" si="19"/>
        <v>168950.36234046155</v>
      </c>
      <c r="H54" s="53">
        <f t="shared" si="20"/>
        <v>168950.36234046155</v>
      </c>
      <c r="I54" s="67">
        <f t="shared" si="22"/>
        <v>0</v>
      </c>
      <c r="J54" s="67"/>
      <c r="K54" s="150"/>
      <c r="L54" s="69">
        <f t="shared" si="23"/>
        <v>0</v>
      </c>
      <c r="M54" s="150"/>
      <c r="N54" s="69">
        <f t="shared" si="24"/>
        <v>0</v>
      </c>
      <c r="O54" s="69">
        <f t="shared" si="25"/>
        <v>0</v>
      </c>
      <c r="P54" s="4"/>
    </row>
    <row r="55" spans="2:17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500537.27498023334</v>
      </c>
      <c r="E55" s="71">
        <f>IF(+I14&lt;F54,I14,D55)</f>
        <v>106670.65761904762</v>
      </c>
      <c r="F55" s="70">
        <f t="shared" si="21"/>
        <v>393866.61736118572</v>
      </c>
      <c r="G55" s="72">
        <f t="shared" si="19"/>
        <v>156955.87658056454</v>
      </c>
      <c r="H55" s="53">
        <f t="shared" si="20"/>
        <v>156955.87658056454</v>
      </c>
      <c r="I55" s="67">
        <f t="shared" si="22"/>
        <v>0</v>
      </c>
      <c r="J55" s="67"/>
      <c r="K55" s="150"/>
      <c r="L55" s="69">
        <f t="shared" si="23"/>
        <v>0</v>
      </c>
      <c r="M55" s="150"/>
      <c r="N55" s="69">
        <f t="shared" si="24"/>
        <v>0</v>
      </c>
      <c r="O55" s="69">
        <f t="shared" si="25"/>
        <v>0</v>
      </c>
      <c r="P55" s="4"/>
    </row>
    <row r="56" spans="2:17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393866.61736118572</v>
      </c>
      <c r="E56" s="71">
        <f>IF(+I14&lt;F55,I14,D56)</f>
        <v>106670.65761904762</v>
      </c>
      <c r="F56" s="70">
        <f t="shared" si="21"/>
        <v>287195.9597421381</v>
      </c>
      <c r="G56" s="72">
        <f t="shared" si="19"/>
        <v>144961.3908206675</v>
      </c>
      <c r="H56" s="53">
        <f t="shared" si="20"/>
        <v>144961.3908206675</v>
      </c>
      <c r="I56" s="67">
        <f t="shared" si="22"/>
        <v>0</v>
      </c>
      <c r="J56" s="67"/>
      <c r="K56" s="150"/>
      <c r="L56" s="69">
        <f t="shared" si="23"/>
        <v>0</v>
      </c>
      <c r="M56" s="150"/>
      <c r="N56" s="69">
        <f t="shared" si="24"/>
        <v>0</v>
      </c>
      <c r="O56" s="69">
        <f t="shared" si="25"/>
        <v>0</v>
      </c>
      <c r="P56" s="4"/>
    </row>
    <row r="57" spans="2:17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287195.9597421381</v>
      </c>
      <c r="E57" s="71">
        <f>IF(+I14&lt;F56,I14,D57)</f>
        <v>106670.65761904762</v>
      </c>
      <c r="F57" s="70">
        <f t="shared" si="21"/>
        <v>180525.30212309049</v>
      </c>
      <c r="G57" s="72">
        <f t="shared" si="19"/>
        <v>132966.90506077048</v>
      </c>
      <c r="H57" s="53">
        <f t="shared" si="20"/>
        <v>132966.90506077048</v>
      </c>
      <c r="I57" s="67">
        <f t="shared" si="22"/>
        <v>0</v>
      </c>
      <c r="J57" s="67"/>
      <c r="K57" s="150"/>
      <c r="L57" s="69">
        <f t="shared" si="23"/>
        <v>0</v>
      </c>
      <c r="M57" s="150"/>
      <c r="N57" s="69">
        <f t="shared" si="24"/>
        <v>0</v>
      </c>
      <c r="O57" s="69">
        <f t="shared" si="25"/>
        <v>0</v>
      </c>
      <c r="P57" s="4"/>
    </row>
    <row r="58" spans="2:17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180525.30212309049</v>
      </c>
      <c r="E58" s="71">
        <f>IF(+I14&lt;F57,I14,D58)</f>
        <v>106670.65761904762</v>
      </c>
      <c r="F58" s="70">
        <f t="shared" si="21"/>
        <v>73854.644504042866</v>
      </c>
      <c r="G58" s="72">
        <f t="shared" si="19"/>
        <v>120972.41930087344</v>
      </c>
      <c r="H58" s="53">
        <f t="shared" si="20"/>
        <v>120972.41930087344</v>
      </c>
      <c r="I58" s="67">
        <f t="shared" si="22"/>
        <v>0</v>
      </c>
      <c r="J58" s="67"/>
      <c r="K58" s="150"/>
      <c r="L58" s="69">
        <f t="shared" si="23"/>
        <v>0</v>
      </c>
      <c r="M58" s="150"/>
      <c r="N58" s="69">
        <f t="shared" si="24"/>
        <v>0</v>
      </c>
      <c r="O58" s="69">
        <f t="shared" si="2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73854.644504042866</v>
      </c>
      <c r="E59" s="71">
        <f>IF(+I14&lt;F58,I14,D59)</f>
        <v>73854.644504042866</v>
      </c>
      <c r="F59" s="70">
        <f t="shared" si="21"/>
        <v>0</v>
      </c>
      <c r="G59" s="72">
        <f t="shared" si="19"/>
        <v>78006.903904981533</v>
      </c>
      <c r="H59" s="53">
        <f t="shared" si="20"/>
        <v>78006.903904981533</v>
      </c>
      <c r="I59" s="67">
        <f t="shared" si="22"/>
        <v>0</v>
      </c>
      <c r="J59" s="67"/>
      <c r="K59" s="150"/>
      <c r="L59" s="69">
        <f t="shared" si="23"/>
        <v>0</v>
      </c>
      <c r="M59" s="150"/>
      <c r="N59" s="69">
        <f t="shared" si="24"/>
        <v>0</v>
      </c>
      <c r="O59" s="69">
        <f t="shared" si="25"/>
        <v>0</v>
      </c>
      <c r="P59" s="4"/>
    </row>
    <row r="60" spans="2:17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0</v>
      </c>
      <c r="E60" s="71">
        <f>IF(+I14&lt;F59,I14,D60)</f>
        <v>0</v>
      </c>
      <c r="F60" s="70">
        <f t="shared" si="21"/>
        <v>0</v>
      </c>
      <c r="G60" s="72">
        <f t="shared" si="19"/>
        <v>0</v>
      </c>
      <c r="H60" s="53">
        <f t="shared" si="20"/>
        <v>0</v>
      </c>
      <c r="I60" s="67">
        <f t="shared" si="22"/>
        <v>0</v>
      </c>
      <c r="J60" s="67"/>
      <c r="K60" s="150"/>
      <c r="L60" s="69">
        <f t="shared" si="23"/>
        <v>0</v>
      </c>
      <c r="M60" s="150"/>
      <c r="N60" s="69">
        <f t="shared" si="24"/>
        <v>0</v>
      </c>
      <c r="O60" s="69">
        <f t="shared" si="25"/>
        <v>0</v>
      </c>
      <c r="P60" s="4"/>
    </row>
    <row r="61" spans="2:17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21"/>
        <v>0</v>
      </c>
      <c r="G61" s="73">
        <f t="shared" si="19"/>
        <v>0</v>
      </c>
      <c r="H61" s="53">
        <f t="shared" si="20"/>
        <v>0</v>
      </c>
      <c r="I61" s="67">
        <f t="shared" si="22"/>
        <v>0</v>
      </c>
      <c r="J61" s="67"/>
      <c r="K61" s="150"/>
      <c r="L61" s="69">
        <f t="shared" si="23"/>
        <v>0</v>
      </c>
      <c r="M61" s="150"/>
      <c r="N61" s="69">
        <f t="shared" si="24"/>
        <v>0</v>
      </c>
      <c r="O61" s="69">
        <f t="shared" si="25"/>
        <v>0</v>
      </c>
      <c r="P61" s="4"/>
    </row>
    <row r="62" spans="2:17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21"/>
        <v>0</v>
      </c>
      <c r="G62" s="73">
        <f t="shared" si="19"/>
        <v>0</v>
      </c>
      <c r="H62" s="53">
        <f t="shared" si="20"/>
        <v>0</v>
      </c>
      <c r="I62" s="67">
        <f t="shared" si="22"/>
        <v>0</v>
      </c>
      <c r="J62" s="67"/>
      <c r="K62" s="150"/>
      <c r="L62" s="69">
        <f t="shared" si="23"/>
        <v>0</v>
      </c>
      <c r="M62" s="150"/>
      <c r="N62" s="69">
        <f t="shared" si="24"/>
        <v>0</v>
      </c>
      <c r="O62" s="69">
        <f t="shared" si="25"/>
        <v>0</v>
      </c>
      <c r="P62" s="4"/>
    </row>
    <row r="63" spans="2:17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21"/>
        <v>0</v>
      </c>
      <c r="G63" s="73">
        <f t="shared" si="19"/>
        <v>0</v>
      </c>
      <c r="H63" s="53">
        <f t="shared" si="20"/>
        <v>0</v>
      </c>
      <c r="I63" s="67">
        <f t="shared" si="22"/>
        <v>0</v>
      </c>
      <c r="J63" s="67"/>
      <c r="K63" s="150"/>
      <c r="L63" s="69">
        <f t="shared" si="23"/>
        <v>0</v>
      </c>
      <c r="M63" s="150"/>
      <c r="N63" s="69">
        <f t="shared" si="24"/>
        <v>0</v>
      </c>
      <c r="O63" s="69">
        <f t="shared" si="25"/>
        <v>0</v>
      </c>
      <c r="P63" s="4"/>
    </row>
    <row r="64" spans="2:17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21"/>
        <v>0</v>
      </c>
      <c r="G64" s="73">
        <f t="shared" si="19"/>
        <v>0</v>
      </c>
      <c r="H64" s="53">
        <f t="shared" si="20"/>
        <v>0</v>
      </c>
      <c r="I64" s="67">
        <f t="shared" si="22"/>
        <v>0</v>
      </c>
      <c r="J64" s="67"/>
      <c r="K64" s="150"/>
      <c r="L64" s="69">
        <f t="shared" si="23"/>
        <v>0</v>
      </c>
      <c r="M64" s="150"/>
      <c r="N64" s="69">
        <f t="shared" si="24"/>
        <v>0</v>
      </c>
      <c r="O64" s="69">
        <f t="shared" si="25"/>
        <v>0</v>
      </c>
      <c r="P64" s="4"/>
    </row>
    <row r="65" spans="1:16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21"/>
        <v>0</v>
      </c>
      <c r="G65" s="73">
        <f t="shared" si="19"/>
        <v>0</v>
      </c>
      <c r="H65" s="53">
        <f t="shared" si="20"/>
        <v>0</v>
      </c>
      <c r="I65" s="67">
        <f t="shared" si="22"/>
        <v>0</v>
      </c>
      <c r="J65" s="67"/>
      <c r="K65" s="150"/>
      <c r="L65" s="69">
        <f t="shared" si="23"/>
        <v>0</v>
      </c>
      <c r="M65" s="150"/>
      <c r="N65" s="69">
        <f t="shared" si="24"/>
        <v>0</v>
      </c>
      <c r="O65" s="69">
        <f t="shared" si="25"/>
        <v>0</v>
      </c>
      <c r="P65" s="4"/>
    </row>
    <row r="66" spans="1:16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21"/>
        <v>0</v>
      </c>
      <c r="G66" s="73">
        <f t="shared" si="19"/>
        <v>0</v>
      </c>
      <c r="H66" s="53">
        <f t="shared" si="20"/>
        <v>0</v>
      </c>
      <c r="I66" s="67">
        <f t="shared" si="22"/>
        <v>0</v>
      </c>
      <c r="J66" s="67"/>
      <c r="K66" s="150"/>
      <c r="L66" s="69">
        <f t="shared" si="23"/>
        <v>0</v>
      </c>
      <c r="M66" s="150"/>
      <c r="N66" s="69">
        <f t="shared" si="24"/>
        <v>0</v>
      </c>
      <c r="O66" s="69">
        <f t="shared" si="25"/>
        <v>0</v>
      </c>
      <c r="P66" s="4"/>
    </row>
    <row r="67" spans="1:16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21"/>
        <v>0</v>
      </c>
      <c r="G67" s="73">
        <f t="shared" si="19"/>
        <v>0</v>
      </c>
      <c r="H67" s="53">
        <f t="shared" si="20"/>
        <v>0</v>
      </c>
      <c r="I67" s="67">
        <f t="shared" si="22"/>
        <v>0</v>
      </c>
      <c r="J67" s="67"/>
      <c r="K67" s="150"/>
      <c r="L67" s="69">
        <f t="shared" si="23"/>
        <v>0</v>
      </c>
      <c r="M67" s="150"/>
      <c r="N67" s="69">
        <f t="shared" si="24"/>
        <v>0</v>
      </c>
      <c r="O67" s="69">
        <f t="shared" si="25"/>
        <v>0</v>
      </c>
      <c r="P67" s="4"/>
    </row>
    <row r="68" spans="1:16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21"/>
        <v>0</v>
      </c>
      <c r="G68" s="73">
        <f t="shared" si="19"/>
        <v>0</v>
      </c>
      <c r="H68" s="53">
        <f t="shared" si="20"/>
        <v>0</v>
      </c>
      <c r="I68" s="67">
        <f t="shared" si="22"/>
        <v>0</v>
      </c>
      <c r="J68" s="67"/>
      <c r="K68" s="150"/>
      <c r="L68" s="69">
        <f t="shared" si="23"/>
        <v>0</v>
      </c>
      <c r="M68" s="150"/>
      <c r="N68" s="69">
        <f t="shared" si="24"/>
        <v>0</v>
      </c>
      <c r="O68" s="69">
        <f t="shared" si="25"/>
        <v>0</v>
      </c>
      <c r="P68" s="4"/>
    </row>
    <row r="69" spans="1:16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21"/>
        <v>0</v>
      </c>
      <c r="G69" s="73">
        <f t="shared" si="19"/>
        <v>0</v>
      </c>
      <c r="H69" s="53">
        <f t="shared" si="20"/>
        <v>0</v>
      </c>
      <c r="I69" s="67">
        <f t="shared" si="22"/>
        <v>0</v>
      </c>
      <c r="J69" s="67"/>
      <c r="K69" s="150"/>
      <c r="L69" s="69">
        <f t="shared" si="23"/>
        <v>0</v>
      </c>
      <c r="M69" s="150"/>
      <c r="N69" s="69">
        <f t="shared" si="24"/>
        <v>0</v>
      </c>
      <c r="O69" s="69">
        <f t="shared" si="25"/>
        <v>0</v>
      </c>
      <c r="P69" s="4"/>
    </row>
    <row r="70" spans="1:16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21"/>
        <v>0</v>
      </c>
      <c r="G70" s="73">
        <f t="shared" si="19"/>
        <v>0</v>
      </c>
      <c r="H70" s="53">
        <f t="shared" si="20"/>
        <v>0</v>
      </c>
      <c r="I70" s="67">
        <f t="shared" si="22"/>
        <v>0</v>
      </c>
      <c r="J70" s="67"/>
      <c r="K70" s="150"/>
      <c r="L70" s="69">
        <f t="shared" si="23"/>
        <v>0</v>
      </c>
      <c r="M70" s="150"/>
      <c r="N70" s="69">
        <f t="shared" si="24"/>
        <v>0</v>
      </c>
      <c r="O70" s="69">
        <f t="shared" si="25"/>
        <v>0</v>
      </c>
      <c r="P70" s="4"/>
    </row>
    <row r="71" spans="1:16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21"/>
        <v>0</v>
      </c>
      <c r="G71" s="73">
        <f t="shared" si="19"/>
        <v>0</v>
      </c>
      <c r="H71" s="53">
        <f t="shared" si="20"/>
        <v>0</v>
      </c>
      <c r="I71" s="67">
        <f t="shared" si="22"/>
        <v>0</v>
      </c>
      <c r="J71" s="67"/>
      <c r="K71" s="150"/>
      <c r="L71" s="69">
        <f t="shared" si="23"/>
        <v>0</v>
      </c>
      <c r="M71" s="150"/>
      <c r="N71" s="69">
        <f t="shared" si="24"/>
        <v>0</v>
      </c>
      <c r="O71" s="69">
        <f t="shared" si="25"/>
        <v>0</v>
      </c>
      <c r="P71" s="4"/>
    </row>
    <row r="72" spans="1:16" ht="13.5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21"/>
        <v>0</v>
      </c>
      <c r="G72" s="77">
        <f t="shared" si="19"/>
        <v>0</v>
      </c>
      <c r="H72" s="35">
        <f t="shared" si="20"/>
        <v>0</v>
      </c>
      <c r="I72" s="78">
        <f t="shared" si="22"/>
        <v>0</v>
      </c>
      <c r="J72" s="67"/>
      <c r="K72" s="151"/>
      <c r="L72" s="79">
        <f t="shared" si="23"/>
        <v>0</v>
      </c>
      <c r="M72" s="151"/>
      <c r="N72" s="79">
        <f t="shared" si="24"/>
        <v>0</v>
      </c>
      <c r="O72" s="79">
        <f t="shared" si="25"/>
        <v>0</v>
      </c>
      <c r="P72" s="4"/>
    </row>
    <row r="73" spans="1:16">
      <c r="C73" s="65" t="s">
        <v>78</v>
      </c>
      <c r="D73" s="22"/>
      <c r="E73" s="22">
        <f>SUM(E17:E72)</f>
        <v>4480167.6199999982</v>
      </c>
      <c r="F73" s="22"/>
      <c r="G73" s="22">
        <f>SUM(G17:G72)</f>
        <v>15947855.690551501</v>
      </c>
      <c r="H73" s="22">
        <f>SUM(H17:H72)</f>
        <v>15947855.690551501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8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2022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f>IF(J92&lt;D11,0,VLOOKUP(J92,C17:O72,9))</f>
        <v>444823.534818093</v>
      </c>
      <c r="N87" s="85">
        <f>IF(J92&lt;D11,0,VLOOKUP(J92,C17:O72,11))</f>
        <v>444823.534818093</v>
      </c>
      <c r="O87" s="86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457201.30033225642</v>
      </c>
      <c r="N88" s="87">
        <f>IF(J92&lt;D11,0,VLOOKUP(J92,C99:P154,7))</f>
        <v>457201.30033225642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12377.765514163417</v>
      </c>
      <c r="N89" s="90">
        <f>+N88-N87</f>
        <v>12377.765514163417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>
      <c r="C92" s="47" t="s">
        <v>51</v>
      </c>
      <c r="D92" s="44">
        <v>4480167.62</v>
      </c>
      <c r="E92" s="10" t="s">
        <v>86</v>
      </c>
      <c r="H92" s="45"/>
      <c r="I92" s="45"/>
      <c r="J92" s="46">
        <f>+'SWE.WS.G.BPU.ATRR.True-up'!M16</f>
        <v>2022</v>
      </c>
      <c r="K92" s="41"/>
      <c r="L92" s="22" t="s">
        <v>87</v>
      </c>
      <c r="P92" s="4"/>
      <c r="Q92" s="1"/>
    </row>
    <row r="93" spans="1:17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0.11745784304241105</v>
      </c>
      <c r="K94" s="52"/>
      <c r="L94" t="s">
        <v>88</v>
      </c>
      <c r="P94" s="4"/>
      <c r="Q94" s="1"/>
    </row>
    <row r="95" spans="1:17">
      <c r="C95" s="47" t="s">
        <v>59</v>
      </c>
      <c r="D95" s="49">
        <f>'SWE.WS.G.BPU.ATRR.True-up'!F$93</f>
        <v>42</v>
      </c>
      <c r="E95" s="47" t="s">
        <v>60</v>
      </c>
      <c r="F95" s="45"/>
      <c r="G95" s="45"/>
      <c r="J95" s="51">
        <f>IF(H87="",J94,'SWE.WS.G.BPU.ATRR.True-up'!$F$80)</f>
        <v>0.11745784304241105</v>
      </c>
      <c r="K95" s="11"/>
      <c r="L95" s="22" t="s">
        <v>61</v>
      </c>
      <c r="M95" s="11"/>
      <c r="N95" s="11"/>
      <c r="O95" s="11"/>
      <c r="P95" s="4"/>
      <c r="Q95" s="1"/>
    </row>
    <row r="96" spans="1:17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106670.65761904762</v>
      </c>
      <c r="K96" s="22"/>
      <c r="L96" s="22"/>
      <c r="M96" s="22"/>
      <c r="N96" s="22"/>
      <c r="O96" s="22"/>
      <c r="P96" s="4"/>
      <c r="Q96" s="1"/>
    </row>
    <row r="97" spans="1:17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26">+I99-H99</f>
        <v>0</v>
      </c>
      <c r="K99" s="69"/>
      <c r="L99" s="131">
        <v>264915</v>
      </c>
      <c r="M99" s="68">
        <f t="shared" ref="M99:M130" si="27">IF(L99&lt;&gt;0,+H99-L99,0)</f>
        <v>0</v>
      </c>
      <c r="N99" s="131">
        <v>264915</v>
      </c>
      <c r="O99" s="68">
        <f t="shared" ref="O99:O130" si="28">IF(N99&lt;&gt;0,+I99-N99,0)</f>
        <v>0</v>
      </c>
      <c r="P99" s="68">
        <f t="shared" ref="P99:P130" si="29">+O99-M99</f>
        <v>0</v>
      </c>
      <c r="Q99" s="1"/>
    </row>
    <row r="100" spans="1:17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26"/>
        <v>0</v>
      </c>
      <c r="K100" s="69"/>
      <c r="L100" s="133">
        <f t="shared" ref="L100:L105" si="30">H100</f>
        <v>751399.2625697077</v>
      </c>
      <c r="M100" s="132">
        <f t="shared" si="27"/>
        <v>0</v>
      </c>
      <c r="N100" s="133">
        <f t="shared" ref="N100:N105" si="31">I100</f>
        <v>751399.2625697077</v>
      </c>
      <c r="O100" s="69">
        <f t="shared" si="28"/>
        <v>0</v>
      </c>
      <c r="P100" s="69">
        <f t="shared" si="29"/>
        <v>0</v>
      </c>
      <c r="Q100" s="1"/>
    </row>
    <row r="101" spans="1:17">
      <c r="B101" s="9" t="str">
        <f t="shared" ref="B101:B154" si="32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26"/>
        <v>0</v>
      </c>
      <c r="K101" s="69"/>
      <c r="L101" s="133">
        <f t="shared" si="30"/>
        <v>813083.75625157298</v>
      </c>
      <c r="M101" s="132">
        <f t="shared" si="27"/>
        <v>0</v>
      </c>
      <c r="N101" s="133">
        <f t="shared" si="31"/>
        <v>813083.75625157298</v>
      </c>
      <c r="O101" s="69">
        <f t="shared" si="28"/>
        <v>0</v>
      </c>
      <c r="P101" s="69">
        <f t="shared" si="29"/>
        <v>0</v>
      </c>
      <c r="Q101" s="1"/>
    </row>
    <row r="102" spans="1:17">
      <c r="B102" s="9" t="str">
        <f t="shared" si="32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26"/>
        <v>0</v>
      </c>
      <c r="K102" s="69"/>
      <c r="L102" s="133">
        <f t="shared" si="30"/>
        <v>731548.43625186454</v>
      </c>
      <c r="M102" s="132">
        <f t="shared" si="27"/>
        <v>0</v>
      </c>
      <c r="N102" s="133">
        <f t="shared" si="31"/>
        <v>731548.43625186454</v>
      </c>
      <c r="O102" s="69">
        <f t="shared" si="28"/>
        <v>0</v>
      </c>
      <c r="P102" s="69">
        <f t="shared" si="29"/>
        <v>0</v>
      </c>
      <c r="Q102" s="1"/>
    </row>
    <row r="103" spans="1:17">
      <c r="B103" s="9" t="str">
        <f t="shared" si="32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26"/>
        <v>0</v>
      </c>
      <c r="K103" s="69"/>
      <c r="L103" s="133">
        <f t="shared" si="30"/>
        <v>702446.4690702348</v>
      </c>
      <c r="M103" s="132">
        <f t="shared" si="27"/>
        <v>0</v>
      </c>
      <c r="N103" s="133">
        <f t="shared" si="31"/>
        <v>702446.4690702348</v>
      </c>
      <c r="O103" s="69">
        <f t="shared" si="28"/>
        <v>0</v>
      </c>
      <c r="P103" s="69">
        <f t="shared" si="29"/>
        <v>0</v>
      </c>
      <c r="Q103" s="1"/>
    </row>
    <row r="104" spans="1:17">
      <c r="B104" s="9" t="str">
        <f t="shared" si="32"/>
        <v/>
      </c>
      <c r="C104" s="64">
        <f>IF(D93="","-",+C103+1)</f>
        <v>2013</v>
      </c>
      <c r="D104" s="155">
        <f>IF(F103+SUM(E$99:E103)=D$92,F103,D$92-SUM(E$99:E103))</f>
        <v>3995321.7758915583</v>
      </c>
      <c r="E104" s="158">
        <f>IF(+J96&lt;F103,J96,D104)</f>
        <v>106670.65761904762</v>
      </c>
      <c r="F104" s="159">
        <f t="shared" ref="F104:F130" si="33">+D104-E104</f>
        <v>3888651.1182725108</v>
      </c>
      <c r="G104" s="159">
        <f t="shared" ref="G104:G130" si="34">+(F104+D104)/2</f>
        <v>3941986.4470820343</v>
      </c>
      <c r="H104" s="158">
        <f t="shared" ref="H104" si="35">+J$94*G104+E104</f>
        <v>569687.88299572084</v>
      </c>
      <c r="I104" s="157">
        <f t="shared" ref="I104" si="36">+J$95*G104+E104</f>
        <v>569687.88299572084</v>
      </c>
      <c r="J104" s="177">
        <f t="shared" si="26"/>
        <v>0</v>
      </c>
      <c r="K104" s="69"/>
      <c r="L104" s="133">
        <f t="shared" si="30"/>
        <v>569687.88299572084</v>
      </c>
      <c r="M104" s="132">
        <f t="shared" ref="M104:M109" si="37">IF(L104&lt;&gt;0,+H104-L104,0)</f>
        <v>0</v>
      </c>
      <c r="N104" s="133">
        <f t="shared" si="31"/>
        <v>569687.88299572084</v>
      </c>
      <c r="O104" s="69">
        <f t="shared" ref="O104:O109" si="38">IF(N104&lt;&gt;0,+I104-N104,0)</f>
        <v>0</v>
      </c>
      <c r="P104" s="69">
        <f t="shared" ref="P104:P109" si="39">+O104-M104</f>
        <v>0</v>
      </c>
      <c r="Q104" s="1"/>
    </row>
    <row r="105" spans="1:17">
      <c r="B105" s="9" t="str">
        <f t="shared" si="32"/>
        <v/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30"/>
        <v>627980.04901218251</v>
      </c>
      <c r="M105" s="132">
        <f t="shared" si="37"/>
        <v>0</v>
      </c>
      <c r="N105" s="133">
        <f t="shared" si="31"/>
        <v>627980.04901218251</v>
      </c>
      <c r="O105" s="69">
        <f t="shared" si="38"/>
        <v>0</v>
      </c>
      <c r="P105" s="69">
        <f t="shared" si="39"/>
        <v>0</v>
      </c>
      <c r="Q105" s="1"/>
    </row>
    <row r="106" spans="1:17">
      <c r="B106" s="9" t="str">
        <f t="shared" si="32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26"/>
        <v>0</v>
      </c>
      <c r="K106" s="69"/>
      <c r="L106" s="133">
        <f t="shared" ref="L106:L111" si="40">H106</f>
        <v>597990.04263617261</v>
      </c>
      <c r="M106" s="132">
        <f t="shared" si="37"/>
        <v>0</v>
      </c>
      <c r="N106" s="133">
        <f t="shared" ref="N106:N111" si="41">I106</f>
        <v>597990.04263617261</v>
      </c>
      <c r="O106" s="69">
        <f t="shared" si="38"/>
        <v>0</v>
      </c>
      <c r="P106" s="69">
        <f t="shared" si="39"/>
        <v>0</v>
      </c>
      <c r="Q106" s="1"/>
    </row>
    <row r="107" spans="1:17">
      <c r="B107" s="9" t="str">
        <f t="shared" si="32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26"/>
        <v>0</v>
      </c>
      <c r="K107" s="69"/>
      <c r="L107" s="133">
        <f t="shared" si="40"/>
        <v>564471.95145808836</v>
      </c>
      <c r="M107" s="132">
        <f t="shared" si="37"/>
        <v>0</v>
      </c>
      <c r="N107" s="133">
        <f t="shared" si="41"/>
        <v>564471.95145808836</v>
      </c>
      <c r="O107" s="69">
        <f t="shared" si="38"/>
        <v>0</v>
      </c>
      <c r="P107" s="69">
        <f t="shared" si="39"/>
        <v>0</v>
      </c>
      <c r="Q107" s="1"/>
    </row>
    <row r="108" spans="1:17">
      <c r="B108" s="9" t="str">
        <f t="shared" si="32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26"/>
        <v>0</v>
      </c>
      <c r="K108" s="69"/>
      <c r="L108" s="133">
        <f t="shared" si="40"/>
        <v>533981.0722445295</v>
      </c>
      <c r="M108" s="132">
        <f t="shared" si="37"/>
        <v>0</v>
      </c>
      <c r="N108" s="133">
        <f t="shared" si="41"/>
        <v>533981.0722445295</v>
      </c>
      <c r="O108" s="69">
        <f t="shared" si="38"/>
        <v>0</v>
      </c>
      <c r="P108" s="69">
        <f t="shared" si="39"/>
        <v>0</v>
      </c>
      <c r="Q108" s="1"/>
    </row>
    <row r="109" spans="1:17">
      <c r="B109" s="9" t="str">
        <f t="shared" si="32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26"/>
        <v>0</v>
      </c>
      <c r="K109" s="69"/>
      <c r="L109" s="133">
        <f t="shared" si="40"/>
        <v>466899.92525095958</v>
      </c>
      <c r="M109" s="132">
        <f t="shared" si="37"/>
        <v>0</v>
      </c>
      <c r="N109" s="133">
        <f t="shared" si="41"/>
        <v>466899.92525095958</v>
      </c>
      <c r="O109" s="69">
        <f t="shared" si="38"/>
        <v>0</v>
      </c>
      <c r="P109" s="69">
        <f t="shared" si="39"/>
        <v>0</v>
      </c>
      <c r="Q109" s="1"/>
    </row>
    <row r="110" spans="1:17">
      <c r="B110" s="9" t="str">
        <f t="shared" si="32"/>
        <v>IU</v>
      </c>
      <c r="C110" s="64">
        <f>IF(D93="","-",+C109+1)</f>
        <v>2019</v>
      </c>
      <c r="D110" s="155">
        <v>3360259.2561130421</v>
      </c>
      <c r="E110" s="158">
        <v>104189.94465116279</v>
      </c>
      <c r="F110" s="159">
        <v>3256069.3114618794</v>
      </c>
      <c r="G110" s="159">
        <v>3308164.283787461</v>
      </c>
      <c r="H110" s="158">
        <v>458297.65763870062</v>
      </c>
      <c r="I110" s="157">
        <v>458297.65763870062</v>
      </c>
      <c r="J110" s="69">
        <f t="shared" si="26"/>
        <v>0</v>
      </c>
      <c r="K110" s="69"/>
      <c r="L110" s="133">
        <f t="shared" si="40"/>
        <v>458297.65763870062</v>
      </c>
      <c r="M110" s="132">
        <f t="shared" ref="M110" si="42">IF(L110&lt;&gt;0,+H110-L110,0)</f>
        <v>0</v>
      </c>
      <c r="N110" s="133">
        <f t="shared" si="41"/>
        <v>458297.65763870062</v>
      </c>
      <c r="O110" s="69">
        <f t="shared" si="28"/>
        <v>0</v>
      </c>
      <c r="P110" s="69">
        <f t="shared" si="29"/>
        <v>0</v>
      </c>
      <c r="Q110" s="1"/>
    </row>
    <row r="111" spans="1:17">
      <c r="B111" s="9" t="str">
        <f t="shared" si="32"/>
        <v>IU</v>
      </c>
      <c r="C111" s="64">
        <f>IF(D93="","-",+C110+1)</f>
        <v>2020</v>
      </c>
      <c r="D111" s="155">
        <v>3253588.5984939942</v>
      </c>
      <c r="E111" s="158">
        <v>106670.65761904762</v>
      </c>
      <c r="F111" s="159">
        <v>3146917.9408749468</v>
      </c>
      <c r="G111" s="159">
        <v>3200253.2696844703</v>
      </c>
      <c r="H111" s="158">
        <v>450934.16681202245</v>
      </c>
      <c r="I111" s="157">
        <v>450934.16681202245</v>
      </c>
      <c r="J111" s="69">
        <f t="shared" si="26"/>
        <v>0</v>
      </c>
      <c r="K111" s="69"/>
      <c r="L111" s="133">
        <f t="shared" si="40"/>
        <v>450934.16681202245</v>
      </c>
      <c r="M111" s="132">
        <f t="shared" ref="M111" si="43">IF(L111&lt;&gt;0,+H111-L111,0)</f>
        <v>0</v>
      </c>
      <c r="N111" s="133">
        <f t="shared" si="41"/>
        <v>450934.16681202245</v>
      </c>
      <c r="O111" s="69">
        <f t="shared" si="28"/>
        <v>0</v>
      </c>
      <c r="P111" s="69">
        <f t="shared" si="29"/>
        <v>0</v>
      </c>
      <c r="Q111" s="1"/>
    </row>
    <row r="112" spans="1:17">
      <c r="B112" s="9" t="str">
        <f t="shared" si="32"/>
        <v>IU</v>
      </c>
      <c r="C112" s="64">
        <f>IF(D93="","-",+C111+1)</f>
        <v>2021</v>
      </c>
      <c r="D112" s="155">
        <v>3144316.2175183846</v>
      </c>
      <c r="E112" s="158">
        <v>109272.38097560976</v>
      </c>
      <c r="F112" s="159">
        <v>3035043.8365427749</v>
      </c>
      <c r="G112" s="159">
        <v>3089680.0270305797</v>
      </c>
      <c r="H112" s="158">
        <v>459995.01898038521</v>
      </c>
      <c r="I112" s="157">
        <v>459995.01898038521</v>
      </c>
      <c r="J112" s="69">
        <f t="shared" si="26"/>
        <v>0</v>
      </c>
      <c r="K112" s="69"/>
      <c r="L112" s="133">
        <f t="shared" ref="L112" si="44">H112</f>
        <v>459995.01898038521</v>
      </c>
      <c r="M112" s="132">
        <f t="shared" ref="M112" si="45">IF(L112&lt;&gt;0,+H112-L112,0)</f>
        <v>0</v>
      </c>
      <c r="N112" s="133">
        <f t="shared" ref="N112" si="46">I112</f>
        <v>459995.01898038521</v>
      </c>
      <c r="O112" s="69">
        <f t="shared" si="28"/>
        <v>0</v>
      </c>
      <c r="P112" s="69">
        <f t="shared" si="29"/>
        <v>0</v>
      </c>
      <c r="Q112" s="1"/>
    </row>
    <row r="113" spans="2:17">
      <c r="B113" s="9" t="str">
        <f t="shared" si="32"/>
        <v>IU</v>
      </c>
      <c r="C113" s="64">
        <f>IF(D93="","-",+C112+1)</f>
        <v>2022</v>
      </c>
      <c r="D113" s="65">
        <f>IF(F112+SUM(E$99:E112)=D$92,F112,D$92-SUM(E$99:E112))</f>
        <v>3037645.5598993371</v>
      </c>
      <c r="E113" s="71">
        <f>IF(+J96&lt;F112,J96,D113)</f>
        <v>106670.65761904762</v>
      </c>
      <c r="F113" s="70">
        <f t="shared" si="33"/>
        <v>2930974.9022802897</v>
      </c>
      <c r="G113" s="70">
        <f t="shared" si="34"/>
        <v>2984310.2310898136</v>
      </c>
      <c r="H113" s="73">
        <f t="shared" ref="H113:H154" si="47">+J$94*G113+E113</f>
        <v>457201.30033225642</v>
      </c>
      <c r="I113" s="127">
        <f t="shared" ref="I113:I154" si="48">+J$95*G113+E113</f>
        <v>457201.30033225642</v>
      </c>
      <c r="J113" s="69">
        <f t="shared" si="26"/>
        <v>0</v>
      </c>
      <c r="K113" s="69"/>
      <c r="L113" s="150"/>
      <c r="M113" s="69">
        <f t="shared" si="27"/>
        <v>0</v>
      </c>
      <c r="N113" s="150"/>
      <c r="O113" s="69">
        <f t="shared" si="28"/>
        <v>0</v>
      </c>
      <c r="P113" s="69">
        <f t="shared" si="29"/>
        <v>0</v>
      </c>
      <c r="Q113" s="1"/>
    </row>
    <row r="114" spans="2:17">
      <c r="B114" s="9" t="str">
        <f t="shared" si="32"/>
        <v/>
      </c>
      <c r="C114" s="64">
        <f>IF(D93="","-",+C113+1)</f>
        <v>2023</v>
      </c>
      <c r="D114" s="65">
        <f>IF(F113+SUM(E$99:E113)=D$92,F113,D$92-SUM(E$99:E113))</f>
        <v>2930974.9022802897</v>
      </c>
      <c r="E114" s="71">
        <f>IF(+J96&lt;F113,J96,D114)</f>
        <v>106670.65761904762</v>
      </c>
      <c r="F114" s="70">
        <f t="shared" si="33"/>
        <v>2824304.2446612422</v>
      </c>
      <c r="G114" s="70">
        <f t="shared" si="34"/>
        <v>2877639.5734707657</v>
      </c>
      <c r="H114" s="73">
        <f t="shared" si="47"/>
        <v>444671.99497240753</v>
      </c>
      <c r="I114" s="127">
        <f t="shared" si="48"/>
        <v>444671.99497240753</v>
      </c>
      <c r="J114" s="69">
        <f t="shared" si="26"/>
        <v>0</v>
      </c>
      <c r="K114" s="69"/>
      <c r="L114" s="150"/>
      <c r="M114" s="69">
        <f t="shared" si="27"/>
        <v>0</v>
      </c>
      <c r="N114" s="150"/>
      <c r="O114" s="69">
        <f t="shared" si="28"/>
        <v>0</v>
      </c>
      <c r="P114" s="69">
        <f t="shared" si="29"/>
        <v>0</v>
      </c>
      <c r="Q114" s="1"/>
    </row>
    <row r="115" spans="2:17">
      <c r="B115" s="9" t="str">
        <f t="shared" si="32"/>
        <v/>
      </c>
      <c r="C115" s="64">
        <f>IF(D93="","-",+C114+1)</f>
        <v>2024</v>
      </c>
      <c r="D115" s="65">
        <f>IF(F114+SUM(E$99:E114)=D$92,F114,D$92-SUM(E$99:E114))</f>
        <v>2824304.2446612422</v>
      </c>
      <c r="E115" s="71">
        <f>IF(+J96&lt;F114,J96,D115)</f>
        <v>106670.65761904762</v>
      </c>
      <c r="F115" s="70">
        <f t="shared" si="33"/>
        <v>2717633.5870421948</v>
      </c>
      <c r="G115" s="70">
        <f t="shared" si="34"/>
        <v>2770968.9158517187</v>
      </c>
      <c r="H115" s="73">
        <f t="shared" si="47"/>
        <v>432142.68961255869</v>
      </c>
      <c r="I115" s="127">
        <f t="shared" si="48"/>
        <v>432142.68961255869</v>
      </c>
      <c r="J115" s="69">
        <f t="shared" si="26"/>
        <v>0</v>
      </c>
      <c r="K115" s="69"/>
      <c r="L115" s="150"/>
      <c r="M115" s="69">
        <f t="shared" si="27"/>
        <v>0</v>
      </c>
      <c r="N115" s="150"/>
      <c r="O115" s="69">
        <f t="shared" si="28"/>
        <v>0</v>
      </c>
      <c r="P115" s="69">
        <f t="shared" si="29"/>
        <v>0</v>
      </c>
      <c r="Q115" s="1"/>
    </row>
    <row r="116" spans="2:17">
      <c r="B116" s="9" t="str">
        <f t="shared" si="32"/>
        <v/>
      </c>
      <c r="C116" s="64">
        <f>IF(D93="","-",+C115+1)</f>
        <v>2025</v>
      </c>
      <c r="D116" s="65">
        <f>IF(F115+SUM(E$99:E115)=D$92,F115,D$92-SUM(E$99:E115))</f>
        <v>2717633.5870421948</v>
      </c>
      <c r="E116" s="71">
        <f>IF(+J96&lt;F115,J96,D116)</f>
        <v>106670.65761904762</v>
      </c>
      <c r="F116" s="70">
        <f t="shared" si="33"/>
        <v>2610962.9294231473</v>
      </c>
      <c r="G116" s="70">
        <f t="shared" si="34"/>
        <v>2664298.2582326708</v>
      </c>
      <c r="H116" s="73">
        <f t="shared" si="47"/>
        <v>419613.3842527098</v>
      </c>
      <c r="I116" s="127">
        <f t="shared" si="48"/>
        <v>419613.3842527098</v>
      </c>
      <c r="J116" s="69">
        <f t="shared" si="26"/>
        <v>0</v>
      </c>
      <c r="K116" s="69"/>
      <c r="L116" s="150"/>
      <c r="M116" s="69">
        <f t="shared" si="27"/>
        <v>0</v>
      </c>
      <c r="N116" s="150"/>
      <c r="O116" s="69">
        <f t="shared" si="28"/>
        <v>0</v>
      </c>
      <c r="P116" s="69">
        <f t="shared" si="29"/>
        <v>0</v>
      </c>
      <c r="Q116" s="1"/>
    </row>
    <row r="117" spans="2:17">
      <c r="B117" s="9" t="str">
        <f t="shared" si="32"/>
        <v/>
      </c>
      <c r="C117" s="64">
        <f>IF(D93="","-",+C116+1)</f>
        <v>2026</v>
      </c>
      <c r="D117" s="65">
        <f>IF(F116+SUM(E$99:E116)=D$92,F116,D$92-SUM(E$99:E116))</f>
        <v>2610962.9294231473</v>
      </c>
      <c r="E117" s="71">
        <f>IF(+J96&lt;F116,J96,D117)</f>
        <v>106670.65761904762</v>
      </c>
      <c r="F117" s="70">
        <f t="shared" si="33"/>
        <v>2504292.2718040999</v>
      </c>
      <c r="G117" s="70">
        <f t="shared" si="34"/>
        <v>2557627.6006136239</v>
      </c>
      <c r="H117" s="73">
        <f t="shared" si="47"/>
        <v>407084.07889286103</v>
      </c>
      <c r="I117" s="127">
        <f t="shared" si="48"/>
        <v>407084.07889286103</v>
      </c>
      <c r="J117" s="69">
        <f t="shared" si="26"/>
        <v>0</v>
      </c>
      <c r="K117" s="69"/>
      <c r="L117" s="150"/>
      <c r="M117" s="69">
        <f t="shared" si="27"/>
        <v>0</v>
      </c>
      <c r="N117" s="150"/>
      <c r="O117" s="69">
        <f t="shared" si="28"/>
        <v>0</v>
      </c>
      <c r="P117" s="69">
        <f t="shared" si="29"/>
        <v>0</v>
      </c>
      <c r="Q117" s="1"/>
    </row>
    <row r="118" spans="2:17">
      <c r="B118" s="9" t="str">
        <f t="shared" si="32"/>
        <v/>
      </c>
      <c r="C118" s="64">
        <f>IF(D93="","-",+C117+1)</f>
        <v>2027</v>
      </c>
      <c r="D118" s="65">
        <f>IF(F117+SUM(E$99:E117)=D$92,F117,D$92-SUM(E$99:E117))</f>
        <v>2504292.2718040999</v>
      </c>
      <c r="E118" s="71">
        <f>IF(+J96&lt;F117,J96,D118)</f>
        <v>106670.65761904762</v>
      </c>
      <c r="F118" s="70">
        <f t="shared" si="33"/>
        <v>2397621.6141850525</v>
      </c>
      <c r="G118" s="70">
        <f t="shared" si="34"/>
        <v>2450956.9429945759</v>
      </c>
      <c r="H118" s="73">
        <f t="shared" si="47"/>
        <v>394554.77353301214</v>
      </c>
      <c r="I118" s="127">
        <f t="shared" si="48"/>
        <v>394554.77353301214</v>
      </c>
      <c r="J118" s="69">
        <f t="shared" si="26"/>
        <v>0</v>
      </c>
      <c r="K118" s="69"/>
      <c r="L118" s="150"/>
      <c r="M118" s="69">
        <f t="shared" si="27"/>
        <v>0</v>
      </c>
      <c r="N118" s="150"/>
      <c r="O118" s="69">
        <f t="shared" si="28"/>
        <v>0</v>
      </c>
      <c r="P118" s="69">
        <f t="shared" si="29"/>
        <v>0</v>
      </c>
      <c r="Q118" s="1"/>
    </row>
    <row r="119" spans="2:17">
      <c r="B119" s="9" t="str">
        <f t="shared" si="32"/>
        <v/>
      </c>
      <c r="C119" s="64">
        <f>IF(D93="","-",+C118+1)</f>
        <v>2028</v>
      </c>
      <c r="D119" s="65">
        <f>IF(F118+SUM(E$99:E118)=D$92,F118,D$92-SUM(E$99:E118))</f>
        <v>2397621.6141850525</v>
      </c>
      <c r="E119" s="71">
        <f>IF(+J96&lt;F118,J96,D119)</f>
        <v>106670.65761904762</v>
      </c>
      <c r="F119" s="70">
        <f t="shared" si="33"/>
        <v>2290950.956566005</v>
      </c>
      <c r="G119" s="70">
        <f t="shared" si="34"/>
        <v>2344286.285375529</v>
      </c>
      <c r="H119" s="73">
        <f t="shared" si="47"/>
        <v>382025.46817316336</v>
      </c>
      <c r="I119" s="127">
        <f t="shared" si="48"/>
        <v>382025.46817316336</v>
      </c>
      <c r="J119" s="69">
        <f t="shared" si="26"/>
        <v>0</v>
      </c>
      <c r="K119" s="69"/>
      <c r="L119" s="150"/>
      <c r="M119" s="69">
        <f t="shared" si="27"/>
        <v>0</v>
      </c>
      <c r="N119" s="150"/>
      <c r="O119" s="69">
        <f t="shared" si="28"/>
        <v>0</v>
      </c>
      <c r="P119" s="69">
        <f t="shared" si="29"/>
        <v>0</v>
      </c>
      <c r="Q119" s="1"/>
    </row>
    <row r="120" spans="2:17">
      <c r="B120" s="9" t="str">
        <f t="shared" si="32"/>
        <v/>
      </c>
      <c r="C120" s="64">
        <f>IF(D93="","-",+C119+1)</f>
        <v>2029</v>
      </c>
      <c r="D120" s="65">
        <f>IF(F119+SUM(E$99:E119)=D$92,F119,D$92-SUM(E$99:E119))</f>
        <v>2290950.956566005</v>
      </c>
      <c r="E120" s="71">
        <f>IF(+J96&lt;F119,J96,D120)</f>
        <v>106670.65761904762</v>
      </c>
      <c r="F120" s="70">
        <f t="shared" si="33"/>
        <v>2184280.2989469576</v>
      </c>
      <c r="G120" s="70">
        <f t="shared" si="34"/>
        <v>2237615.6277564811</v>
      </c>
      <c r="H120" s="73">
        <f t="shared" si="47"/>
        <v>369496.16281331447</v>
      </c>
      <c r="I120" s="127">
        <f t="shared" si="48"/>
        <v>369496.16281331447</v>
      </c>
      <c r="J120" s="69">
        <f t="shared" si="26"/>
        <v>0</v>
      </c>
      <c r="K120" s="69"/>
      <c r="L120" s="150"/>
      <c r="M120" s="69">
        <f t="shared" si="27"/>
        <v>0</v>
      </c>
      <c r="N120" s="150"/>
      <c r="O120" s="69">
        <f t="shared" si="28"/>
        <v>0</v>
      </c>
      <c r="P120" s="69">
        <f t="shared" si="29"/>
        <v>0</v>
      </c>
      <c r="Q120" s="1"/>
    </row>
    <row r="121" spans="2:17">
      <c r="B121" s="9" t="str">
        <f t="shared" si="32"/>
        <v/>
      </c>
      <c r="C121" s="64">
        <f>IF(D93="","-",+C120+1)</f>
        <v>2030</v>
      </c>
      <c r="D121" s="65">
        <f>IF(F120+SUM(E$99:E120)=D$92,F120,D$92-SUM(E$99:E120))</f>
        <v>2184280.2989469576</v>
      </c>
      <c r="E121" s="71">
        <f>IF(+J96&lt;F120,J96,D121)</f>
        <v>106670.65761904762</v>
      </c>
      <c r="F121" s="70">
        <f t="shared" si="33"/>
        <v>2077609.6413279099</v>
      </c>
      <c r="G121" s="70">
        <f t="shared" si="34"/>
        <v>2130944.9701374336</v>
      </c>
      <c r="H121" s="73">
        <f t="shared" si="47"/>
        <v>356966.85745346558</v>
      </c>
      <c r="I121" s="127">
        <f t="shared" si="48"/>
        <v>356966.85745346558</v>
      </c>
      <c r="J121" s="69">
        <f t="shared" si="26"/>
        <v>0</v>
      </c>
      <c r="K121" s="69"/>
      <c r="L121" s="150"/>
      <c r="M121" s="69">
        <f t="shared" si="27"/>
        <v>0</v>
      </c>
      <c r="N121" s="150"/>
      <c r="O121" s="69">
        <f t="shared" si="28"/>
        <v>0</v>
      </c>
      <c r="P121" s="69">
        <f t="shared" si="29"/>
        <v>0</v>
      </c>
      <c r="Q121" s="1"/>
    </row>
    <row r="122" spans="2:17">
      <c r="B122" s="9" t="str">
        <f t="shared" si="32"/>
        <v/>
      </c>
      <c r="C122" s="64">
        <f>IF(D93="","-",+C121+1)</f>
        <v>2031</v>
      </c>
      <c r="D122" s="65">
        <f>IF(F121+SUM(E$99:E121)=D$92,F121,D$92-SUM(E$99:E121))</f>
        <v>2077609.6413279099</v>
      </c>
      <c r="E122" s="71">
        <f>IF(+J96&lt;F121,J96,D122)</f>
        <v>106670.65761904762</v>
      </c>
      <c r="F122" s="70">
        <f t="shared" si="33"/>
        <v>1970938.9837088622</v>
      </c>
      <c r="G122" s="70">
        <f t="shared" si="34"/>
        <v>2024274.3125183862</v>
      </c>
      <c r="H122" s="73">
        <f t="shared" si="47"/>
        <v>344437.5520936168</v>
      </c>
      <c r="I122" s="127">
        <f t="shared" si="48"/>
        <v>344437.5520936168</v>
      </c>
      <c r="J122" s="69">
        <f t="shared" si="26"/>
        <v>0</v>
      </c>
      <c r="K122" s="69"/>
      <c r="L122" s="150"/>
      <c r="M122" s="69">
        <f t="shared" si="27"/>
        <v>0</v>
      </c>
      <c r="N122" s="150"/>
      <c r="O122" s="69">
        <f t="shared" si="28"/>
        <v>0</v>
      </c>
      <c r="P122" s="69">
        <f t="shared" si="29"/>
        <v>0</v>
      </c>
      <c r="Q122" s="1"/>
    </row>
    <row r="123" spans="2:17">
      <c r="B123" s="9" t="str">
        <f t="shared" si="32"/>
        <v/>
      </c>
      <c r="C123" s="64">
        <f>IF(D93="","-",+C122+1)</f>
        <v>2032</v>
      </c>
      <c r="D123" s="65">
        <f>IF(F122+SUM(E$99:E122)=D$92,F122,D$92-SUM(E$99:E122))</f>
        <v>1970938.9837088622</v>
      </c>
      <c r="E123" s="71">
        <f>IF(+J96&lt;F122,J96,D123)</f>
        <v>106670.65761904762</v>
      </c>
      <c r="F123" s="70">
        <f t="shared" si="33"/>
        <v>1864268.3260898145</v>
      </c>
      <c r="G123" s="70">
        <f t="shared" si="34"/>
        <v>1917603.6548993383</v>
      </c>
      <c r="H123" s="73">
        <f t="shared" si="47"/>
        <v>331908.24673376785</v>
      </c>
      <c r="I123" s="127">
        <f t="shared" si="48"/>
        <v>331908.24673376785</v>
      </c>
      <c r="J123" s="69">
        <f t="shared" si="26"/>
        <v>0</v>
      </c>
      <c r="K123" s="69"/>
      <c r="L123" s="150"/>
      <c r="M123" s="69">
        <f t="shared" si="27"/>
        <v>0</v>
      </c>
      <c r="N123" s="150"/>
      <c r="O123" s="69">
        <f t="shared" si="28"/>
        <v>0</v>
      </c>
      <c r="P123" s="69">
        <f t="shared" si="29"/>
        <v>0</v>
      </c>
      <c r="Q123" s="1"/>
    </row>
    <row r="124" spans="2:17">
      <c r="B124" s="9" t="str">
        <f t="shared" si="32"/>
        <v/>
      </c>
      <c r="C124" s="64">
        <f>IF(D93="","-",+C123+1)</f>
        <v>2033</v>
      </c>
      <c r="D124" s="65">
        <f>IF(F123+SUM(E$99:E123)=D$92,F123,D$92-SUM(E$99:E123))</f>
        <v>1864268.3260898145</v>
      </c>
      <c r="E124" s="71">
        <f>IF(+J96&lt;F123,J96,D124)</f>
        <v>106670.65761904762</v>
      </c>
      <c r="F124" s="70">
        <f t="shared" si="33"/>
        <v>1757597.6684707669</v>
      </c>
      <c r="G124" s="70">
        <f t="shared" si="34"/>
        <v>1810932.9972802908</v>
      </c>
      <c r="H124" s="73">
        <f t="shared" si="47"/>
        <v>319378.94137391902</v>
      </c>
      <c r="I124" s="127">
        <f t="shared" si="48"/>
        <v>319378.94137391902</v>
      </c>
      <c r="J124" s="69">
        <f t="shared" si="26"/>
        <v>0</v>
      </c>
      <c r="K124" s="69"/>
      <c r="L124" s="150"/>
      <c r="M124" s="69">
        <f t="shared" si="27"/>
        <v>0</v>
      </c>
      <c r="N124" s="150"/>
      <c r="O124" s="69">
        <f t="shared" si="28"/>
        <v>0</v>
      </c>
      <c r="P124" s="69">
        <f t="shared" si="29"/>
        <v>0</v>
      </c>
      <c r="Q124" s="1"/>
    </row>
    <row r="125" spans="2:17">
      <c r="B125" s="9" t="str">
        <f t="shared" si="32"/>
        <v/>
      </c>
      <c r="C125" s="64">
        <f>IF(D93="","-",+C124+1)</f>
        <v>2034</v>
      </c>
      <c r="D125" s="65">
        <f>IF(F124+SUM(E$99:E124)=D$92,F124,D$92-SUM(E$99:E124))</f>
        <v>1757597.6684707669</v>
      </c>
      <c r="E125" s="71">
        <f>IF(+J96&lt;F124,J96,D125)</f>
        <v>106670.65761904762</v>
      </c>
      <c r="F125" s="70">
        <f t="shared" si="33"/>
        <v>1650927.0108517192</v>
      </c>
      <c r="G125" s="70">
        <f t="shared" si="34"/>
        <v>1704262.3396612429</v>
      </c>
      <c r="H125" s="73">
        <f t="shared" si="47"/>
        <v>306849.63601407013</v>
      </c>
      <c r="I125" s="127">
        <f t="shared" si="48"/>
        <v>306849.63601407013</v>
      </c>
      <c r="J125" s="69">
        <f t="shared" si="26"/>
        <v>0</v>
      </c>
      <c r="K125" s="69"/>
      <c r="L125" s="150"/>
      <c r="M125" s="69">
        <f t="shared" si="27"/>
        <v>0</v>
      </c>
      <c r="N125" s="150"/>
      <c r="O125" s="69">
        <f t="shared" si="28"/>
        <v>0</v>
      </c>
      <c r="P125" s="69">
        <f t="shared" si="29"/>
        <v>0</v>
      </c>
      <c r="Q125" s="1"/>
    </row>
    <row r="126" spans="2:17">
      <c r="B126" s="9" t="str">
        <f t="shared" si="32"/>
        <v/>
      </c>
      <c r="C126" s="64">
        <f>IF(D93="","-",+C125+1)</f>
        <v>2035</v>
      </c>
      <c r="D126" s="65">
        <f>IF(F125+SUM(E$99:E125)=D$92,F125,D$92-SUM(E$99:E125))</f>
        <v>1650927.0108517192</v>
      </c>
      <c r="E126" s="71">
        <f>IF(+J96&lt;F125,J96,D126)</f>
        <v>106670.65761904762</v>
      </c>
      <c r="F126" s="70">
        <f t="shared" si="33"/>
        <v>1544256.3532326715</v>
      </c>
      <c r="G126" s="70">
        <f t="shared" si="34"/>
        <v>1597591.6820421955</v>
      </c>
      <c r="H126" s="73">
        <f t="shared" si="47"/>
        <v>294320.33065422124</v>
      </c>
      <c r="I126" s="127">
        <f t="shared" si="48"/>
        <v>294320.33065422124</v>
      </c>
      <c r="J126" s="69">
        <f t="shared" si="26"/>
        <v>0</v>
      </c>
      <c r="K126" s="69"/>
      <c r="L126" s="150"/>
      <c r="M126" s="69">
        <f t="shared" si="27"/>
        <v>0</v>
      </c>
      <c r="N126" s="150"/>
      <c r="O126" s="69">
        <f t="shared" si="28"/>
        <v>0</v>
      </c>
      <c r="P126" s="69">
        <f t="shared" si="29"/>
        <v>0</v>
      </c>
      <c r="Q126" s="1"/>
    </row>
    <row r="127" spans="2:17">
      <c r="B127" s="9" t="str">
        <f t="shared" si="32"/>
        <v/>
      </c>
      <c r="C127" s="64">
        <f>IF(D93="","-",+C126+1)</f>
        <v>2036</v>
      </c>
      <c r="D127" s="65">
        <f>IF(F126+SUM(E$99:E126)=D$92,F126,D$92-SUM(E$99:E126))</f>
        <v>1544256.3532326715</v>
      </c>
      <c r="E127" s="71">
        <f>IF(+J96&lt;F126,J96,D127)</f>
        <v>106670.65761904762</v>
      </c>
      <c r="F127" s="70">
        <f t="shared" si="33"/>
        <v>1437585.6956136238</v>
      </c>
      <c r="G127" s="70">
        <f t="shared" si="34"/>
        <v>1490921.0244231476</v>
      </c>
      <c r="H127" s="73">
        <f t="shared" si="47"/>
        <v>281791.02529437235</v>
      </c>
      <c r="I127" s="127">
        <f t="shared" si="48"/>
        <v>281791.02529437235</v>
      </c>
      <c r="J127" s="69">
        <f t="shared" si="26"/>
        <v>0</v>
      </c>
      <c r="K127" s="69"/>
      <c r="L127" s="150"/>
      <c r="M127" s="69">
        <f t="shared" si="27"/>
        <v>0</v>
      </c>
      <c r="N127" s="150"/>
      <c r="O127" s="69">
        <f t="shared" si="28"/>
        <v>0</v>
      </c>
      <c r="P127" s="69">
        <f t="shared" si="29"/>
        <v>0</v>
      </c>
      <c r="Q127" s="1"/>
    </row>
    <row r="128" spans="2:17">
      <c r="B128" s="9" t="str">
        <f t="shared" si="32"/>
        <v/>
      </c>
      <c r="C128" s="64">
        <f>IF(D93="","-",+C127+1)</f>
        <v>2037</v>
      </c>
      <c r="D128" s="65">
        <f>IF(F127+SUM(E$99:E127)=D$92,F127,D$92-SUM(E$99:E127))</f>
        <v>1437585.6956136238</v>
      </c>
      <c r="E128" s="71">
        <f>IF(+J96&lt;F127,J96,D128)</f>
        <v>106670.65761904762</v>
      </c>
      <c r="F128" s="70">
        <f t="shared" si="33"/>
        <v>1330915.0379945762</v>
      </c>
      <c r="G128" s="70">
        <f t="shared" si="34"/>
        <v>1384250.3668041001</v>
      </c>
      <c r="H128" s="73">
        <f t="shared" si="47"/>
        <v>269261.71993452357</v>
      </c>
      <c r="I128" s="127">
        <f t="shared" si="48"/>
        <v>269261.71993452357</v>
      </c>
      <c r="J128" s="69">
        <f t="shared" si="26"/>
        <v>0</v>
      </c>
      <c r="K128" s="69"/>
      <c r="L128" s="150"/>
      <c r="M128" s="69">
        <f t="shared" si="27"/>
        <v>0</v>
      </c>
      <c r="N128" s="150"/>
      <c r="O128" s="69">
        <f t="shared" si="28"/>
        <v>0</v>
      </c>
      <c r="P128" s="69">
        <f t="shared" si="29"/>
        <v>0</v>
      </c>
      <c r="Q128" s="1"/>
    </row>
    <row r="129" spans="2:17">
      <c r="B129" s="9" t="str">
        <f t="shared" si="32"/>
        <v/>
      </c>
      <c r="C129" s="64">
        <f>IF(D93="","-",+C128+1)</f>
        <v>2038</v>
      </c>
      <c r="D129" s="65">
        <f>IF(F128+SUM(E$99:E128)=D$92,F128,D$92-SUM(E$99:E128))</f>
        <v>1330915.0379945762</v>
      </c>
      <c r="E129" s="71">
        <f>IF(+J96&lt;F128,J96,D129)</f>
        <v>106670.65761904762</v>
      </c>
      <c r="F129" s="70">
        <f t="shared" si="33"/>
        <v>1224244.3803755285</v>
      </c>
      <c r="G129" s="70">
        <f t="shared" si="34"/>
        <v>1277579.7091850522</v>
      </c>
      <c r="H129" s="73">
        <f t="shared" si="47"/>
        <v>256732.41457467465</v>
      </c>
      <c r="I129" s="127">
        <f t="shared" si="48"/>
        <v>256732.41457467465</v>
      </c>
      <c r="J129" s="69">
        <f t="shared" si="26"/>
        <v>0</v>
      </c>
      <c r="K129" s="69"/>
      <c r="L129" s="150"/>
      <c r="M129" s="69">
        <f t="shared" si="27"/>
        <v>0</v>
      </c>
      <c r="N129" s="150"/>
      <c r="O129" s="69">
        <f t="shared" si="28"/>
        <v>0</v>
      </c>
      <c r="P129" s="69">
        <f t="shared" si="29"/>
        <v>0</v>
      </c>
      <c r="Q129" s="1"/>
    </row>
    <row r="130" spans="2:17">
      <c r="B130" s="9" t="str">
        <f t="shared" si="32"/>
        <v/>
      </c>
      <c r="C130" s="64">
        <f>IF(D93="","-",+C129+1)</f>
        <v>2039</v>
      </c>
      <c r="D130" s="65">
        <f>IF(F129+SUM(E$99:E129)=D$92,F129,D$92-SUM(E$99:E129))</f>
        <v>1224244.3803755285</v>
      </c>
      <c r="E130" s="71">
        <f>IF(+J96&lt;F129,J96,D130)</f>
        <v>106670.65761904762</v>
      </c>
      <c r="F130" s="70">
        <f t="shared" si="33"/>
        <v>1117573.7227564808</v>
      </c>
      <c r="G130" s="70">
        <f t="shared" si="34"/>
        <v>1170909.0515660048</v>
      </c>
      <c r="H130" s="73">
        <f t="shared" si="47"/>
        <v>244203.10921482579</v>
      </c>
      <c r="I130" s="127">
        <f t="shared" si="48"/>
        <v>244203.10921482579</v>
      </c>
      <c r="J130" s="69">
        <f t="shared" si="26"/>
        <v>0</v>
      </c>
      <c r="K130" s="69"/>
      <c r="L130" s="150"/>
      <c r="M130" s="69">
        <f t="shared" si="27"/>
        <v>0</v>
      </c>
      <c r="N130" s="150"/>
      <c r="O130" s="69">
        <f t="shared" si="28"/>
        <v>0</v>
      </c>
      <c r="P130" s="69">
        <f t="shared" si="29"/>
        <v>0</v>
      </c>
      <c r="Q130" s="1"/>
    </row>
    <row r="131" spans="2:17">
      <c r="B131" s="9" t="str">
        <f t="shared" si="32"/>
        <v/>
      </c>
      <c r="C131" s="64">
        <f>IF(D93="","-",+C130+1)</f>
        <v>2040</v>
      </c>
      <c r="D131" s="65">
        <f>IF(F130+SUM(E$99:E130)=D$92,F130,D$92-SUM(E$99:E130))</f>
        <v>1117573.7227564808</v>
      </c>
      <c r="E131" s="71">
        <f>IF(+J96&lt;F130,J96,D131)</f>
        <v>106670.65761904762</v>
      </c>
      <c r="F131" s="70">
        <f t="shared" ref="F131:F154" si="49">+D131-E131</f>
        <v>1010903.0651374331</v>
      </c>
      <c r="G131" s="70">
        <f t="shared" ref="G131:G154" si="50">+(F131+D131)/2</f>
        <v>1064238.3939469568</v>
      </c>
      <c r="H131" s="73">
        <f t="shared" si="47"/>
        <v>231673.8038549769</v>
      </c>
      <c r="I131" s="127">
        <f t="shared" si="48"/>
        <v>231673.8038549769</v>
      </c>
      <c r="J131" s="69">
        <f t="shared" ref="J131:J154" si="51">+I131-H131</f>
        <v>0</v>
      </c>
      <c r="K131" s="69"/>
      <c r="L131" s="150"/>
      <c r="M131" s="69">
        <f t="shared" ref="M131:M154" si="52">IF(L131&lt;&gt;0,+H131-L131,0)</f>
        <v>0</v>
      </c>
      <c r="N131" s="150"/>
      <c r="O131" s="69">
        <f t="shared" ref="O131:O154" si="53">IF(N131&lt;&gt;0,+I131-N131,0)</f>
        <v>0</v>
      </c>
      <c r="P131" s="69">
        <f t="shared" ref="P131:P154" si="54">+O131-M131</f>
        <v>0</v>
      </c>
      <c r="Q131" s="1"/>
    </row>
    <row r="132" spans="2:17">
      <c r="B132" s="9" t="str">
        <f t="shared" si="32"/>
        <v/>
      </c>
      <c r="C132" s="64">
        <f>IF(D93="","-",+C131+1)</f>
        <v>2041</v>
      </c>
      <c r="D132" s="65">
        <f>IF(F131+SUM(E$99:E131)=D$92,F131,D$92-SUM(E$99:E131))</f>
        <v>1010903.0651374331</v>
      </c>
      <c r="E132" s="71">
        <f>IF(+J96&lt;F131,J96,D132)</f>
        <v>106670.65761904762</v>
      </c>
      <c r="F132" s="70">
        <f t="shared" si="49"/>
        <v>904232.40751838544</v>
      </c>
      <c r="G132" s="70">
        <f t="shared" si="50"/>
        <v>957567.73632790928</v>
      </c>
      <c r="H132" s="73">
        <f t="shared" si="47"/>
        <v>219144.49849512803</v>
      </c>
      <c r="I132" s="127">
        <f t="shared" si="48"/>
        <v>219144.49849512803</v>
      </c>
      <c r="J132" s="69">
        <f t="shared" si="51"/>
        <v>0</v>
      </c>
      <c r="K132" s="69"/>
      <c r="L132" s="150"/>
      <c r="M132" s="69">
        <f t="shared" si="52"/>
        <v>0</v>
      </c>
      <c r="N132" s="150"/>
      <c r="O132" s="69">
        <f t="shared" si="53"/>
        <v>0</v>
      </c>
      <c r="P132" s="69">
        <f t="shared" si="54"/>
        <v>0</v>
      </c>
      <c r="Q132" s="1"/>
    </row>
    <row r="133" spans="2:17">
      <c r="B133" s="9" t="str">
        <f t="shared" si="32"/>
        <v/>
      </c>
      <c r="C133" s="64">
        <f>IF(D93="","-",+C132+1)</f>
        <v>2042</v>
      </c>
      <c r="D133" s="65">
        <f>IF(F132+SUM(E$99:E132)=D$92,F132,D$92-SUM(E$99:E132))</f>
        <v>904232.40751838544</v>
      </c>
      <c r="E133" s="71">
        <f>IF(+J96&lt;F132,J96,D133)</f>
        <v>106670.65761904762</v>
      </c>
      <c r="F133" s="70">
        <f t="shared" si="49"/>
        <v>797561.74989933777</v>
      </c>
      <c r="G133" s="70">
        <f t="shared" si="50"/>
        <v>850897.07870886161</v>
      </c>
      <c r="H133" s="73">
        <f t="shared" si="47"/>
        <v>206615.19313527917</v>
      </c>
      <c r="I133" s="127">
        <f t="shared" si="48"/>
        <v>206615.19313527917</v>
      </c>
      <c r="J133" s="69">
        <f t="shared" si="51"/>
        <v>0</v>
      </c>
      <c r="K133" s="69"/>
      <c r="L133" s="150"/>
      <c r="M133" s="69">
        <f t="shared" si="52"/>
        <v>0</v>
      </c>
      <c r="N133" s="150"/>
      <c r="O133" s="69">
        <f t="shared" si="53"/>
        <v>0</v>
      </c>
      <c r="P133" s="69">
        <f t="shared" si="54"/>
        <v>0</v>
      </c>
      <c r="Q133" s="1"/>
    </row>
    <row r="134" spans="2:17">
      <c r="B134" s="9" t="str">
        <f t="shared" si="32"/>
        <v/>
      </c>
      <c r="C134" s="64">
        <f>IF(D93="","-",+C133+1)</f>
        <v>2043</v>
      </c>
      <c r="D134" s="65">
        <f>IF(F133+SUM(E$99:E133)=D$92,F133,D$92-SUM(E$99:E133))</f>
        <v>797561.74989933777</v>
      </c>
      <c r="E134" s="71">
        <f>IF(+J96&lt;F133,J96,D134)</f>
        <v>106670.65761904762</v>
      </c>
      <c r="F134" s="70">
        <f t="shared" si="49"/>
        <v>690891.09228029009</v>
      </c>
      <c r="G134" s="70">
        <f t="shared" si="50"/>
        <v>744226.42108981393</v>
      </c>
      <c r="H134" s="73">
        <f t="shared" si="47"/>
        <v>194085.88777543028</v>
      </c>
      <c r="I134" s="127">
        <f t="shared" si="48"/>
        <v>194085.88777543028</v>
      </c>
      <c r="J134" s="69">
        <f t="shared" si="51"/>
        <v>0</v>
      </c>
      <c r="K134" s="69"/>
      <c r="L134" s="150"/>
      <c r="M134" s="69">
        <f t="shared" si="52"/>
        <v>0</v>
      </c>
      <c r="N134" s="150"/>
      <c r="O134" s="69">
        <f t="shared" si="53"/>
        <v>0</v>
      </c>
      <c r="P134" s="69">
        <f t="shared" si="54"/>
        <v>0</v>
      </c>
      <c r="Q134" s="1"/>
    </row>
    <row r="135" spans="2:17">
      <c r="B135" s="9" t="str">
        <f t="shared" si="32"/>
        <v/>
      </c>
      <c r="C135" s="64">
        <f>IF(D93="","-",+C134+1)</f>
        <v>2044</v>
      </c>
      <c r="D135" s="65">
        <f>IF(F134+SUM(E$99:E134)=D$92,F134,D$92-SUM(E$99:E134))</f>
        <v>690891.09228029009</v>
      </c>
      <c r="E135" s="71">
        <f>IF(+J96&lt;F134,J96,D135)</f>
        <v>106670.65761904762</v>
      </c>
      <c r="F135" s="70">
        <f t="shared" si="49"/>
        <v>584220.43466124241</v>
      </c>
      <c r="G135" s="70">
        <f t="shared" si="50"/>
        <v>637555.76347076625</v>
      </c>
      <c r="H135" s="73">
        <f t="shared" si="47"/>
        <v>181556.58241558145</v>
      </c>
      <c r="I135" s="127">
        <f t="shared" si="48"/>
        <v>181556.58241558145</v>
      </c>
      <c r="J135" s="69">
        <f t="shared" si="51"/>
        <v>0</v>
      </c>
      <c r="K135" s="69"/>
      <c r="L135" s="150"/>
      <c r="M135" s="69">
        <f t="shared" si="52"/>
        <v>0</v>
      </c>
      <c r="N135" s="150"/>
      <c r="O135" s="69">
        <f t="shared" si="53"/>
        <v>0</v>
      </c>
      <c r="P135" s="69">
        <f t="shared" si="54"/>
        <v>0</v>
      </c>
      <c r="Q135" s="1"/>
    </row>
    <row r="136" spans="2:17">
      <c r="B136" s="9" t="str">
        <f t="shared" si="32"/>
        <v/>
      </c>
      <c r="C136" s="64">
        <f>IF(D93="","-",+C135+1)</f>
        <v>2045</v>
      </c>
      <c r="D136" s="65">
        <f>IF(F135+SUM(E$99:E135)=D$92,F135,D$92-SUM(E$99:E135))</f>
        <v>584220.43466124241</v>
      </c>
      <c r="E136" s="71">
        <f>IF(+J96&lt;F135,J96,D136)</f>
        <v>106670.65761904762</v>
      </c>
      <c r="F136" s="70">
        <f t="shared" si="49"/>
        <v>477549.77704219479</v>
      </c>
      <c r="G136" s="70">
        <f t="shared" si="50"/>
        <v>530885.10585171857</v>
      </c>
      <c r="H136" s="73">
        <f t="shared" si="47"/>
        <v>169027.27705573256</v>
      </c>
      <c r="I136" s="127">
        <f t="shared" si="48"/>
        <v>169027.27705573256</v>
      </c>
      <c r="J136" s="69">
        <f t="shared" si="51"/>
        <v>0</v>
      </c>
      <c r="K136" s="69"/>
      <c r="L136" s="150"/>
      <c r="M136" s="69">
        <f t="shared" si="52"/>
        <v>0</v>
      </c>
      <c r="N136" s="150"/>
      <c r="O136" s="69">
        <f t="shared" si="53"/>
        <v>0</v>
      </c>
      <c r="P136" s="69">
        <f t="shared" si="54"/>
        <v>0</v>
      </c>
      <c r="Q136" s="1"/>
    </row>
    <row r="137" spans="2:17">
      <c r="B137" s="9" t="str">
        <f t="shared" si="32"/>
        <v/>
      </c>
      <c r="C137" s="64">
        <f>IF(D93="","-",+C136+1)</f>
        <v>2046</v>
      </c>
      <c r="D137" s="65">
        <f>IF(F136+SUM(E$99:E136)=D$92,F136,D$92-SUM(E$99:E136))</f>
        <v>477549.77704219479</v>
      </c>
      <c r="E137" s="71">
        <f>IF(+J96&lt;F136,J96,D137)</f>
        <v>106670.65761904762</v>
      </c>
      <c r="F137" s="70">
        <f t="shared" si="49"/>
        <v>370879.11942314717</v>
      </c>
      <c r="G137" s="70">
        <f t="shared" si="50"/>
        <v>424214.44823267101</v>
      </c>
      <c r="H137" s="73">
        <f t="shared" si="47"/>
        <v>156497.97169588369</v>
      </c>
      <c r="I137" s="127">
        <f t="shared" si="48"/>
        <v>156497.97169588369</v>
      </c>
      <c r="J137" s="69">
        <f t="shared" si="51"/>
        <v>0</v>
      </c>
      <c r="K137" s="69"/>
      <c r="L137" s="150"/>
      <c r="M137" s="69">
        <f t="shared" si="52"/>
        <v>0</v>
      </c>
      <c r="N137" s="150"/>
      <c r="O137" s="69">
        <f t="shared" si="53"/>
        <v>0</v>
      </c>
      <c r="P137" s="69">
        <f t="shared" si="54"/>
        <v>0</v>
      </c>
      <c r="Q137" s="1"/>
    </row>
    <row r="138" spans="2:17">
      <c r="B138" s="9" t="str">
        <f t="shared" si="32"/>
        <v/>
      </c>
      <c r="C138" s="64">
        <f>IF(D93="","-",+C137+1)</f>
        <v>2047</v>
      </c>
      <c r="D138" s="65">
        <f>IF(F137+SUM(E$99:E137)=D$92,F137,D$92-SUM(E$99:E137))</f>
        <v>370879.11942314717</v>
      </c>
      <c r="E138" s="71">
        <f>IF(+J96&lt;F137,J96,D138)</f>
        <v>106670.65761904762</v>
      </c>
      <c r="F138" s="70">
        <f t="shared" si="49"/>
        <v>264208.46180409956</v>
      </c>
      <c r="G138" s="70">
        <f t="shared" si="50"/>
        <v>317543.79061362334</v>
      </c>
      <c r="H138" s="73">
        <f t="shared" si="47"/>
        <v>143968.66633603483</v>
      </c>
      <c r="I138" s="127">
        <f t="shared" si="48"/>
        <v>143968.66633603483</v>
      </c>
      <c r="J138" s="69">
        <f t="shared" si="51"/>
        <v>0</v>
      </c>
      <c r="K138" s="69"/>
      <c r="L138" s="150"/>
      <c r="M138" s="69">
        <f t="shared" si="52"/>
        <v>0</v>
      </c>
      <c r="N138" s="150"/>
      <c r="O138" s="69">
        <f t="shared" si="53"/>
        <v>0</v>
      </c>
      <c r="P138" s="69">
        <f t="shared" si="54"/>
        <v>0</v>
      </c>
      <c r="Q138" s="1"/>
    </row>
    <row r="139" spans="2:17">
      <c r="B139" s="9" t="str">
        <f t="shared" si="32"/>
        <v/>
      </c>
      <c r="C139" s="64">
        <f>IF(D93="","-",+C138+1)</f>
        <v>2048</v>
      </c>
      <c r="D139" s="65">
        <f>IF(F138+SUM(E$99:E138)=D$92,F138,D$92-SUM(E$99:E138))</f>
        <v>264208.46180409956</v>
      </c>
      <c r="E139" s="71">
        <f>IF(+J96&lt;F138,J96,D139)</f>
        <v>106670.65761904762</v>
      </c>
      <c r="F139" s="70">
        <f t="shared" si="49"/>
        <v>157537.80418505194</v>
      </c>
      <c r="G139" s="70">
        <f t="shared" si="50"/>
        <v>210873.13299457575</v>
      </c>
      <c r="H139" s="73">
        <f t="shared" si="47"/>
        <v>131439.36097618597</v>
      </c>
      <c r="I139" s="127">
        <f t="shared" si="48"/>
        <v>131439.36097618597</v>
      </c>
      <c r="J139" s="69">
        <f t="shared" si="51"/>
        <v>0</v>
      </c>
      <c r="K139" s="69"/>
      <c r="L139" s="150"/>
      <c r="M139" s="69">
        <f t="shared" si="52"/>
        <v>0</v>
      </c>
      <c r="N139" s="150"/>
      <c r="O139" s="69">
        <f t="shared" si="53"/>
        <v>0</v>
      </c>
      <c r="P139" s="69">
        <f t="shared" si="54"/>
        <v>0</v>
      </c>
      <c r="Q139" s="1"/>
    </row>
    <row r="140" spans="2:17">
      <c r="B140" s="9" t="str">
        <f t="shared" si="32"/>
        <v/>
      </c>
      <c r="C140" s="64">
        <f>IF(D93="","-",+C139+1)</f>
        <v>2049</v>
      </c>
      <c r="D140" s="65">
        <f>IF(F139+SUM(E$99:E139)=D$92,F139,D$92-SUM(E$99:E139))</f>
        <v>157537.80418505194</v>
      </c>
      <c r="E140" s="71">
        <f>IF(+J96&lt;F139,J96,D140)</f>
        <v>106670.65761904762</v>
      </c>
      <c r="F140" s="70">
        <f t="shared" si="49"/>
        <v>50867.146566004318</v>
      </c>
      <c r="G140" s="70">
        <f t="shared" si="50"/>
        <v>104202.47537552813</v>
      </c>
      <c r="H140" s="73">
        <f t="shared" si="47"/>
        <v>118910.05561633711</v>
      </c>
      <c r="I140" s="127">
        <f t="shared" si="48"/>
        <v>118910.05561633711</v>
      </c>
      <c r="J140" s="69">
        <f t="shared" si="51"/>
        <v>0</v>
      </c>
      <c r="K140" s="69"/>
      <c r="L140" s="150"/>
      <c r="M140" s="69">
        <f t="shared" si="52"/>
        <v>0</v>
      </c>
      <c r="N140" s="150"/>
      <c r="O140" s="69">
        <f t="shared" si="53"/>
        <v>0</v>
      </c>
      <c r="P140" s="69">
        <f t="shared" si="54"/>
        <v>0</v>
      </c>
      <c r="Q140" s="1"/>
    </row>
    <row r="141" spans="2:17">
      <c r="B141" s="9" t="str">
        <f t="shared" si="32"/>
        <v/>
      </c>
      <c r="C141" s="64">
        <f>IF(D93="","-",+C140+1)</f>
        <v>2050</v>
      </c>
      <c r="D141" s="65">
        <f>IF(F140+SUM(E$99:E140)=D$92,F140,D$92-SUM(E$99:E140))</f>
        <v>50867.146566004318</v>
      </c>
      <c r="E141" s="71">
        <f>IF(+J96&lt;F140,J96,D141)</f>
        <v>50867.146566004318</v>
      </c>
      <c r="F141" s="70">
        <f t="shared" si="49"/>
        <v>0</v>
      </c>
      <c r="G141" s="70">
        <f t="shared" si="50"/>
        <v>25433.573283002159</v>
      </c>
      <c r="H141" s="73">
        <f t="shared" si="47"/>
        <v>53854.519224686846</v>
      </c>
      <c r="I141" s="127">
        <f t="shared" si="48"/>
        <v>53854.519224686846</v>
      </c>
      <c r="J141" s="69">
        <f t="shared" si="51"/>
        <v>0</v>
      </c>
      <c r="K141" s="69"/>
      <c r="L141" s="150"/>
      <c r="M141" s="69">
        <f t="shared" si="52"/>
        <v>0</v>
      </c>
      <c r="N141" s="150"/>
      <c r="O141" s="69">
        <f t="shared" si="53"/>
        <v>0</v>
      </c>
      <c r="P141" s="69">
        <f t="shared" si="54"/>
        <v>0</v>
      </c>
      <c r="Q141" s="1"/>
    </row>
    <row r="142" spans="2:17">
      <c r="B142" s="9" t="str">
        <f t="shared" si="32"/>
        <v/>
      </c>
      <c r="C142" s="64">
        <f>IF(D93="","-",+C141+1)</f>
        <v>2051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49"/>
        <v>0</v>
      </c>
      <c r="G142" s="70">
        <f t="shared" si="50"/>
        <v>0</v>
      </c>
      <c r="H142" s="73">
        <f t="shared" si="47"/>
        <v>0</v>
      </c>
      <c r="I142" s="127">
        <f t="shared" si="48"/>
        <v>0</v>
      </c>
      <c r="J142" s="69">
        <f t="shared" si="51"/>
        <v>0</v>
      </c>
      <c r="K142" s="69"/>
      <c r="L142" s="150"/>
      <c r="M142" s="69">
        <f t="shared" si="52"/>
        <v>0</v>
      </c>
      <c r="N142" s="150"/>
      <c r="O142" s="69">
        <f t="shared" si="53"/>
        <v>0</v>
      </c>
      <c r="P142" s="69">
        <f t="shared" si="54"/>
        <v>0</v>
      </c>
      <c r="Q142" s="1"/>
    </row>
    <row r="143" spans="2:17">
      <c r="B143" s="9" t="str">
        <f t="shared" si="32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49"/>
        <v>0</v>
      </c>
      <c r="G143" s="70">
        <f t="shared" si="50"/>
        <v>0</v>
      </c>
      <c r="H143" s="73">
        <f t="shared" si="47"/>
        <v>0</v>
      </c>
      <c r="I143" s="127">
        <f t="shared" si="48"/>
        <v>0</v>
      </c>
      <c r="J143" s="69">
        <f t="shared" si="51"/>
        <v>0</v>
      </c>
      <c r="K143" s="69"/>
      <c r="L143" s="150"/>
      <c r="M143" s="69">
        <f t="shared" si="52"/>
        <v>0</v>
      </c>
      <c r="N143" s="150"/>
      <c r="O143" s="69">
        <f t="shared" si="53"/>
        <v>0</v>
      </c>
      <c r="P143" s="69">
        <f t="shared" si="54"/>
        <v>0</v>
      </c>
      <c r="Q143" s="1"/>
    </row>
    <row r="144" spans="2:17">
      <c r="B144" s="9" t="str">
        <f t="shared" si="32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49"/>
        <v>0</v>
      </c>
      <c r="G144" s="70">
        <f t="shared" si="50"/>
        <v>0</v>
      </c>
      <c r="H144" s="73">
        <f t="shared" si="47"/>
        <v>0</v>
      </c>
      <c r="I144" s="127">
        <f t="shared" si="48"/>
        <v>0</v>
      </c>
      <c r="J144" s="69">
        <f t="shared" si="51"/>
        <v>0</v>
      </c>
      <c r="K144" s="69"/>
      <c r="L144" s="150"/>
      <c r="M144" s="69">
        <f t="shared" si="52"/>
        <v>0</v>
      </c>
      <c r="N144" s="150"/>
      <c r="O144" s="69">
        <f t="shared" si="53"/>
        <v>0</v>
      </c>
      <c r="P144" s="69">
        <f t="shared" si="54"/>
        <v>0</v>
      </c>
      <c r="Q144" s="1"/>
    </row>
    <row r="145" spans="2:17">
      <c r="B145" s="9" t="str">
        <f t="shared" si="32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49"/>
        <v>0</v>
      </c>
      <c r="G145" s="70">
        <f t="shared" si="50"/>
        <v>0</v>
      </c>
      <c r="H145" s="73">
        <f t="shared" si="47"/>
        <v>0</v>
      </c>
      <c r="I145" s="127">
        <f t="shared" si="48"/>
        <v>0</v>
      </c>
      <c r="J145" s="69">
        <f t="shared" si="51"/>
        <v>0</v>
      </c>
      <c r="K145" s="69"/>
      <c r="L145" s="150"/>
      <c r="M145" s="69">
        <f t="shared" si="52"/>
        <v>0</v>
      </c>
      <c r="N145" s="150"/>
      <c r="O145" s="69">
        <f t="shared" si="53"/>
        <v>0</v>
      </c>
      <c r="P145" s="69">
        <f t="shared" si="54"/>
        <v>0</v>
      </c>
      <c r="Q145" s="1"/>
    </row>
    <row r="146" spans="2:17">
      <c r="B146" s="9" t="str">
        <f t="shared" si="32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49"/>
        <v>0</v>
      </c>
      <c r="G146" s="70">
        <f t="shared" si="50"/>
        <v>0</v>
      </c>
      <c r="H146" s="73">
        <f t="shared" si="47"/>
        <v>0</v>
      </c>
      <c r="I146" s="127">
        <f t="shared" si="48"/>
        <v>0</v>
      </c>
      <c r="J146" s="69">
        <f t="shared" si="51"/>
        <v>0</v>
      </c>
      <c r="K146" s="69"/>
      <c r="L146" s="150"/>
      <c r="M146" s="69">
        <f t="shared" si="52"/>
        <v>0</v>
      </c>
      <c r="N146" s="150"/>
      <c r="O146" s="69">
        <f t="shared" si="53"/>
        <v>0</v>
      </c>
      <c r="P146" s="69">
        <f t="shared" si="54"/>
        <v>0</v>
      </c>
      <c r="Q146" s="1"/>
    </row>
    <row r="147" spans="2:17">
      <c r="B147" s="9" t="str">
        <f t="shared" si="32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49"/>
        <v>0</v>
      </c>
      <c r="G147" s="70">
        <f t="shared" si="50"/>
        <v>0</v>
      </c>
      <c r="H147" s="73">
        <f t="shared" si="47"/>
        <v>0</v>
      </c>
      <c r="I147" s="127">
        <f t="shared" si="48"/>
        <v>0</v>
      </c>
      <c r="J147" s="69">
        <f t="shared" si="51"/>
        <v>0</v>
      </c>
      <c r="K147" s="69"/>
      <c r="L147" s="150"/>
      <c r="M147" s="69">
        <f t="shared" si="52"/>
        <v>0</v>
      </c>
      <c r="N147" s="150"/>
      <c r="O147" s="69">
        <f t="shared" si="53"/>
        <v>0</v>
      </c>
      <c r="P147" s="69">
        <f t="shared" si="54"/>
        <v>0</v>
      </c>
      <c r="Q147" s="1"/>
    </row>
    <row r="148" spans="2:17">
      <c r="B148" s="9" t="str">
        <f t="shared" si="32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49"/>
        <v>0</v>
      </c>
      <c r="G148" s="70">
        <f t="shared" si="50"/>
        <v>0</v>
      </c>
      <c r="H148" s="73">
        <f t="shared" si="47"/>
        <v>0</v>
      </c>
      <c r="I148" s="127">
        <f t="shared" si="48"/>
        <v>0</v>
      </c>
      <c r="J148" s="69">
        <f t="shared" si="51"/>
        <v>0</v>
      </c>
      <c r="K148" s="69"/>
      <c r="L148" s="150"/>
      <c r="M148" s="69">
        <f t="shared" si="52"/>
        <v>0</v>
      </c>
      <c r="N148" s="150"/>
      <c r="O148" s="69">
        <f t="shared" si="53"/>
        <v>0</v>
      </c>
      <c r="P148" s="69">
        <f t="shared" si="54"/>
        <v>0</v>
      </c>
      <c r="Q148" s="1"/>
    </row>
    <row r="149" spans="2:17">
      <c r="B149" s="9" t="str">
        <f t="shared" si="32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49"/>
        <v>0</v>
      </c>
      <c r="G149" s="70">
        <f t="shared" si="50"/>
        <v>0</v>
      </c>
      <c r="H149" s="73">
        <f t="shared" si="47"/>
        <v>0</v>
      </c>
      <c r="I149" s="127">
        <f t="shared" si="48"/>
        <v>0</v>
      </c>
      <c r="J149" s="69">
        <f t="shared" si="51"/>
        <v>0</v>
      </c>
      <c r="K149" s="69"/>
      <c r="L149" s="150"/>
      <c r="M149" s="69">
        <f t="shared" si="52"/>
        <v>0</v>
      </c>
      <c r="N149" s="150"/>
      <c r="O149" s="69">
        <f t="shared" si="53"/>
        <v>0</v>
      </c>
      <c r="P149" s="69">
        <f t="shared" si="54"/>
        <v>0</v>
      </c>
      <c r="Q149" s="1"/>
    </row>
    <row r="150" spans="2:17">
      <c r="B150" s="9" t="str">
        <f t="shared" si="32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49"/>
        <v>0</v>
      </c>
      <c r="G150" s="70">
        <f t="shared" si="50"/>
        <v>0</v>
      </c>
      <c r="H150" s="73">
        <f t="shared" si="47"/>
        <v>0</v>
      </c>
      <c r="I150" s="127">
        <f t="shared" si="48"/>
        <v>0</v>
      </c>
      <c r="J150" s="69">
        <f t="shared" si="51"/>
        <v>0</v>
      </c>
      <c r="K150" s="69"/>
      <c r="L150" s="150"/>
      <c r="M150" s="69">
        <f t="shared" si="52"/>
        <v>0</v>
      </c>
      <c r="N150" s="150"/>
      <c r="O150" s="69">
        <f t="shared" si="53"/>
        <v>0</v>
      </c>
      <c r="P150" s="69">
        <f t="shared" si="54"/>
        <v>0</v>
      </c>
      <c r="Q150" s="1"/>
    </row>
    <row r="151" spans="2:17">
      <c r="B151" s="9" t="str">
        <f t="shared" si="32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49"/>
        <v>0</v>
      </c>
      <c r="G151" s="70">
        <f t="shared" si="50"/>
        <v>0</v>
      </c>
      <c r="H151" s="73">
        <f t="shared" si="47"/>
        <v>0</v>
      </c>
      <c r="I151" s="127">
        <f t="shared" si="48"/>
        <v>0</v>
      </c>
      <c r="J151" s="69">
        <f t="shared" si="51"/>
        <v>0</v>
      </c>
      <c r="K151" s="69"/>
      <c r="L151" s="150"/>
      <c r="M151" s="69">
        <f t="shared" si="52"/>
        <v>0</v>
      </c>
      <c r="N151" s="150"/>
      <c r="O151" s="69">
        <f t="shared" si="53"/>
        <v>0</v>
      </c>
      <c r="P151" s="69">
        <f t="shared" si="54"/>
        <v>0</v>
      </c>
      <c r="Q151" s="1"/>
    </row>
    <row r="152" spans="2:17">
      <c r="B152" s="9" t="str">
        <f t="shared" si="32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49"/>
        <v>0</v>
      </c>
      <c r="G152" s="70">
        <f t="shared" si="50"/>
        <v>0</v>
      </c>
      <c r="H152" s="73">
        <f t="shared" si="47"/>
        <v>0</v>
      </c>
      <c r="I152" s="127">
        <f t="shared" si="48"/>
        <v>0</v>
      </c>
      <c r="J152" s="69">
        <f t="shared" si="51"/>
        <v>0</v>
      </c>
      <c r="K152" s="69"/>
      <c r="L152" s="150"/>
      <c r="M152" s="69">
        <f t="shared" si="52"/>
        <v>0</v>
      </c>
      <c r="N152" s="150"/>
      <c r="O152" s="69">
        <f t="shared" si="53"/>
        <v>0</v>
      </c>
      <c r="P152" s="69">
        <f t="shared" si="54"/>
        <v>0</v>
      </c>
      <c r="Q152" s="1"/>
    </row>
    <row r="153" spans="2:17">
      <c r="B153" s="9" t="str">
        <f t="shared" si="32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49"/>
        <v>0</v>
      </c>
      <c r="G153" s="70">
        <f t="shared" si="50"/>
        <v>0</v>
      </c>
      <c r="H153" s="73">
        <f t="shared" si="47"/>
        <v>0</v>
      </c>
      <c r="I153" s="127">
        <f t="shared" si="48"/>
        <v>0</v>
      </c>
      <c r="J153" s="69">
        <f t="shared" si="51"/>
        <v>0</v>
      </c>
      <c r="K153" s="69"/>
      <c r="L153" s="150"/>
      <c r="M153" s="69">
        <f t="shared" si="52"/>
        <v>0</v>
      </c>
      <c r="N153" s="150"/>
      <c r="O153" s="69">
        <f t="shared" si="53"/>
        <v>0</v>
      </c>
      <c r="P153" s="69">
        <f t="shared" si="54"/>
        <v>0</v>
      </c>
      <c r="Q153" s="1"/>
    </row>
    <row r="154" spans="2:17" ht="13.5" thickBot="1">
      <c r="B154" s="9" t="str">
        <f t="shared" si="32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49"/>
        <v>0</v>
      </c>
      <c r="G154" s="75">
        <f t="shared" si="50"/>
        <v>0</v>
      </c>
      <c r="H154" s="77">
        <f t="shared" si="47"/>
        <v>0</v>
      </c>
      <c r="I154" s="128">
        <f t="shared" si="48"/>
        <v>0</v>
      </c>
      <c r="J154" s="79">
        <f t="shared" si="51"/>
        <v>0</v>
      </c>
      <c r="K154" s="69"/>
      <c r="L154" s="151"/>
      <c r="M154" s="79">
        <f t="shared" si="52"/>
        <v>0</v>
      </c>
      <c r="N154" s="151"/>
      <c r="O154" s="79">
        <f t="shared" si="53"/>
        <v>0</v>
      </c>
      <c r="P154" s="79">
        <f t="shared" si="54"/>
        <v>0</v>
      </c>
      <c r="Q154" s="1"/>
    </row>
    <row r="155" spans="2:17">
      <c r="C155" s="65" t="s">
        <v>78</v>
      </c>
      <c r="D155" s="22"/>
      <c r="E155" s="22">
        <f>SUM(E99:E154)</f>
        <v>4480167.6199999982</v>
      </c>
      <c r="F155" s="22"/>
      <c r="G155" s="22"/>
      <c r="H155" s="22">
        <f>SUM(H99:H154)</f>
        <v>16113044.193677139</v>
      </c>
      <c r="I155" s="22">
        <f>SUM(I99:I154)</f>
        <v>16113044.193677139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view="pageBreakPreview" zoomScale="75" zoomScaleNormal="100" zoomScaleSheetLayoutView="75" workbookViewId="0">
      <selection activeCell="D24" sqref="D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74</v>
      </c>
      <c r="Q1" s="19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7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2022</v>
      </c>
      <c r="J10" s="41"/>
      <c r="K10" s="22" t="s">
        <v>53</v>
      </c>
      <c r="O10" s="4"/>
      <c r="P10" s="4"/>
    </row>
    <row r="11" spans="1:17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'SWE.WS.F.BPU.ATRR.Projected'!$F$81</f>
        <v>0.11244409688307042</v>
      </c>
      <c r="J12" s="52"/>
      <c r="K12" t="s">
        <v>58</v>
      </c>
      <c r="O12" s="4"/>
      <c r="P12" s="4"/>
    </row>
    <row r="13" spans="1:17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0.11244409688307042</v>
      </c>
      <c r="J13" s="52"/>
      <c r="K13" s="22" t="s">
        <v>61</v>
      </c>
      <c r="L13" s="11"/>
      <c r="M13" s="11"/>
      <c r="N13" s="11"/>
      <c r="O13" s="4"/>
      <c r="P13" s="4"/>
    </row>
    <row r="14" spans="1:17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>
      <c r="B33" s="9" t="str">
        <f t="shared" si="4"/>
        <v/>
      </c>
      <c r="C33" s="6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.5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8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2022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>
      <c r="C92" s="47" t="s">
        <v>51</v>
      </c>
      <c r="D92" s="44">
        <v>0</v>
      </c>
      <c r="E92" s="10" t="s">
        <v>86</v>
      </c>
      <c r="H92" s="45"/>
      <c r="I92" s="45"/>
      <c r="J92" s="46">
        <f>+'SWE.WS.G.BPU.ATRR.True-up'!M16</f>
        <v>2022</v>
      </c>
      <c r="K92" s="41"/>
      <c r="L92" s="22" t="s">
        <v>87</v>
      </c>
      <c r="P92" s="4"/>
      <c r="Q92" s="1"/>
    </row>
    <row r="93" spans="1:17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0.11745784304241105</v>
      </c>
      <c r="K94" s="52"/>
      <c r="L94" t="s">
        <v>88</v>
      </c>
      <c r="P94" s="4"/>
      <c r="Q94" s="1"/>
    </row>
    <row r="95" spans="1:17">
      <c r="C95" s="47" t="s">
        <v>59</v>
      </c>
      <c r="D95" s="49">
        <f>'SWE.WS.G.BPU.ATRR.True-up'!F$93</f>
        <v>42</v>
      </c>
      <c r="E95" s="47" t="s">
        <v>60</v>
      </c>
      <c r="F95" s="45"/>
      <c r="G95" s="45"/>
      <c r="J95" s="51">
        <f>IF(H87="",J94,'SWE.WS.G.BPU.ATRR.True-up'!$F$80)</f>
        <v>0.11745784304241105</v>
      </c>
      <c r="K95" s="11"/>
      <c r="L95" s="22" t="s">
        <v>61</v>
      </c>
      <c r="M95" s="11"/>
      <c r="N95" s="11"/>
      <c r="O95" s="11"/>
      <c r="P95" s="4"/>
      <c r="Q95" s="1"/>
    </row>
    <row r="96" spans="1:17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>
      <c r="B113" s="9" t="str">
        <f t="shared" si="19"/>
        <v/>
      </c>
      <c r="C113" s="6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.5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view="pageBreakPreview" zoomScale="75" zoomScaleNormal="100" zoomScaleSheetLayoutView="75" workbookViewId="0">
      <selection activeCell="E107" sqref="E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21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169520.30244335823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169520.30244335823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39114.690476190473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 t="shared" ref="K23:K28" si="10">G23</f>
        <v>218211.46569994657</v>
      </c>
      <c r="L23" s="519">
        <f t="shared" si="6"/>
        <v>0</v>
      </c>
      <c r="M23" s="518">
        <f t="shared" ref="M23:M28" si="11"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 t="shared" si="10"/>
        <v>206416.1656138415</v>
      </c>
      <c r="L24" s="519">
        <f t="shared" si="6"/>
        <v>0</v>
      </c>
      <c r="M24" s="518">
        <f t="shared" si="11"/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207652.58306545476</v>
      </c>
      <c r="H25" s="610">
        <v>207652.58306545476</v>
      </c>
      <c r="I25" s="511">
        <f t="shared" si="9"/>
        <v>0</v>
      </c>
      <c r="J25" s="511"/>
      <c r="K25" s="518">
        <f t="shared" si="10"/>
        <v>207652.58306545476</v>
      </c>
      <c r="L25" s="519">
        <f t="shared" si="6"/>
        <v>0</v>
      </c>
      <c r="M25" s="518">
        <f t="shared" si="11"/>
        <v>207652.58306545476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40068.707317073167</v>
      </c>
      <c r="F26" s="608">
        <v>1258478.0309992223</v>
      </c>
      <c r="G26" s="609">
        <v>202560.08681377117</v>
      </c>
      <c r="H26" s="610">
        <v>202560.08681377117</v>
      </c>
      <c r="I26" s="511">
        <f t="shared" si="9"/>
        <v>0</v>
      </c>
      <c r="J26" s="511"/>
      <c r="K26" s="518">
        <f t="shared" si="10"/>
        <v>202560.08681377117</v>
      </c>
      <c r="L26" s="519">
        <f t="shared" ref="L26" si="12">IF(K26&lt;&gt;0,+G26-K26,0)</f>
        <v>0</v>
      </c>
      <c r="M26" s="518">
        <f t="shared" si="11"/>
        <v>202560.08681377117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166805.4048847931</v>
      </c>
      <c r="H27" s="610">
        <v>166805.4048847931</v>
      </c>
      <c r="I27" s="511">
        <f t="shared" si="9"/>
        <v>0</v>
      </c>
      <c r="J27" s="511"/>
      <c r="K27" s="518">
        <f t="shared" si="10"/>
        <v>166805.4048847931</v>
      </c>
      <c r="L27" s="519">
        <f t="shared" ref="L27" si="13">IF(K27&lt;&gt;0,+G27-K27,0)</f>
        <v>0</v>
      </c>
      <c r="M27" s="518">
        <f t="shared" si="11"/>
        <v>166805.4048847931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1220272.9844875946</v>
      </c>
      <c r="E28" s="609">
        <v>39114.690476190473</v>
      </c>
      <c r="F28" s="608">
        <v>1181158.294011404</v>
      </c>
      <c r="G28" s="609">
        <v>166396.00554039481</v>
      </c>
      <c r="H28" s="610">
        <v>166396.00554039481</v>
      </c>
      <c r="I28" s="511">
        <f t="shared" si="9"/>
        <v>0</v>
      </c>
      <c r="J28" s="511"/>
      <c r="K28" s="518">
        <f t="shared" si="10"/>
        <v>166396.00554039481</v>
      </c>
      <c r="L28" s="519">
        <f t="shared" ref="L28" si="14">IF(K28&lt;&gt;0,+G28-K28,0)</f>
        <v>0</v>
      </c>
      <c r="M28" s="518">
        <f t="shared" si="11"/>
        <v>166396.00554039481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08">
        <v>1179294.6332059586</v>
      </c>
      <c r="E29" s="609">
        <v>39114.690476190473</v>
      </c>
      <c r="F29" s="608">
        <v>1140179.9427297681</v>
      </c>
      <c r="G29" s="609">
        <v>169520.30244335823</v>
      </c>
      <c r="H29" s="610">
        <v>169520.30244335823</v>
      </c>
      <c r="I29" s="511">
        <f t="shared" si="9"/>
        <v>0</v>
      </c>
      <c r="J29" s="511"/>
      <c r="K29" s="518">
        <f t="shared" ref="K29" si="15">G29</f>
        <v>169520.30244335823</v>
      </c>
      <c r="L29" s="519">
        <f t="shared" ref="L29" si="16">IF(K29&lt;&gt;0,+G29-K29,0)</f>
        <v>0</v>
      </c>
      <c r="M29" s="518">
        <f t="shared" ref="M29" si="17">H29</f>
        <v>169520.30244335823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1140179.9427297681</v>
      </c>
      <c r="E30" s="522">
        <f>IF(+I14&lt;F29,I14,D30)</f>
        <v>39114.690476190473</v>
      </c>
      <c r="F30" s="523">
        <f t="shared" ref="F30:F48" si="18">+D30-E30</f>
        <v>1101065.2522535776</v>
      </c>
      <c r="G30" s="524">
        <f t="shared" ref="G30:G55" si="19">+I$12*((D30+F30)/2)+E30</f>
        <v>165122.08639790214</v>
      </c>
      <c r="H30" s="491">
        <f t="shared" ref="H30:H55" si="20">+I$13*((D30+F30)/2)+E30</f>
        <v>165122.08639790214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1101065.2522535776</v>
      </c>
      <c r="E31" s="522">
        <f>IF(+I14&lt;F30,I14,D31)</f>
        <v>39114.690476190473</v>
      </c>
      <c r="F31" s="523">
        <f t="shared" si="18"/>
        <v>1061950.561777387</v>
      </c>
      <c r="G31" s="524">
        <f t="shared" si="19"/>
        <v>160723.8703524461</v>
      </c>
      <c r="H31" s="491">
        <f t="shared" si="20"/>
        <v>160723.8703524461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1061950.561777387</v>
      </c>
      <c r="E32" s="522">
        <f>IF(+I14&lt;F31,I14,D32)</f>
        <v>39114.690476190473</v>
      </c>
      <c r="F32" s="523">
        <f t="shared" si="18"/>
        <v>1022835.8713011965</v>
      </c>
      <c r="G32" s="524">
        <f t="shared" si="19"/>
        <v>156325.65430698998</v>
      </c>
      <c r="H32" s="491">
        <f t="shared" si="20"/>
        <v>156325.65430698998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1022835.8713011965</v>
      </c>
      <c r="E33" s="522">
        <f>IF(+I14&lt;F32,I14,D33)</f>
        <v>39114.690476190473</v>
      </c>
      <c r="F33" s="523">
        <f t="shared" si="18"/>
        <v>983721.18082500598</v>
      </c>
      <c r="G33" s="524">
        <f t="shared" si="19"/>
        <v>151927.43826153391</v>
      </c>
      <c r="H33" s="491">
        <f t="shared" si="20"/>
        <v>151927.43826153391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983721.18082500598</v>
      </c>
      <c r="E34" s="522">
        <f>IF(+I14&lt;F33,I14,D34)</f>
        <v>39114.690476190473</v>
      </c>
      <c r="F34" s="523">
        <f t="shared" si="18"/>
        <v>944606.49034881545</v>
      </c>
      <c r="G34" s="524">
        <f t="shared" si="19"/>
        <v>147529.22221607785</v>
      </c>
      <c r="H34" s="491">
        <f t="shared" si="20"/>
        <v>147529.22221607785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944606.49034881545</v>
      </c>
      <c r="E35" s="522">
        <f>IF(+I14&lt;F34,I14,D35)</f>
        <v>39114.690476190473</v>
      </c>
      <c r="F35" s="523">
        <f t="shared" si="18"/>
        <v>905491.79987262492</v>
      </c>
      <c r="G35" s="524">
        <f t="shared" si="19"/>
        <v>143131.00617062175</v>
      </c>
      <c r="H35" s="491">
        <f t="shared" si="20"/>
        <v>143131.00617062175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905491.79987262492</v>
      </c>
      <c r="E36" s="522">
        <f>IF(+I14&lt;F35,I14,D36)</f>
        <v>39114.690476190473</v>
      </c>
      <c r="F36" s="523">
        <f t="shared" si="18"/>
        <v>866377.10939643439</v>
      </c>
      <c r="G36" s="524">
        <f t="shared" si="19"/>
        <v>138732.79012516566</v>
      </c>
      <c r="H36" s="491">
        <f t="shared" si="20"/>
        <v>138732.79012516566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866377.10939643439</v>
      </c>
      <c r="E37" s="522">
        <f>IF(+I14&lt;F36,I14,D37)</f>
        <v>39114.690476190473</v>
      </c>
      <c r="F37" s="523">
        <f t="shared" si="18"/>
        <v>827262.41892024386</v>
      </c>
      <c r="G37" s="524">
        <f t="shared" si="19"/>
        <v>134334.57407970959</v>
      </c>
      <c r="H37" s="491">
        <f t="shared" si="20"/>
        <v>134334.57407970959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827262.41892024386</v>
      </c>
      <c r="E38" s="522">
        <f>IF(+I14&lt;F37,I14,D38)</f>
        <v>39114.690476190473</v>
      </c>
      <c r="F38" s="523">
        <f t="shared" si="18"/>
        <v>788147.72844405333</v>
      </c>
      <c r="G38" s="524">
        <f t="shared" si="19"/>
        <v>129936.35803425351</v>
      </c>
      <c r="H38" s="491">
        <f t="shared" si="20"/>
        <v>129936.35803425351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788147.72844405333</v>
      </c>
      <c r="E39" s="522">
        <f>IF(+I14&lt;F38,I14,D39)</f>
        <v>39114.690476190473</v>
      </c>
      <c r="F39" s="523">
        <f t="shared" si="18"/>
        <v>749033.03796786279</v>
      </c>
      <c r="G39" s="524">
        <f t="shared" si="19"/>
        <v>125538.14198879743</v>
      </c>
      <c r="H39" s="491">
        <f t="shared" si="20"/>
        <v>125538.14198879743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749033.03796786279</v>
      </c>
      <c r="E40" s="522">
        <f>IF(+I14&lt;F39,I14,D40)</f>
        <v>39114.690476190473</v>
      </c>
      <c r="F40" s="523">
        <f t="shared" si="18"/>
        <v>709918.34749167226</v>
      </c>
      <c r="G40" s="524">
        <f t="shared" si="19"/>
        <v>121139.92594334135</v>
      </c>
      <c r="H40" s="491">
        <f t="shared" si="20"/>
        <v>121139.92594334135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709918.34749167226</v>
      </c>
      <c r="E41" s="522">
        <f>IF(+I14&lt;F40,I14,D41)</f>
        <v>39114.690476190473</v>
      </c>
      <c r="F41" s="523">
        <f t="shared" si="18"/>
        <v>670803.65701548173</v>
      </c>
      <c r="G41" s="524">
        <f t="shared" si="19"/>
        <v>116741.70989788527</v>
      </c>
      <c r="H41" s="491">
        <f t="shared" si="20"/>
        <v>116741.70989788527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670803.65701548173</v>
      </c>
      <c r="E42" s="522">
        <f>IF(+I14&lt;F41,I14,D42)</f>
        <v>39114.690476190473</v>
      </c>
      <c r="F42" s="523">
        <f t="shared" si="18"/>
        <v>631688.9665392912</v>
      </c>
      <c r="G42" s="524">
        <f t="shared" si="19"/>
        <v>112343.49385242919</v>
      </c>
      <c r="H42" s="491">
        <f t="shared" si="20"/>
        <v>112343.49385242919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631688.9665392912</v>
      </c>
      <c r="E43" s="522">
        <f>IF(+I14&lt;F42,I14,D43)</f>
        <v>39114.690476190473</v>
      </c>
      <c r="F43" s="523">
        <f t="shared" si="18"/>
        <v>592574.27606310067</v>
      </c>
      <c r="G43" s="524">
        <f t="shared" si="19"/>
        <v>107945.27780697311</v>
      </c>
      <c r="H43" s="491">
        <f t="shared" si="20"/>
        <v>107945.27780697311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592574.27606310067</v>
      </c>
      <c r="E44" s="522">
        <f>IF(+I14&lt;F43,I14,D44)</f>
        <v>39114.690476190473</v>
      </c>
      <c r="F44" s="523">
        <f t="shared" si="18"/>
        <v>553459.58558691014</v>
      </c>
      <c r="G44" s="524">
        <f t="shared" si="19"/>
        <v>103547.06176151705</v>
      </c>
      <c r="H44" s="491">
        <f t="shared" si="20"/>
        <v>103547.06176151705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553459.58558691014</v>
      </c>
      <c r="E45" s="522">
        <f>IF(+I14&lt;F44,I14,D45)</f>
        <v>39114.690476190473</v>
      </c>
      <c r="F45" s="523">
        <f t="shared" si="18"/>
        <v>514344.89511071966</v>
      </c>
      <c r="G45" s="524">
        <f t="shared" si="19"/>
        <v>99148.845716060954</v>
      </c>
      <c r="H45" s="491">
        <f t="shared" si="20"/>
        <v>99148.845716060954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514344.89511071966</v>
      </c>
      <c r="E46" s="522">
        <f>IF(+I14&lt;F45,I14,D46)</f>
        <v>39114.690476190473</v>
      </c>
      <c r="F46" s="523">
        <f t="shared" si="18"/>
        <v>475230.20463452919</v>
      </c>
      <c r="G46" s="524">
        <f t="shared" si="19"/>
        <v>94750.629670604889</v>
      </c>
      <c r="H46" s="491">
        <f t="shared" si="20"/>
        <v>94750.629670604889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475230.20463452919</v>
      </c>
      <c r="E47" s="522">
        <f>IF(+I14&lt;F46,I14,D47)</f>
        <v>39114.690476190473</v>
      </c>
      <c r="F47" s="523">
        <f t="shared" si="18"/>
        <v>436115.51415833872</v>
      </c>
      <c r="G47" s="524">
        <f t="shared" si="19"/>
        <v>90352.413625148823</v>
      </c>
      <c r="H47" s="491">
        <f t="shared" si="20"/>
        <v>90352.413625148823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436115.51415833872</v>
      </c>
      <c r="E48" s="522">
        <f>IF(+I14&lt;F47,I14,D48)</f>
        <v>39114.690476190473</v>
      </c>
      <c r="F48" s="523">
        <f t="shared" si="18"/>
        <v>397000.82368214824</v>
      </c>
      <c r="G48" s="524">
        <f t="shared" si="19"/>
        <v>85954.197579692744</v>
      </c>
      <c r="H48" s="491">
        <f t="shared" si="20"/>
        <v>85954.197579692744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397000.82368214824</v>
      </c>
      <c r="E49" s="522">
        <f>IF(+I14&lt;F48,I14,D49)</f>
        <v>39114.690476190473</v>
      </c>
      <c r="F49" s="523">
        <f t="shared" ref="F49:F72" si="21">+D49-E49</f>
        <v>357886.13320595777</v>
      </c>
      <c r="G49" s="524">
        <f t="shared" si="19"/>
        <v>81555.981534236664</v>
      </c>
      <c r="H49" s="491">
        <f t="shared" si="20"/>
        <v>81555.981534236664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357886.13320595777</v>
      </c>
      <c r="E50" s="522">
        <f>IF(+I14&lt;F49,I14,D50)</f>
        <v>39114.690476190473</v>
      </c>
      <c r="F50" s="523">
        <f t="shared" si="21"/>
        <v>318771.4427297673</v>
      </c>
      <c r="G50" s="524">
        <f t="shared" si="19"/>
        <v>77157.765488780598</v>
      </c>
      <c r="H50" s="491">
        <f t="shared" si="20"/>
        <v>77157.765488780598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318771.4427297673</v>
      </c>
      <c r="E51" s="522">
        <f>IF(+I14&lt;F50,I14,D51)</f>
        <v>39114.690476190473</v>
      </c>
      <c r="F51" s="523">
        <f t="shared" si="21"/>
        <v>279656.75225357682</v>
      </c>
      <c r="G51" s="524">
        <f t="shared" si="19"/>
        <v>72759.549443324519</v>
      </c>
      <c r="H51" s="491">
        <f t="shared" si="20"/>
        <v>72759.549443324519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279656.75225357682</v>
      </c>
      <c r="E52" s="522">
        <f>IF(+I14&lt;F51,I14,D52)</f>
        <v>39114.690476190473</v>
      </c>
      <c r="F52" s="523">
        <f t="shared" si="21"/>
        <v>240542.06177738635</v>
      </c>
      <c r="G52" s="524">
        <f t="shared" si="19"/>
        <v>68361.333397868453</v>
      </c>
      <c r="H52" s="491">
        <f t="shared" si="20"/>
        <v>68361.333397868453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240542.06177738635</v>
      </c>
      <c r="E53" s="522">
        <f>IF(+I14&lt;F52,I14,D53)</f>
        <v>39114.690476190473</v>
      </c>
      <c r="F53" s="523">
        <f t="shared" si="21"/>
        <v>201427.37130119588</v>
      </c>
      <c r="G53" s="524">
        <f t="shared" si="19"/>
        <v>63963.117352412373</v>
      </c>
      <c r="H53" s="491">
        <f t="shared" si="20"/>
        <v>63963.117352412373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201427.37130119588</v>
      </c>
      <c r="E54" s="522">
        <f>IF(+I14&lt;F53,I14,D54)</f>
        <v>39114.690476190473</v>
      </c>
      <c r="F54" s="523">
        <f t="shared" si="21"/>
        <v>162312.6808250054</v>
      </c>
      <c r="G54" s="524">
        <f t="shared" si="19"/>
        <v>59564.901306956308</v>
      </c>
      <c r="H54" s="491">
        <f t="shared" si="20"/>
        <v>59564.901306956308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162312.6808250054</v>
      </c>
      <c r="E55" s="522">
        <f>IF(+I14&lt;F54,I14,D55)</f>
        <v>39114.690476190473</v>
      </c>
      <c r="F55" s="523">
        <f t="shared" si="21"/>
        <v>123197.99034881493</v>
      </c>
      <c r="G55" s="524">
        <f t="shared" si="19"/>
        <v>55166.685261500228</v>
      </c>
      <c r="H55" s="491">
        <f t="shared" si="20"/>
        <v>55166.685261500228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123197.99034881493</v>
      </c>
      <c r="E56" s="522">
        <f>IF(+I14&lt;F55,I14,D56)</f>
        <v>39114.690476190473</v>
      </c>
      <c r="F56" s="523">
        <f t="shared" si="21"/>
        <v>84083.299872624455</v>
      </c>
      <c r="G56" s="524">
        <f t="shared" ref="G56:G72" si="26">+I$12*((D56+F56)/2)+E56</f>
        <v>50768.469216044155</v>
      </c>
      <c r="H56" s="491">
        <f t="shared" ref="H56:H72" si="27">+I$13*((D56+F56)/2)+E56</f>
        <v>50768.469216044155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84083.299872624455</v>
      </c>
      <c r="E57" s="522">
        <f>IF(+I14&lt;F56,I14,D57)</f>
        <v>39114.690476190473</v>
      </c>
      <c r="F57" s="523">
        <f t="shared" si="21"/>
        <v>44968.609396433982</v>
      </c>
      <c r="G57" s="524">
        <f t="shared" si="26"/>
        <v>46370.253170588083</v>
      </c>
      <c r="H57" s="491">
        <f t="shared" si="27"/>
        <v>46370.253170588083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44968.609396433982</v>
      </c>
      <c r="E58" s="522">
        <f>IF(+I14&lt;F57,I14,D58)</f>
        <v>39114.690476190473</v>
      </c>
      <c r="F58" s="523">
        <f t="shared" si="21"/>
        <v>5853.9189202435082</v>
      </c>
      <c r="G58" s="524">
        <f t="shared" si="26"/>
        <v>41972.03712513201</v>
      </c>
      <c r="H58" s="491">
        <f t="shared" si="27"/>
        <v>41972.03712513201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5853.9189202435082</v>
      </c>
      <c r="E59" s="522">
        <f>IF(+I14&lt;F58,I14,D59)</f>
        <v>5853.9189202435082</v>
      </c>
      <c r="F59" s="523">
        <f t="shared" si="21"/>
        <v>0</v>
      </c>
      <c r="G59" s="524">
        <f t="shared" si="26"/>
        <v>6183.0382333502585</v>
      </c>
      <c r="H59" s="491">
        <f t="shared" si="27"/>
        <v>6183.0382333502585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1642817.0000000005</v>
      </c>
      <c r="F73" s="375"/>
      <c r="G73" s="375">
        <f>SUM(G17:G72)</f>
        <v>5971134.6902859993</v>
      </c>
      <c r="H73" s="375">
        <f>SUM(H17:H72)</f>
        <v>5971134.6902859993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169520.30244335823</v>
      </c>
      <c r="N87" s="546">
        <f>IF(J92&lt;D11,0,VLOOKUP(J92,C17:O72,11))</f>
        <v>169520.30244335823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177069.67562066831</v>
      </c>
      <c r="N88" s="550">
        <f>IF(J92&lt;D11,0,VLOOKUP(J92,C99:P154,7))</f>
        <v>177069.67562066831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7549.3731773100735</v>
      </c>
      <c r="N89" s="555">
        <f>+N88-N87</f>
        <v>7549.3731773100735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1642817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39114.690476190473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28">+I99-H99</f>
        <v>0</v>
      </c>
      <c r="K99" s="514"/>
      <c r="L99" s="512">
        <f t="shared" ref="L99:L104" si="29">H99</f>
        <v>150889.3151810994</v>
      </c>
      <c r="M99" s="597">
        <f t="shared" ref="M99:M130" si="30">IF(L99&lt;&gt;0,+H99-L99,0)</f>
        <v>0</v>
      </c>
      <c r="N99" s="512">
        <f t="shared" ref="N99:N104" si="31">I99</f>
        <v>150889.3151810994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28"/>
        <v>0</v>
      </c>
      <c r="K100" s="514"/>
      <c r="L100" s="518">
        <f t="shared" si="29"/>
        <v>279605.22250297031</v>
      </c>
      <c r="M100" s="519">
        <f t="shared" si="30"/>
        <v>0</v>
      </c>
      <c r="N100" s="518">
        <f t="shared" si="31"/>
        <v>279605.22250297031</v>
      </c>
      <c r="O100" s="514">
        <f t="shared" si="32"/>
        <v>0</v>
      </c>
      <c r="P100" s="514">
        <f t="shared" si="33"/>
        <v>0</v>
      </c>
      <c r="Q100" s="269"/>
    </row>
    <row r="101" spans="1:17">
      <c r="B101" s="195" t="str">
        <f t="shared" ref="B101:B154" si="34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28"/>
        <v>0</v>
      </c>
      <c r="K101" s="514"/>
      <c r="L101" s="518">
        <f t="shared" si="29"/>
        <v>268701.81510397862</v>
      </c>
      <c r="M101" s="519">
        <f t="shared" si="30"/>
        <v>0</v>
      </c>
      <c r="N101" s="518">
        <f t="shared" si="31"/>
        <v>268701.81510397862</v>
      </c>
      <c r="O101" s="514">
        <f t="shared" si="32"/>
        <v>0</v>
      </c>
      <c r="P101" s="514">
        <f t="shared" si="33"/>
        <v>0</v>
      </c>
      <c r="Q101" s="269"/>
    </row>
    <row r="102" spans="1:17">
      <c r="B102" s="195" t="str">
        <f t="shared" si="34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28"/>
        <v>0</v>
      </c>
      <c r="K102" s="514"/>
      <c r="L102" s="518">
        <f t="shared" si="29"/>
        <v>244907.54496972694</v>
      </c>
      <c r="M102" s="519">
        <f t="shared" ref="M102:M107" si="35">IF(L102&lt;&gt;0,+H102-L102,0)</f>
        <v>0</v>
      </c>
      <c r="N102" s="518">
        <f t="shared" si="31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4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29"/>
        <v>241172.88194864732</v>
      </c>
      <c r="M103" s="519">
        <f t="shared" si="35"/>
        <v>0</v>
      </c>
      <c r="N103" s="518">
        <f t="shared" si="31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4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28"/>
        <v>0</v>
      </c>
      <c r="K104" s="514"/>
      <c r="L104" s="518">
        <f t="shared" si="29"/>
        <v>229842.75353448547</v>
      </c>
      <c r="M104" s="519">
        <f t="shared" si="35"/>
        <v>0</v>
      </c>
      <c r="N104" s="518">
        <f t="shared" si="31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4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28"/>
        <v>0</v>
      </c>
      <c r="K105" s="514"/>
      <c r="L105" s="518">
        <f t="shared" ref="L105:L110" si="36">H105</f>
        <v>217050.16721338526</v>
      </c>
      <c r="M105" s="519">
        <f t="shared" si="35"/>
        <v>0</v>
      </c>
      <c r="N105" s="518">
        <f t="shared" ref="N105:N110" si="37"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4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28"/>
        <v>0</v>
      </c>
      <c r="K106" s="514"/>
      <c r="L106" s="518">
        <f t="shared" si="36"/>
        <v>205545.67397661868</v>
      </c>
      <c r="M106" s="519">
        <f t="shared" si="35"/>
        <v>0</v>
      </c>
      <c r="N106" s="518">
        <f t="shared" si="37"/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4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28"/>
        <v>0</v>
      </c>
      <c r="K107" s="514"/>
      <c r="L107" s="518">
        <f t="shared" si="36"/>
        <v>179675.39820677435</v>
      </c>
      <c r="M107" s="519">
        <f t="shared" si="35"/>
        <v>0</v>
      </c>
      <c r="N107" s="518">
        <f t="shared" si="37"/>
        <v>179675.39820677435</v>
      </c>
      <c r="O107" s="514">
        <f t="shared" si="32"/>
        <v>0</v>
      </c>
      <c r="P107" s="514">
        <f t="shared" si="33"/>
        <v>0</v>
      </c>
      <c r="Q107" s="269"/>
    </row>
    <row r="108" spans="1:17">
      <c r="B108" s="195" t="str">
        <f t="shared" si="34"/>
        <v/>
      </c>
      <c r="C108" s="507">
        <f>IF(D93="","-",+C107+1)</f>
        <v>2019</v>
      </c>
      <c r="D108" s="508">
        <v>1311452.1619668852</v>
      </c>
      <c r="E108" s="516">
        <v>38205.046511627908</v>
      </c>
      <c r="F108" s="515">
        <v>1273247.1154552572</v>
      </c>
      <c r="G108" s="515">
        <v>1292349.6387110711</v>
      </c>
      <c r="H108" s="516">
        <v>176538.85816269691</v>
      </c>
      <c r="I108" s="510">
        <v>176538.85816269691</v>
      </c>
      <c r="J108" s="514">
        <f t="shared" si="28"/>
        <v>0</v>
      </c>
      <c r="K108" s="514"/>
      <c r="L108" s="518">
        <f t="shared" si="36"/>
        <v>176538.85816269691</v>
      </c>
      <c r="M108" s="519">
        <f t="shared" ref="M108" si="38">IF(L108&lt;&gt;0,+H108-L108,0)</f>
        <v>0</v>
      </c>
      <c r="N108" s="518">
        <f t="shared" si="37"/>
        <v>176538.85816269691</v>
      </c>
      <c r="O108" s="514">
        <f t="shared" si="32"/>
        <v>0</v>
      </c>
      <c r="P108" s="514">
        <f t="shared" si="33"/>
        <v>0</v>
      </c>
      <c r="Q108" s="269"/>
    </row>
    <row r="109" spans="1:17">
      <c r="B109" s="195" t="str">
        <f t="shared" si="34"/>
        <v/>
      </c>
      <c r="C109" s="507">
        <f>IF(D93="","-",+C108+1)</f>
        <v>2020</v>
      </c>
      <c r="D109" s="508">
        <v>1273247.1154552572</v>
      </c>
      <c r="E109" s="516">
        <v>39114.690476190473</v>
      </c>
      <c r="F109" s="515">
        <v>1234132.4249790667</v>
      </c>
      <c r="G109" s="515">
        <v>1253689.7702171621</v>
      </c>
      <c r="H109" s="516">
        <v>173978.90382541961</v>
      </c>
      <c r="I109" s="510">
        <v>173978.90382541961</v>
      </c>
      <c r="J109" s="514">
        <f t="shared" si="28"/>
        <v>0</v>
      </c>
      <c r="K109" s="514"/>
      <c r="L109" s="518">
        <f t="shared" si="36"/>
        <v>173978.90382541961</v>
      </c>
      <c r="M109" s="519">
        <f t="shared" ref="M109" si="39">IF(L109&lt;&gt;0,+H109-L109,0)</f>
        <v>0</v>
      </c>
      <c r="N109" s="518">
        <f t="shared" si="37"/>
        <v>173978.90382541961</v>
      </c>
      <c r="O109" s="514">
        <f t="shared" si="32"/>
        <v>0</v>
      </c>
      <c r="P109" s="514">
        <f t="shared" si="33"/>
        <v>0</v>
      </c>
      <c r="Q109" s="269"/>
    </row>
    <row r="110" spans="1:17">
      <c r="B110" s="195" t="str">
        <f t="shared" si="34"/>
        <v/>
      </c>
      <c r="C110" s="507">
        <f>IF(D93="","-",+C109+1)</f>
        <v>2021</v>
      </c>
      <c r="D110" s="508">
        <v>1234132.4249790667</v>
      </c>
      <c r="E110" s="516">
        <v>40068.707317073167</v>
      </c>
      <c r="F110" s="515">
        <v>1194063.7176619936</v>
      </c>
      <c r="G110" s="515">
        <v>1214098.07132053</v>
      </c>
      <c r="H110" s="516">
        <v>177886.11062251645</v>
      </c>
      <c r="I110" s="510">
        <v>177886.11062251645</v>
      </c>
      <c r="J110" s="514">
        <f t="shared" si="28"/>
        <v>0</v>
      </c>
      <c r="K110" s="514"/>
      <c r="L110" s="518">
        <f t="shared" si="36"/>
        <v>177886.11062251645</v>
      </c>
      <c r="M110" s="519">
        <f t="shared" ref="M110" si="40">IF(L110&lt;&gt;0,+H110-L110,0)</f>
        <v>0</v>
      </c>
      <c r="N110" s="518">
        <f t="shared" si="37"/>
        <v>177886.11062251645</v>
      </c>
      <c r="O110" s="514">
        <f t="shared" si="32"/>
        <v>0</v>
      </c>
      <c r="P110" s="514">
        <f t="shared" si="33"/>
        <v>0</v>
      </c>
      <c r="Q110" s="269"/>
    </row>
    <row r="111" spans="1:17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1194063.7176619936</v>
      </c>
      <c r="E111" s="522">
        <f>IF(+J96&lt;F110,J96,D111)</f>
        <v>39114.690476190473</v>
      </c>
      <c r="F111" s="523">
        <f t="shared" ref="F111:F131" si="41">+D111-E111</f>
        <v>1154949.027185803</v>
      </c>
      <c r="G111" s="523">
        <f t="shared" ref="G111:G130" si="42">+(F111+D111)/2</f>
        <v>1174506.3724238984</v>
      </c>
      <c r="H111" s="526">
        <f t="shared" ref="H111:H130" si="43">+J$94*G111+E111</f>
        <v>177069.67562066831</v>
      </c>
      <c r="I111" s="577">
        <f t="shared" ref="I111:I130" si="44">+J$95*G111+E111</f>
        <v>177069.67562066831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1154949.027185803</v>
      </c>
      <c r="E112" s="522">
        <f>IF(+J96&lt;F111,J96,D112)</f>
        <v>39114.690476190473</v>
      </c>
      <c r="F112" s="523">
        <f t="shared" si="41"/>
        <v>1115834.3367096125</v>
      </c>
      <c r="G112" s="523">
        <f t="shared" si="42"/>
        <v>1135391.6819477077</v>
      </c>
      <c r="H112" s="526">
        <f t="shared" si="43"/>
        <v>172475.34844606341</v>
      </c>
      <c r="I112" s="577">
        <f t="shared" si="44"/>
        <v>172475.34844606341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1115834.3367096125</v>
      </c>
      <c r="E113" s="522">
        <f>IF(+J96&lt;F112,J96,D113)</f>
        <v>39114.690476190473</v>
      </c>
      <c r="F113" s="523">
        <f t="shared" si="41"/>
        <v>1076719.646233422</v>
      </c>
      <c r="G113" s="523">
        <f t="shared" si="42"/>
        <v>1096276.9914715174</v>
      </c>
      <c r="H113" s="526">
        <f t="shared" si="43"/>
        <v>167881.02127145857</v>
      </c>
      <c r="I113" s="577">
        <f t="shared" si="44"/>
        <v>167881.02127145857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1076719.646233422</v>
      </c>
      <c r="E114" s="522">
        <f>IF(+J96&lt;F113,J96,D114)</f>
        <v>39114.690476190473</v>
      </c>
      <c r="F114" s="523">
        <f t="shared" si="41"/>
        <v>1037604.9557572315</v>
      </c>
      <c r="G114" s="523">
        <f t="shared" si="42"/>
        <v>1057162.3009953266</v>
      </c>
      <c r="H114" s="526">
        <f t="shared" si="43"/>
        <v>163286.69409685367</v>
      </c>
      <c r="I114" s="577">
        <f t="shared" si="44"/>
        <v>163286.69409685367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1037604.9557572315</v>
      </c>
      <c r="E115" s="522">
        <f>IF(+J96&lt;F114,J96,D115)</f>
        <v>39114.690476190473</v>
      </c>
      <c r="F115" s="523">
        <f t="shared" si="41"/>
        <v>998490.26528104092</v>
      </c>
      <c r="G115" s="523">
        <f t="shared" si="42"/>
        <v>1018047.6105191362</v>
      </c>
      <c r="H115" s="526">
        <f t="shared" si="43"/>
        <v>158692.3669222488</v>
      </c>
      <c r="I115" s="577">
        <f t="shared" si="44"/>
        <v>158692.3669222488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998490.26528104092</v>
      </c>
      <c r="E116" s="522">
        <f>IF(+J96&lt;F115,J96,D116)</f>
        <v>39114.690476190473</v>
      </c>
      <c r="F116" s="523">
        <f t="shared" si="41"/>
        <v>959375.57480485039</v>
      </c>
      <c r="G116" s="523">
        <f t="shared" si="42"/>
        <v>978932.92004294565</v>
      </c>
      <c r="H116" s="526">
        <f t="shared" si="43"/>
        <v>154098.03974764392</v>
      </c>
      <c r="I116" s="577">
        <f t="shared" si="44"/>
        <v>154098.03974764392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959375.57480485039</v>
      </c>
      <c r="E117" s="522">
        <f>IF(+J96&lt;F116,J96,D117)</f>
        <v>39114.690476190473</v>
      </c>
      <c r="F117" s="523">
        <f t="shared" si="41"/>
        <v>920260.88432865986</v>
      </c>
      <c r="G117" s="523">
        <f t="shared" si="42"/>
        <v>939818.22956675512</v>
      </c>
      <c r="H117" s="526">
        <f t="shared" si="43"/>
        <v>149503.71257303905</v>
      </c>
      <c r="I117" s="577">
        <f t="shared" si="44"/>
        <v>149503.71257303905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920260.88432865986</v>
      </c>
      <c r="E118" s="522">
        <f>IF(+J96&lt;F117,J96,D118)</f>
        <v>39114.690476190473</v>
      </c>
      <c r="F118" s="523">
        <f t="shared" si="41"/>
        <v>881146.19385246933</v>
      </c>
      <c r="G118" s="523">
        <f t="shared" si="42"/>
        <v>900703.53909056459</v>
      </c>
      <c r="H118" s="526">
        <f t="shared" si="43"/>
        <v>144909.38539843415</v>
      </c>
      <c r="I118" s="577">
        <f t="shared" si="44"/>
        <v>144909.38539843415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881146.19385246933</v>
      </c>
      <c r="E119" s="522">
        <f>IF(+J96&lt;F118,J96,D119)</f>
        <v>39114.690476190473</v>
      </c>
      <c r="F119" s="523">
        <f t="shared" si="41"/>
        <v>842031.50337627879</v>
      </c>
      <c r="G119" s="523">
        <f t="shared" si="42"/>
        <v>861588.84861437406</v>
      </c>
      <c r="H119" s="526">
        <f t="shared" si="43"/>
        <v>140315.05822382928</v>
      </c>
      <c r="I119" s="577">
        <f t="shared" si="44"/>
        <v>140315.05822382928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842031.50337627879</v>
      </c>
      <c r="E120" s="522">
        <f>IF(+J96&lt;F119,J96,D120)</f>
        <v>39114.690476190473</v>
      </c>
      <c r="F120" s="523">
        <f t="shared" si="41"/>
        <v>802916.81290008826</v>
      </c>
      <c r="G120" s="523">
        <f t="shared" si="42"/>
        <v>822474.15813818353</v>
      </c>
      <c r="H120" s="526">
        <f t="shared" si="43"/>
        <v>135720.73104922439</v>
      </c>
      <c r="I120" s="577">
        <f t="shared" si="44"/>
        <v>135720.73104922439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802916.81290008826</v>
      </c>
      <c r="E121" s="522">
        <f>IF(+J96&lt;F120,J96,D121)</f>
        <v>39114.690476190473</v>
      </c>
      <c r="F121" s="523">
        <f t="shared" si="41"/>
        <v>763802.12242389773</v>
      </c>
      <c r="G121" s="523">
        <f t="shared" si="42"/>
        <v>783359.467661993</v>
      </c>
      <c r="H121" s="526">
        <f t="shared" si="43"/>
        <v>131126.40387461951</v>
      </c>
      <c r="I121" s="577">
        <f t="shared" si="44"/>
        <v>131126.40387461951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763802.12242389773</v>
      </c>
      <c r="E122" s="522">
        <f>IF(+J96&lt;F121,J96,D122)</f>
        <v>39114.690476190473</v>
      </c>
      <c r="F122" s="523">
        <f t="shared" si="41"/>
        <v>724687.4319477072</v>
      </c>
      <c r="G122" s="523">
        <f t="shared" si="42"/>
        <v>744244.77718580246</v>
      </c>
      <c r="H122" s="526">
        <f t="shared" si="43"/>
        <v>126532.07670001464</v>
      </c>
      <c r="I122" s="577">
        <f t="shared" si="44"/>
        <v>126532.07670001464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724687.4319477072</v>
      </c>
      <c r="E123" s="522">
        <f>IF(+J96&lt;F122,J96,D123)</f>
        <v>39114.690476190473</v>
      </c>
      <c r="F123" s="523">
        <f t="shared" si="41"/>
        <v>685572.74147151667</v>
      </c>
      <c r="G123" s="523">
        <f t="shared" si="42"/>
        <v>705130.08670961193</v>
      </c>
      <c r="H123" s="526">
        <f t="shared" si="43"/>
        <v>121937.74952540977</v>
      </c>
      <c r="I123" s="577">
        <f t="shared" si="44"/>
        <v>121937.74952540977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685572.74147151667</v>
      </c>
      <c r="E124" s="522">
        <f>IF(+J96&lt;F123,J96,D124)</f>
        <v>39114.690476190473</v>
      </c>
      <c r="F124" s="523">
        <f t="shared" si="41"/>
        <v>646458.05099532614</v>
      </c>
      <c r="G124" s="523">
        <f t="shared" si="42"/>
        <v>666015.3962334214</v>
      </c>
      <c r="H124" s="526">
        <f t="shared" si="43"/>
        <v>117343.42235080489</v>
      </c>
      <c r="I124" s="577">
        <f t="shared" si="44"/>
        <v>117343.42235080489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646458.05099532614</v>
      </c>
      <c r="E125" s="522">
        <f>IF(+J96&lt;F124,J96,D125)</f>
        <v>39114.690476190473</v>
      </c>
      <c r="F125" s="523">
        <f t="shared" si="41"/>
        <v>607343.3605191356</v>
      </c>
      <c r="G125" s="523">
        <f t="shared" si="42"/>
        <v>626900.70575723087</v>
      </c>
      <c r="H125" s="526">
        <f t="shared" si="43"/>
        <v>112749.09517620002</v>
      </c>
      <c r="I125" s="577">
        <f t="shared" si="44"/>
        <v>112749.09517620002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607343.3605191356</v>
      </c>
      <c r="E126" s="522">
        <f>IF(+J96&lt;F125,J96,D126)</f>
        <v>39114.690476190473</v>
      </c>
      <c r="F126" s="523">
        <f t="shared" si="41"/>
        <v>568228.67004294507</v>
      </c>
      <c r="G126" s="523">
        <f t="shared" si="42"/>
        <v>587786.01528104034</v>
      </c>
      <c r="H126" s="526">
        <f t="shared" si="43"/>
        <v>108154.76800159513</v>
      </c>
      <c r="I126" s="577">
        <f t="shared" si="44"/>
        <v>108154.76800159513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568228.67004294507</v>
      </c>
      <c r="E127" s="522">
        <f>IF(+J96&lt;F126,J96,D127)</f>
        <v>39114.690476190473</v>
      </c>
      <c r="F127" s="523">
        <f t="shared" si="41"/>
        <v>529113.97956675454</v>
      </c>
      <c r="G127" s="523">
        <f t="shared" si="42"/>
        <v>548671.32480484981</v>
      </c>
      <c r="H127" s="526">
        <f t="shared" si="43"/>
        <v>103560.44082699026</v>
      </c>
      <c r="I127" s="577">
        <f t="shared" si="44"/>
        <v>103560.44082699026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529113.97956675454</v>
      </c>
      <c r="E128" s="522">
        <f>IF(+J96&lt;F127,J96,D128)</f>
        <v>39114.690476190473</v>
      </c>
      <c r="F128" s="523">
        <f t="shared" si="41"/>
        <v>489999.28909056407</v>
      </c>
      <c r="G128" s="523">
        <f t="shared" si="42"/>
        <v>509556.63432865927</v>
      </c>
      <c r="H128" s="526">
        <f t="shared" si="43"/>
        <v>98966.113652385378</v>
      </c>
      <c r="I128" s="577">
        <f t="shared" si="44"/>
        <v>98966.113652385378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489999.28909056407</v>
      </c>
      <c r="E129" s="522">
        <f>IF(+J96&lt;F128,J96,D129)</f>
        <v>39114.690476190473</v>
      </c>
      <c r="F129" s="523">
        <f t="shared" si="41"/>
        <v>450884.59861437359</v>
      </c>
      <c r="G129" s="523">
        <f t="shared" si="42"/>
        <v>470441.94385246886</v>
      </c>
      <c r="H129" s="526">
        <f t="shared" si="43"/>
        <v>94371.786477780523</v>
      </c>
      <c r="I129" s="577">
        <f t="shared" si="44"/>
        <v>94371.786477780523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450884.59861437359</v>
      </c>
      <c r="E130" s="522">
        <f>IF(+J96&lt;F129,J96,D130)</f>
        <v>39114.690476190473</v>
      </c>
      <c r="F130" s="523">
        <f t="shared" si="41"/>
        <v>411769.90813818312</v>
      </c>
      <c r="G130" s="523">
        <f t="shared" si="42"/>
        <v>431327.25337627833</v>
      </c>
      <c r="H130" s="526">
        <f t="shared" si="43"/>
        <v>89777.459303175638</v>
      </c>
      <c r="I130" s="577">
        <f t="shared" si="44"/>
        <v>89777.459303175638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411769.90813818312</v>
      </c>
      <c r="E131" s="522">
        <f>IF(+J96&lt;F130,J96,D131)</f>
        <v>39114.690476190473</v>
      </c>
      <c r="F131" s="523">
        <f t="shared" si="41"/>
        <v>372655.21766199265</v>
      </c>
      <c r="G131" s="523">
        <f t="shared" ref="G131:G154" si="45">+(F131+D131)/2</f>
        <v>392212.56290008791</v>
      </c>
      <c r="H131" s="526">
        <f t="shared" ref="H131:H154" si="46">+J$94*G131+E131</f>
        <v>85183.132128570782</v>
      </c>
      <c r="I131" s="577">
        <f t="shared" ref="I131:I154" si="47">+J$95*G131+E131</f>
        <v>85183.132128570782</v>
      </c>
      <c r="J131" s="514">
        <f t="shared" ref="J131:J154" si="48">+I131-H131</f>
        <v>0</v>
      </c>
      <c r="K131" s="514"/>
      <c r="L131" s="525"/>
      <c r="M131" s="514">
        <f t="shared" ref="M131:M154" si="49">IF(L131&lt;&gt;0,+H131-L131,0)</f>
        <v>0</v>
      </c>
      <c r="N131" s="525"/>
      <c r="O131" s="514">
        <f t="shared" ref="O131:O154" si="50">IF(N131&lt;&gt;0,+I131-N131,0)</f>
        <v>0</v>
      </c>
      <c r="P131" s="514">
        <f t="shared" ref="P131:P154" si="51">+O131-M131</f>
        <v>0</v>
      </c>
      <c r="Q131" s="269"/>
    </row>
    <row r="132" spans="2:17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372655.21766199265</v>
      </c>
      <c r="E132" s="522">
        <f>IF(+J96&lt;F131,J96,D132)</f>
        <v>39114.690476190473</v>
      </c>
      <c r="F132" s="523">
        <f t="shared" ref="F132:F154" si="52">+D132-E132</f>
        <v>333540.52718580217</v>
      </c>
      <c r="G132" s="523">
        <f t="shared" si="45"/>
        <v>353097.87242389738</v>
      </c>
      <c r="H132" s="526">
        <f t="shared" si="46"/>
        <v>80588.804953965897</v>
      </c>
      <c r="I132" s="577">
        <f t="shared" si="47"/>
        <v>80588.804953965897</v>
      </c>
      <c r="J132" s="514">
        <f t="shared" si="48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  <c r="Q132" s="269"/>
    </row>
    <row r="133" spans="2:17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333540.52718580217</v>
      </c>
      <c r="E133" s="522">
        <f>IF(+J96&lt;F132,J96,D133)</f>
        <v>39114.690476190473</v>
      </c>
      <c r="F133" s="523">
        <f t="shared" si="52"/>
        <v>294425.8367096117</v>
      </c>
      <c r="G133" s="523">
        <f t="shared" si="45"/>
        <v>313983.18194770697</v>
      </c>
      <c r="H133" s="526">
        <f t="shared" si="46"/>
        <v>75994.477779361026</v>
      </c>
      <c r="I133" s="577">
        <f t="shared" si="47"/>
        <v>75994.477779361026</v>
      </c>
      <c r="J133" s="514">
        <f t="shared" si="48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  <c r="Q133" s="269"/>
    </row>
    <row r="134" spans="2:17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294425.8367096117</v>
      </c>
      <c r="E134" s="522">
        <f>IF(+J96&lt;F133,J96,D134)</f>
        <v>39114.690476190473</v>
      </c>
      <c r="F134" s="523">
        <f t="shared" si="52"/>
        <v>255311.14623342123</v>
      </c>
      <c r="G134" s="523">
        <f t="shared" si="45"/>
        <v>274868.49147151643</v>
      </c>
      <c r="H134" s="526">
        <f t="shared" si="46"/>
        <v>71400.150604756156</v>
      </c>
      <c r="I134" s="577">
        <f t="shared" si="47"/>
        <v>71400.150604756156</v>
      </c>
      <c r="J134" s="514">
        <f t="shared" si="48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  <c r="Q134" s="269"/>
    </row>
    <row r="135" spans="2:17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255311.14623342123</v>
      </c>
      <c r="E135" s="522">
        <f>IF(+J96&lt;F134,J96,D135)</f>
        <v>39114.690476190473</v>
      </c>
      <c r="F135" s="523">
        <f t="shared" si="52"/>
        <v>216196.45575723075</v>
      </c>
      <c r="G135" s="523">
        <f t="shared" si="45"/>
        <v>235753.80099532599</v>
      </c>
      <c r="H135" s="526">
        <f t="shared" si="46"/>
        <v>66805.823430151286</v>
      </c>
      <c r="I135" s="577">
        <f t="shared" si="47"/>
        <v>66805.823430151286</v>
      </c>
      <c r="J135" s="514">
        <f t="shared" si="48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  <c r="Q135" s="269"/>
    </row>
    <row r="136" spans="2:17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216196.45575723075</v>
      </c>
      <c r="E136" s="522">
        <f>IF(+J96&lt;F135,J96,D136)</f>
        <v>39114.690476190473</v>
      </c>
      <c r="F136" s="523">
        <f t="shared" si="52"/>
        <v>177081.76528104028</v>
      </c>
      <c r="G136" s="523">
        <f t="shared" si="45"/>
        <v>196639.11051913552</v>
      </c>
      <c r="H136" s="526">
        <f t="shared" si="46"/>
        <v>62211.496255546415</v>
      </c>
      <c r="I136" s="577">
        <f t="shared" si="47"/>
        <v>62211.496255546415</v>
      </c>
      <c r="J136" s="514">
        <f t="shared" si="48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  <c r="Q136" s="269"/>
    </row>
    <row r="137" spans="2:17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177081.76528104028</v>
      </c>
      <c r="E137" s="522">
        <f>IF(+J96&lt;F136,J96,D137)</f>
        <v>39114.690476190473</v>
      </c>
      <c r="F137" s="523">
        <f t="shared" si="52"/>
        <v>137967.07480484981</v>
      </c>
      <c r="G137" s="523">
        <f t="shared" si="45"/>
        <v>157524.42004294504</v>
      </c>
      <c r="H137" s="526">
        <f t="shared" si="46"/>
        <v>57617.169080941545</v>
      </c>
      <c r="I137" s="577">
        <f t="shared" si="47"/>
        <v>57617.169080941545</v>
      </c>
      <c r="J137" s="514">
        <f t="shared" si="48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  <c r="Q137" s="269"/>
    </row>
    <row r="138" spans="2:17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137967.07480484981</v>
      </c>
      <c r="E138" s="522">
        <f>IF(+J96&lt;F137,J96,D138)</f>
        <v>39114.690476190473</v>
      </c>
      <c r="F138" s="523">
        <f t="shared" si="52"/>
        <v>98852.384328659333</v>
      </c>
      <c r="G138" s="523">
        <f t="shared" si="45"/>
        <v>118409.72956675457</v>
      </c>
      <c r="H138" s="526">
        <f t="shared" si="46"/>
        <v>53022.841906336675</v>
      </c>
      <c r="I138" s="577">
        <f t="shared" si="47"/>
        <v>53022.841906336675</v>
      </c>
      <c r="J138" s="514">
        <f t="shared" si="48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  <c r="Q138" s="269"/>
    </row>
    <row r="139" spans="2:17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98852.384328659333</v>
      </c>
      <c r="E139" s="522">
        <f>IF(+J96&lt;F138,J96,D139)</f>
        <v>39114.690476190473</v>
      </c>
      <c r="F139" s="523">
        <f t="shared" si="52"/>
        <v>59737.693852468859</v>
      </c>
      <c r="G139" s="523">
        <f t="shared" si="45"/>
        <v>79295.039090564096</v>
      </c>
      <c r="H139" s="526">
        <f t="shared" si="46"/>
        <v>48428.514731731804</v>
      </c>
      <c r="I139" s="577">
        <f t="shared" si="47"/>
        <v>48428.514731731804</v>
      </c>
      <c r="J139" s="514">
        <f t="shared" si="48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  <c r="Q139" s="269"/>
    </row>
    <row r="140" spans="2:17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59737.693852468859</v>
      </c>
      <c r="E140" s="522">
        <f>IF(+J96&lt;F139,J96,D140)</f>
        <v>39114.690476190473</v>
      </c>
      <c r="F140" s="523">
        <f t="shared" si="52"/>
        <v>20623.003376278386</v>
      </c>
      <c r="G140" s="523">
        <f t="shared" si="45"/>
        <v>40180.348614373623</v>
      </c>
      <c r="H140" s="526">
        <f t="shared" si="46"/>
        <v>43834.187557126927</v>
      </c>
      <c r="I140" s="577">
        <f t="shared" si="47"/>
        <v>43834.187557126927</v>
      </c>
      <c r="J140" s="514">
        <f t="shared" si="48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  <c r="Q140" s="269"/>
    </row>
    <row r="141" spans="2:17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20623.003376278386</v>
      </c>
      <c r="E141" s="522">
        <f>IF(+J96&lt;F140,J96,D141)</f>
        <v>20623.003376278386</v>
      </c>
      <c r="F141" s="523">
        <f t="shared" si="52"/>
        <v>0</v>
      </c>
      <c r="G141" s="523">
        <f t="shared" si="45"/>
        <v>10311.501688139193</v>
      </c>
      <c r="H141" s="526">
        <f t="shared" si="46"/>
        <v>21834.170123095395</v>
      </c>
      <c r="I141" s="577">
        <f t="shared" si="47"/>
        <v>21834.170123095395</v>
      </c>
      <c r="J141" s="514">
        <f t="shared" si="48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  <c r="Q141" s="269"/>
    </row>
    <row r="142" spans="2:17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5"/>
        <v>0</v>
      </c>
      <c r="H142" s="526">
        <f t="shared" si="46"/>
        <v>0</v>
      </c>
      <c r="I142" s="577">
        <f t="shared" si="47"/>
        <v>0</v>
      </c>
      <c r="J142" s="514">
        <f t="shared" si="48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  <c r="Q142" s="269"/>
    </row>
    <row r="143" spans="2:17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5"/>
        <v>0</v>
      </c>
      <c r="H143" s="526">
        <f t="shared" si="46"/>
        <v>0</v>
      </c>
      <c r="I143" s="577">
        <f t="shared" si="47"/>
        <v>0</v>
      </c>
      <c r="J143" s="514">
        <f t="shared" si="48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  <c r="Q143" s="269"/>
    </row>
    <row r="144" spans="2:17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5"/>
        <v>0</v>
      </c>
      <c r="H144" s="526">
        <f t="shared" si="46"/>
        <v>0</v>
      </c>
      <c r="I144" s="577">
        <f t="shared" si="47"/>
        <v>0</v>
      </c>
      <c r="J144" s="514">
        <f t="shared" si="48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  <c r="Q144" s="269"/>
    </row>
    <row r="145" spans="2:17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5"/>
        <v>0</v>
      </c>
      <c r="H145" s="526">
        <f t="shared" si="46"/>
        <v>0</v>
      </c>
      <c r="I145" s="577">
        <f t="shared" si="47"/>
        <v>0</v>
      </c>
      <c r="J145" s="514">
        <f t="shared" si="48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  <c r="Q145" s="269"/>
    </row>
    <row r="146" spans="2:17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5"/>
        <v>0</v>
      </c>
      <c r="H146" s="526">
        <f t="shared" si="46"/>
        <v>0</v>
      </c>
      <c r="I146" s="577">
        <f t="shared" si="47"/>
        <v>0</v>
      </c>
      <c r="J146" s="514">
        <f t="shared" si="48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  <c r="Q146" s="269"/>
    </row>
    <row r="147" spans="2:17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5"/>
        <v>0</v>
      </c>
      <c r="H147" s="526">
        <f t="shared" si="46"/>
        <v>0</v>
      </c>
      <c r="I147" s="577">
        <f t="shared" si="47"/>
        <v>0</v>
      </c>
      <c r="J147" s="514">
        <f t="shared" si="48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  <c r="Q147" s="269"/>
    </row>
    <row r="148" spans="2:17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5"/>
        <v>0</v>
      </c>
      <c r="H148" s="526">
        <f t="shared" si="46"/>
        <v>0</v>
      </c>
      <c r="I148" s="577">
        <f t="shared" si="47"/>
        <v>0</v>
      </c>
      <c r="J148" s="514">
        <f t="shared" si="48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  <c r="Q148" s="269"/>
    </row>
    <row r="149" spans="2:17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5"/>
        <v>0</v>
      </c>
      <c r="H149" s="526">
        <f t="shared" si="46"/>
        <v>0</v>
      </c>
      <c r="I149" s="577">
        <f t="shared" si="47"/>
        <v>0</v>
      </c>
      <c r="J149" s="514">
        <f t="shared" si="48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  <c r="Q149" s="269"/>
    </row>
    <row r="150" spans="2:17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5"/>
        <v>0</v>
      </c>
      <c r="H150" s="526">
        <f t="shared" si="46"/>
        <v>0</v>
      </c>
      <c r="I150" s="577">
        <f t="shared" si="47"/>
        <v>0</v>
      </c>
      <c r="J150" s="514">
        <f t="shared" si="48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  <c r="Q150" s="269"/>
    </row>
    <row r="151" spans="2:17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5"/>
        <v>0</v>
      </c>
      <c r="H151" s="526">
        <f t="shared" si="46"/>
        <v>0</v>
      </c>
      <c r="I151" s="577">
        <f t="shared" si="47"/>
        <v>0</v>
      </c>
      <c r="J151" s="514">
        <f t="shared" si="48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  <c r="Q151" s="269"/>
    </row>
    <row r="152" spans="2:17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5"/>
        <v>0</v>
      </c>
      <c r="H152" s="526">
        <f t="shared" si="46"/>
        <v>0</v>
      </c>
      <c r="I152" s="577">
        <f t="shared" si="47"/>
        <v>0</v>
      </c>
      <c r="J152" s="514">
        <f t="shared" si="48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  <c r="Q152" s="269"/>
    </row>
    <row r="153" spans="2:17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5"/>
        <v>0</v>
      </c>
      <c r="H153" s="526">
        <f t="shared" si="46"/>
        <v>0</v>
      </c>
      <c r="I153" s="577">
        <f t="shared" si="47"/>
        <v>0</v>
      </c>
      <c r="J153" s="514">
        <f t="shared" si="48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  <c r="Q153" s="269"/>
    </row>
    <row r="154" spans="2:17" ht="13.5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5"/>
        <v>0</v>
      </c>
      <c r="H154" s="530">
        <f t="shared" si="46"/>
        <v>0</v>
      </c>
      <c r="I154" s="579">
        <f t="shared" si="47"/>
        <v>0</v>
      </c>
      <c r="J154" s="533">
        <f t="shared" si="48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  <c r="Q154" s="269"/>
    </row>
    <row r="155" spans="2:17">
      <c r="C155" s="374" t="s">
        <v>78</v>
      </c>
      <c r="D155" s="375"/>
      <c r="E155" s="375">
        <f>SUM(E99:E154)</f>
        <v>1642817.0000000002</v>
      </c>
      <c r="F155" s="375"/>
      <c r="G155" s="375"/>
      <c r="H155" s="375">
        <f>SUM(H99:H154)</f>
        <v>5881186.7630383484</v>
      </c>
      <c r="I155" s="375">
        <f>SUM(I99:I154)</f>
        <v>5881186.7630383484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view="pageBreakPreview" zoomScale="75" zoomScaleNormal="100" zoomScaleSheetLayoutView="75" workbookViewId="0">
      <selection activeCell="D94" sqref="D9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21369.452055184542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21369.452055184542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4901.9523809523807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 t="shared" ref="K23:K28" si="10">G23</f>
        <v>27491.116260788254</v>
      </c>
      <c r="L23" s="519">
        <f t="shared" si="6"/>
        <v>0</v>
      </c>
      <c r="M23" s="518">
        <f t="shared" ref="M23:M28" si="11"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 t="shared" si="10"/>
        <v>26006.03540248935</v>
      </c>
      <c r="L24" s="519">
        <f t="shared" si="6"/>
        <v>0</v>
      </c>
      <c r="M24" s="518">
        <f t="shared" si="11"/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26164.537956226875</v>
      </c>
      <c r="H25" s="610">
        <v>26164.537956226875</v>
      </c>
      <c r="I25" s="511">
        <f t="shared" si="9"/>
        <v>0</v>
      </c>
      <c r="J25" s="511"/>
      <c r="K25" s="518">
        <f t="shared" si="10"/>
        <v>26164.537956226875</v>
      </c>
      <c r="L25" s="519">
        <f t="shared" si="6"/>
        <v>0</v>
      </c>
      <c r="M25" s="518">
        <f t="shared" si="11"/>
        <v>26164.537956226875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5021.5121951219517</v>
      </c>
      <c r="F26" s="608">
        <v>158824.98935654512</v>
      </c>
      <c r="G26" s="609">
        <v>25526.333388530584</v>
      </c>
      <c r="H26" s="610">
        <v>25526.333388530584</v>
      </c>
      <c r="I26" s="511">
        <f t="shared" si="9"/>
        <v>0</v>
      </c>
      <c r="J26" s="511"/>
      <c r="K26" s="518">
        <f t="shared" si="10"/>
        <v>25526.333388530584</v>
      </c>
      <c r="L26" s="519">
        <f t="shared" ref="L26" si="12">IF(K26&lt;&gt;0,+G26-K26,0)</f>
        <v>0</v>
      </c>
      <c r="M26" s="518">
        <f t="shared" si="11"/>
        <v>25526.333388530584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21018.000423487403</v>
      </c>
      <c r="H27" s="610">
        <v>21018.000423487403</v>
      </c>
      <c r="I27" s="511">
        <f t="shared" si="9"/>
        <v>0</v>
      </c>
      <c r="J27" s="511"/>
      <c r="K27" s="518">
        <f t="shared" si="10"/>
        <v>21018.000423487403</v>
      </c>
      <c r="L27" s="519">
        <f t="shared" ref="L27" si="13">IF(K27&lt;&gt;0,+G27-K27,0)</f>
        <v>0</v>
      </c>
      <c r="M27" s="518">
        <f t="shared" si="11"/>
        <v>21018.000423487403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154037.035868173</v>
      </c>
      <c r="E28" s="609">
        <v>4901.9523809523807</v>
      </c>
      <c r="F28" s="608">
        <v>149135.08348722063</v>
      </c>
      <c r="G28" s="609">
        <v>20970.763671890392</v>
      </c>
      <c r="H28" s="610">
        <v>20970.763671890392</v>
      </c>
      <c r="I28" s="511">
        <f t="shared" si="9"/>
        <v>0</v>
      </c>
      <c r="J28" s="511"/>
      <c r="K28" s="518">
        <f t="shared" si="10"/>
        <v>20970.763671890392</v>
      </c>
      <c r="L28" s="519">
        <f t="shared" ref="L28" si="14">IF(K28&lt;&gt;0,+G28-K28,0)</f>
        <v>0</v>
      </c>
      <c r="M28" s="518">
        <f t="shared" si="11"/>
        <v>20970.763671890392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08">
        <v>148901.52478047076</v>
      </c>
      <c r="E29" s="609">
        <v>4901.9523809523807</v>
      </c>
      <c r="F29" s="608">
        <v>143999.57239951839</v>
      </c>
      <c r="G29" s="609">
        <v>21369.452055184542</v>
      </c>
      <c r="H29" s="610">
        <v>21369.452055184542</v>
      </c>
      <c r="I29" s="511">
        <f t="shared" si="9"/>
        <v>0</v>
      </c>
      <c r="J29" s="511"/>
      <c r="K29" s="518">
        <f t="shared" ref="K29" si="15">G29</f>
        <v>21369.452055184542</v>
      </c>
      <c r="L29" s="519">
        <f t="shared" ref="L29" si="16">IF(K29&lt;&gt;0,+G29-K29,0)</f>
        <v>0</v>
      </c>
      <c r="M29" s="518">
        <f t="shared" ref="M29" si="17">H29</f>
        <v>21369.452055184542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143999.57239951839</v>
      </c>
      <c r="E30" s="522">
        <f>IF(+I14&lt;F29,I14,D30)</f>
        <v>4901.9523809523807</v>
      </c>
      <c r="F30" s="523">
        <f t="shared" ref="F30:F48" si="18">+D30-E30</f>
        <v>139097.62001856603</v>
      </c>
      <c r="G30" s="524">
        <f t="shared" ref="G30:G55" si="19">+I$12*((D30+F30)/2)+E30</f>
        <v>20818.256446744537</v>
      </c>
      <c r="H30" s="491">
        <f t="shared" ref="H30:H55" si="20">+I$13*((D30+F30)/2)+E30</f>
        <v>20818.256446744537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139097.62001856603</v>
      </c>
      <c r="E31" s="522">
        <f>IF(+I14&lt;F30,I14,D31)</f>
        <v>4901.9523809523807</v>
      </c>
      <c r="F31" s="523">
        <f t="shared" si="18"/>
        <v>134195.66763761366</v>
      </c>
      <c r="G31" s="524">
        <f t="shared" si="19"/>
        <v>20267.060838304533</v>
      </c>
      <c r="H31" s="491">
        <f t="shared" si="20"/>
        <v>20267.060838304533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134195.66763761366</v>
      </c>
      <c r="E32" s="522">
        <f>IF(+I14&lt;F31,I14,D32)</f>
        <v>4901.9523809523807</v>
      </c>
      <c r="F32" s="523">
        <f t="shared" si="18"/>
        <v>129293.71525666128</v>
      </c>
      <c r="G32" s="524">
        <f t="shared" si="19"/>
        <v>19715.865229864525</v>
      </c>
      <c r="H32" s="491">
        <f t="shared" si="20"/>
        <v>19715.865229864525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129293.71525666128</v>
      </c>
      <c r="E33" s="522">
        <f>IF(+I14&lt;F32,I14,D33)</f>
        <v>4901.9523809523807</v>
      </c>
      <c r="F33" s="523">
        <f t="shared" si="18"/>
        <v>124391.7628757089</v>
      </c>
      <c r="G33" s="524">
        <f t="shared" si="19"/>
        <v>19164.669621424517</v>
      </c>
      <c r="H33" s="491">
        <f t="shared" si="20"/>
        <v>19164.669621424517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124391.7628757089</v>
      </c>
      <c r="E34" s="522">
        <f>IF(+I14&lt;F33,I14,D34)</f>
        <v>4901.9523809523807</v>
      </c>
      <c r="F34" s="523">
        <f t="shared" si="18"/>
        <v>119489.81049475652</v>
      </c>
      <c r="G34" s="524">
        <f t="shared" si="19"/>
        <v>18613.474012984512</v>
      </c>
      <c r="H34" s="491">
        <f t="shared" si="20"/>
        <v>18613.474012984512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119489.81049475652</v>
      </c>
      <c r="E35" s="522">
        <f>IF(+I14&lt;F34,I14,D35)</f>
        <v>4901.9523809523807</v>
      </c>
      <c r="F35" s="523">
        <f t="shared" si="18"/>
        <v>114587.85811380413</v>
      </c>
      <c r="G35" s="524">
        <f t="shared" si="19"/>
        <v>18062.278404544501</v>
      </c>
      <c r="H35" s="491">
        <f t="shared" si="20"/>
        <v>18062.278404544501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114587.85811380413</v>
      </c>
      <c r="E36" s="522">
        <f>IF(+I14&lt;F35,I14,D36)</f>
        <v>4901.9523809523807</v>
      </c>
      <c r="F36" s="523">
        <f t="shared" si="18"/>
        <v>109685.90573285175</v>
      </c>
      <c r="G36" s="524">
        <f t="shared" si="19"/>
        <v>17511.082796104496</v>
      </c>
      <c r="H36" s="491">
        <f t="shared" si="20"/>
        <v>17511.082796104496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109685.90573285175</v>
      </c>
      <c r="E37" s="522">
        <f>IF(+I14&lt;F36,I14,D37)</f>
        <v>4901.9523809523807</v>
      </c>
      <c r="F37" s="523">
        <f t="shared" si="18"/>
        <v>104783.95335189937</v>
      </c>
      <c r="G37" s="524">
        <f t="shared" si="19"/>
        <v>16959.887187664488</v>
      </c>
      <c r="H37" s="491">
        <f t="shared" si="20"/>
        <v>16959.887187664488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104783.95335189937</v>
      </c>
      <c r="E38" s="522">
        <f>IF(+I14&lt;F37,I14,D38)</f>
        <v>4901.9523809523807</v>
      </c>
      <c r="F38" s="523">
        <f t="shared" si="18"/>
        <v>99882.000970946989</v>
      </c>
      <c r="G38" s="524">
        <f t="shared" si="19"/>
        <v>16408.69157922448</v>
      </c>
      <c r="H38" s="491">
        <f t="shared" si="20"/>
        <v>16408.69157922448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99882.000970946989</v>
      </c>
      <c r="E39" s="522">
        <f>IF(+I14&lt;F38,I14,D39)</f>
        <v>4901.9523809523807</v>
      </c>
      <c r="F39" s="523">
        <f t="shared" si="18"/>
        <v>94980.048589994607</v>
      </c>
      <c r="G39" s="524">
        <f t="shared" si="19"/>
        <v>15857.495970784472</v>
      </c>
      <c r="H39" s="491">
        <f t="shared" si="20"/>
        <v>15857.495970784472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94980.048589994607</v>
      </c>
      <c r="E40" s="522">
        <f>IF(+I14&lt;F39,I14,D40)</f>
        <v>4901.9523809523807</v>
      </c>
      <c r="F40" s="523">
        <f t="shared" si="18"/>
        <v>90078.096209042225</v>
      </c>
      <c r="G40" s="524">
        <f t="shared" si="19"/>
        <v>15306.300362344467</v>
      </c>
      <c r="H40" s="491">
        <f t="shared" si="20"/>
        <v>15306.300362344467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90078.096209042225</v>
      </c>
      <c r="E41" s="522">
        <f>IF(+I14&lt;F40,I14,D41)</f>
        <v>4901.9523809523807</v>
      </c>
      <c r="F41" s="523">
        <f t="shared" si="18"/>
        <v>85176.143828089844</v>
      </c>
      <c r="G41" s="524">
        <f t="shared" si="19"/>
        <v>14755.104753904459</v>
      </c>
      <c r="H41" s="491">
        <f t="shared" si="20"/>
        <v>14755.104753904459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85176.143828089844</v>
      </c>
      <c r="E42" s="522">
        <f>IF(+I14&lt;F41,I14,D42)</f>
        <v>4901.9523809523807</v>
      </c>
      <c r="F42" s="523">
        <f t="shared" si="18"/>
        <v>80274.191447137462</v>
      </c>
      <c r="G42" s="524">
        <f t="shared" si="19"/>
        <v>14203.909145464451</v>
      </c>
      <c r="H42" s="491">
        <f t="shared" si="20"/>
        <v>14203.909145464451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80274.191447137462</v>
      </c>
      <c r="E43" s="522">
        <f>IF(+I14&lt;F42,I14,D43)</f>
        <v>4901.9523809523807</v>
      </c>
      <c r="F43" s="523">
        <f t="shared" si="18"/>
        <v>75372.23906618508</v>
      </c>
      <c r="G43" s="524">
        <f t="shared" si="19"/>
        <v>13652.713537024443</v>
      </c>
      <c r="H43" s="491">
        <f t="shared" si="20"/>
        <v>13652.713537024443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75372.23906618508</v>
      </c>
      <c r="E44" s="522">
        <f>IF(+I14&lt;F43,I14,D44)</f>
        <v>4901.9523809523807</v>
      </c>
      <c r="F44" s="523">
        <f t="shared" si="18"/>
        <v>70470.286685232699</v>
      </c>
      <c r="G44" s="524">
        <f t="shared" si="19"/>
        <v>13101.517928584439</v>
      </c>
      <c r="H44" s="491">
        <f t="shared" si="20"/>
        <v>13101.517928584439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70470.286685232699</v>
      </c>
      <c r="E45" s="522">
        <f>IF(+I14&lt;F44,I14,D45)</f>
        <v>4901.9523809523807</v>
      </c>
      <c r="F45" s="523">
        <f t="shared" si="18"/>
        <v>65568.334304280317</v>
      </c>
      <c r="G45" s="524">
        <f t="shared" si="19"/>
        <v>12550.322320144429</v>
      </c>
      <c r="H45" s="491">
        <f t="shared" si="20"/>
        <v>12550.322320144429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65568.334304280317</v>
      </c>
      <c r="E46" s="522">
        <f>IF(+I14&lt;F45,I14,D46)</f>
        <v>4901.9523809523807</v>
      </c>
      <c r="F46" s="523">
        <f t="shared" si="18"/>
        <v>60666.381923327936</v>
      </c>
      <c r="G46" s="524">
        <f t="shared" si="19"/>
        <v>11999.126711704423</v>
      </c>
      <c r="H46" s="491">
        <f t="shared" si="20"/>
        <v>11999.126711704423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60666.381923327936</v>
      </c>
      <c r="E47" s="522">
        <f>IF(+I14&lt;F46,I14,D47)</f>
        <v>4901.9523809523807</v>
      </c>
      <c r="F47" s="523">
        <f t="shared" si="18"/>
        <v>55764.429542375554</v>
      </c>
      <c r="G47" s="524">
        <f t="shared" si="19"/>
        <v>11447.931103264415</v>
      </c>
      <c r="H47" s="491">
        <f t="shared" si="20"/>
        <v>11447.931103264415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55764.429542375554</v>
      </c>
      <c r="E48" s="522">
        <f>IF(+I14&lt;F47,I14,D48)</f>
        <v>4901.9523809523807</v>
      </c>
      <c r="F48" s="523">
        <f t="shared" si="18"/>
        <v>50862.477161423172</v>
      </c>
      <c r="G48" s="524">
        <f t="shared" si="19"/>
        <v>10896.735494824408</v>
      </c>
      <c r="H48" s="491">
        <f t="shared" si="20"/>
        <v>10896.735494824408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50862.477161423172</v>
      </c>
      <c r="E49" s="522">
        <f>IF(+I14&lt;F48,I14,D49)</f>
        <v>4901.9523809523807</v>
      </c>
      <c r="F49" s="523">
        <f t="shared" ref="F49:F72" si="21">+D49-E49</f>
        <v>45960.524780470791</v>
      </c>
      <c r="G49" s="524">
        <f t="shared" si="19"/>
        <v>10345.5398863844</v>
      </c>
      <c r="H49" s="491">
        <f t="shared" si="20"/>
        <v>10345.5398863844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45960.524780470791</v>
      </c>
      <c r="E50" s="522">
        <f>IF(+I14&lt;F49,I14,D50)</f>
        <v>4901.9523809523807</v>
      </c>
      <c r="F50" s="523">
        <f t="shared" si="21"/>
        <v>41058.572399518409</v>
      </c>
      <c r="G50" s="524">
        <f t="shared" si="19"/>
        <v>9794.344277944394</v>
      </c>
      <c r="H50" s="491">
        <f t="shared" si="20"/>
        <v>9794.344277944394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41058.572399518409</v>
      </c>
      <c r="E51" s="522">
        <f>IF(+I14&lt;F50,I14,D51)</f>
        <v>4901.9523809523807</v>
      </c>
      <c r="F51" s="523">
        <f t="shared" si="21"/>
        <v>36156.620018566027</v>
      </c>
      <c r="G51" s="524">
        <f t="shared" si="19"/>
        <v>9243.1486695043859</v>
      </c>
      <c r="H51" s="491">
        <f t="shared" si="20"/>
        <v>9243.1486695043859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36156.620018566027</v>
      </c>
      <c r="E52" s="522">
        <f>IF(+I14&lt;F51,I14,D52)</f>
        <v>4901.9523809523807</v>
      </c>
      <c r="F52" s="523">
        <f t="shared" si="21"/>
        <v>31254.667637613646</v>
      </c>
      <c r="G52" s="524">
        <f t="shared" si="19"/>
        <v>8691.9530610643778</v>
      </c>
      <c r="H52" s="491">
        <f t="shared" si="20"/>
        <v>8691.9530610643778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31254.667637613646</v>
      </c>
      <c r="E53" s="522">
        <f>IF(+I14&lt;F52,I14,D53)</f>
        <v>4901.9523809523807</v>
      </c>
      <c r="F53" s="523">
        <f t="shared" si="21"/>
        <v>26352.715256661264</v>
      </c>
      <c r="G53" s="524">
        <f t="shared" si="19"/>
        <v>8140.7574526243716</v>
      </c>
      <c r="H53" s="491">
        <f t="shared" si="20"/>
        <v>8140.7574526243716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26352.715256661264</v>
      </c>
      <c r="E54" s="522">
        <f>IF(+I14&lt;F53,I14,D54)</f>
        <v>4901.9523809523807</v>
      </c>
      <c r="F54" s="523">
        <f t="shared" si="21"/>
        <v>21450.762875708882</v>
      </c>
      <c r="G54" s="524">
        <f t="shared" si="19"/>
        <v>7589.5618441843635</v>
      </c>
      <c r="H54" s="491">
        <f t="shared" si="20"/>
        <v>7589.5618441843635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21450.762875708882</v>
      </c>
      <c r="E55" s="522">
        <f>IF(+I14&lt;F54,I14,D55)</f>
        <v>4901.9523809523807</v>
      </c>
      <c r="F55" s="523">
        <f t="shared" si="21"/>
        <v>16548.810494756501</v>
      </c>
      <c r="G55" s="524">
        <f t="shared" si="19"/>
        <v>7038.3662357443573</v>
      </c>
      <c r="H55" s="491">
        <f t="shared" si="20"/>
        <v>7038.3662357443573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16548.810494756501</v>
      </c>
      <c r="E56" s="522">
        <f>IF(+I14&lt;F55,I14,D56)</f>
        <v>4901.9523809523807</v>
      </c>
      <c r="F56" s="523">
        <f t="shared" si="21"/>
        <v>11646.858113804119</v>
      </c>
      <c r="G56" s="524">
        <f t="shared" ref="G56:G72" si="26">+I$12*((D56+F56)/2)+E56</f>
        <v>6487.1706273043492</v>
      </c>
      <c r="H56" s="491">
        <f t="shared" ref="H56:H72" si="27">+I$13*((D56+F56)/2)+E56</f>
        <v>6487.1706273043492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11646.858113804119</v>
      </c>
      <c r="E57" s="522">
        <f>IF(+I14&lt;F56,I14,D57)</f>
        <v>4901.9523809523807</v>
      </c>
      <c r="F57" s="523">
        <f t="shared" si="21"/>
        <v>6744.9057328517383</v>
      </c>
      <c r="G57" s="524">
        <f t="shared" si="26"/>
        <v>5935.975018864342</v>
      </c>
      <c r="H57" s="491">
        <f t="shared" si="27"/>
        <v>5935.975018864342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6744.9057328517383</v>
      </c>
      <c r="E58" s="522">
        <f>IF(+I14&lt;F57,I14,D58)</f>
        <v>4901.9523809523807</v>
      </c>
      <c r="F58" s="523">
        <f t="shared" si="21"/>
        <v>1842.9533518993576</v>
      </c>
      <c r="G58" s="524">
        <f t="shared" si="26"/>
        <v>5384.7794104243349</v>
      </c>
      <c r="H58" s="491">
        <f t="shared" si="27"/>
        <v>5384.7794104243349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1842.9533518993576</v>
      </c>
      <c r="E59" s="522">
        <f>IF(+I14&lt;F58,I14,D59)</f>
        <v>1842.9533518993576</v>
      </c>
      <c r="F59" s="523">
        <f t="shared" si="21"/>
        <v>0</v>
      </c>
      <c r="G59" s="524">
        <f t="shared" si="26"/>
        <v>1946.5679645253329</v>
      </c>
      <c r="H59" s="491">
        <f t="shared" si="27"/>
        <v>1946.5679645253329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205881.99999999985</v>
      </c>
      <c r="F73" s="375"/>
      <c r="G73" s="375">
        <f>SUM(G17:G72)</f>
        <v>740173.0471493511</v>
      </c>
      <c r="H73" s="375">
        <f>SUM(H17:H72)</f>
        <v>740173.0471493511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21369.452055184542</v>
      </c>
      <c r="N87" s="546">
        <f>IF(J92&lt;D11,0,VLOOKUP(J92,C17:O72,11))</f>
        <v>21369.452055184542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22167.789513902546</v>
      </c>
      <c r="N88" s="550">
        <f>IF(J92&lt;D11,0,VLOOKUP(J92,C99:P154,7))</f>
        <v>22167.789513902546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798.3374587180042</v>
      </c>
      <c r="N89" s="555">
        <f>+N88-N87</f>
        <v>798.3374587180042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4901.9523809523807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28">+I99-H99</f>
        <v>0</v>
      </c>
      <c r="K99" s="514"/>
      <c r="L99" s="512">
        <f t="shared" ref="L99:L104" si="29">H99</f>
        <v>20152.28121946373</v>
      </c>
      <c r="M99" s="597">
        <f t="shared" ref="M99:M130" si="30">IF(L99&lt;&gt;0,+H99-L99,0)</f>
        <v>0</v>
      </c>
      <c r="N99" s="512">
        <f t="shared" ref="N99:N104" si="31">I99</f>
        <v>20152.28121946373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28"/>
        <v>0</v>
      </c>
      <c r="K100" s="514"/>
      <c r="L100" s="518">
        <f t="shared" si="29"/>
        <v>35099.600890705573</v>
      </c>
      <c r="M100" s="519">
        <f t="shared" si="30"/>
        <v>0</v>
      </c>
      <c r="N100" s="518">
        <f t="shared" si="31"/>
        <v>35099.600890705573</v>
      </c>
      <c r="O100" s="514">
        <f t="shared" si="32"/>
        <v>0</v>
      </c>
      <c r="P100" s="514">
        <f t="shared" si="33"/>
        <v>0</v>
      </c>
      <c r="Q100" s="269"/>
    </row>
    <row r="101" spans="1:17">
      <c r="B101" s="195" t="str">
        <f t="shared" ref="B101:B154" si="34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28"/>
        <v>0</v>
      </c>
      <c r="K101" s="514"/>
      <c r="L101" s="518">
        <f t="shared" si="29"/>
        <v>33730.455386576738</v>
      </c>
      <c r="M101" s="519">
        <f t="shared" si="30"/>
        <v>0</v>
      </c>
      <c r="N101" s="518">
        <f t="shared" si="31"/>
        <v>33730.455386576738</v>
      </c>
      <c r="O101" s="514">
        <f t="shared" si="32"/>
        <v>0</v>
      </c>
      <c r="P101" s="514">
        <f t="shared" si="33"/>
        <v>0</v>
      </c>
      <c r="Q101" s="269"/>
    </row>
    <row r="102" spans="1:17">
      <c r="B102" s="195" t="str">
        <f t="shared" si="34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29"/>
        <v>30743.366686318692</v>
      </c>
      <c r="M102" s="519">
        <f t="shared" ref="M102:M107" si="35">IF(L102&lt;&gt;0,+H102-L102,0)</f>
        <v>0</v>
      </c>
      <c r="N102" s="518">
        <f t="shared" si="31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4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29"/>
        <v>30197.745297823447</v>
      </c>
      <c r="M103" s="519">
        <f t="shared" si="35"/>
        <v>0</v>
      </c>
      <c r="N103" s="518">
        <f t="shared" si="31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4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28"/>
        <v>0</v>
      </c>
      <c r="K104" s="514"/>
      <c r="L104" s="518">
        <f t="shared" si="29"/>
        <v>28778.63948471695</v>
      </c>
      <c r="M104" s="519">
        <f t="shared" si="35"/>
        <v>0</v>
      </c>
      <c r="N104" s="518">
        <f t="shared" si="31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4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28"/>
        <v>0</v>
      </c>
      <c r="K105" s="514"/>
      <c r="L105" s="518">
        <f t="shared" ref="L105:L110" si="36">H105</f>
        <v>27176.384994149808</v>
      </c>
      <c r="M105" s="519">
        <f t="shared" si="35"/>
        <v>0</v>
      </c>
      <c r="N105" s="518">
        <f t="shared" ref="N105:N110" si="37"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4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28"/>
        <v>0</v>
      </c>
      <c r="K106" s="514"/>
      <c r="L106" s="518">
        <f t="shared" si="36"/>
        <v>25735.686949015238</v>
      </c>
      <c r="M106" s="519">
        <f t="shared" si="35"/>
        <v>0</v>
      </c>
      <c r="N106" s="518">
        <f t="shared" si="37"/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4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28"/>
        <v>0</v>
      </c>
      <c r="K107" s="514"/>
      <c r="L107" s="518">
        <f t="shared" si="36"/>
        <v>22496.669570219787</v>
      </c>
      <c r="M107" s="519">
        <f t="shared" si="35"/>
        <v>0</v>
      </c>
      <c r="N107" s="518">
        <f t="shared" si="37"/>
        <v>22496.669570219787</v>
      </c>
      <c r="O107" s="514">
        <f t="shared" si="32"/>
        <v>0</v>
      </c>
      <c r="P107" s="514">
        <f t="shared" si="33"/>
        <v>0</v>
      </c>
      <c r="Q107" s="269"/>
    </row>
    <row r="108" spans="1:17">
      <c r="B108" s="195" t="str">
        <f t="shared" si="34"/>
        <v/>
      </c>
      <c r="C108" s="507">
        <f>IF(D93="","-",+C107+1)</f>
        <v>2019</v>
      </c>
      <c r="D108" s="508">
        <v>164158.42862544913</v>
      </c>
      <c r="E108" s="516">
        <v>4787.9534883720926</v>
      </c>
      <c r="F108" s="515">
        <v>159370.47513707704</v>
      </c>
      <c r="G108" s="515">
        <v>161764.45188126308</v>
      </c>
      <c r="H108" s="516">
        <v>22103.308828819529</v>
      </c>
      <c r="I108" s="510">
        <v>22103.308828819529</v>
      </c>
      <c r="J108" s="514">
        <f t="shared" si="28"/>
        <v>0</v>
      </c>
      <c r="K108" s="514"/>
      <c r="L108" s="518">
        <f t="shared" si="36"/>
        <v>22103.308828819529</v>
      </c>
      <c r="M108" s="519">
        <f t="shared" ref="M108" si="38">IF(L108&lt;&gt;0,+H108-L108,0)</f>
        <v>0</v>
      </c>
      <c r="N108" s="518">
        <f t="shared" si="37"/>
        <v>22103.308828819529</v>
      </c>
      <c r="O108" s="514">
        <f t="shared" si="32"/>
        <v>0</v>
      </c>
      <c r="P108" s="514">
        <f t="shared" si="33"/>
        <v>0</v>
      </c>
      <c r="Q108" s="269"/>
    </row>
    <row r="109" spans="1:17">
      <c r="B109" s="195" t="str">
        <f t="shared" si="34"/>
        <v/>
      </c>
      <c r="C109" s="507">
        <f>IF(D93="","-",+C108+1)</f>
        <v>2020</v>
      </c>
      <c r="D109" s="508">
        <v>159370.47513707704</v>
      </c>
      <c r="E109" s="516">
        <v>4901.9523809523807</v>
      </c>
      <c r="F109" s="515">
        <v>154468.52275612467</v>
      </c>
      <c r="G109" s="515">
        <v>156919.49894660086</v>
      </c>
      <c r="H109" s="516">
        <v>21782.384276733683</v>
      </c>
      <c r="I109" s="510">
        <v>21782.384276733683</v>
      </c>
      <c r="J109" s="514">
        <f t="shared" si="28"/>
        <v>0</v>
      </c>
      <c r="K109" s="514"/>
      <c r="L109" s="518">
        <f t="shared" si="36"/>
        <v>21782.384276733683</v>
      </c>
      <c r="M109" s="519">
        <f t="shared" ref="M109" si="39">IF(L109&lt;&gt;0,+H109-L109,0)</f>
        <v>0</v>
      </c>
      <c r="N109" s="518">
        <f t="shared" si="37"/>
        <v>21782.384276733683</v>
      </c>
      <c r="O109" s="514">
        <f t="shared" si="32"/>
        <v>0</v>
      </c>
      <c r="P109" s="514">
        <f t="shared" si="33"/>
        <v>0</v>
      </c>
      <c r="Q109" s="269"/>
    </row>
    <row r="110" spans="1:17">
      <c r="B110" s="195" t="str">
        <f t="shared" si="34"/>
        <v/>
      </c>
      <c r="C110" s="507">
        <f>IF(D93="","-",+C109+1)</f>
        <v>2021</v>
      </c>
      <c r="D110" s="508">
        <v>154468.52275612467</v>
      </c>
      <c r="E110" s="516">
        <v>5021.5121951219517</v>
      </c>
      <c r="F110" s="515">
        <v>149447.01056100271</v>
      </c>
      <c r="G110" s="515">
        <v>151957.76665856369</v>
      </c>
      <c r="H110" s="516">
        <v>22270.880518555168</v>
      </c>
      <c r="I110" s="510">
        <v>22270.880518555168</v>
      </c>
      <c r="J110" s="514">
        <f t="shared" si="28"/>
        <v>0</v>
      </c>
      <c r="K110" s="514"/>
      <c r="L110" s="518">
        <f t="shared" si="36"/>
        <v>22270.880518555168</v>
      </c>
      <c r="M110" s="519">
        <f t="shared" ref="M110" si="40">IF(L110&lt;&gt;0,+H110-L110,0)</f>
        <v>0</v>
      </c>
      <c r="N110" s="518">
        <f t="shared" si="37"/>
        <v>22270.880518555168</v>
      </c>
      <c r="O110" s="514">
        <f t="shared" si="32"/>
        <v>0</v>
      </c>
      <c r="P110" s="514">
        <f t="shared" si="33"/>
        <v>0</v>
      </c>
      <c r="Q110" s="269"/>
    </row>
    <row r="111" spans="1:17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149447.01056100271</v>
      </c>
      <c r="E111" s="522">
        <f>IF(+J96&lt;F110,J96,D111)</f>
        <v>4901.9523809523807</v>
      </c>
      <c r="F111" s="523">
        <f t="shared" ref="F111:F131" si="41">+D111-E111</f>
        <v>144545.05818005034</v>
      </c>
      <c r="G111" s="523">
        <f t="shared" ref="G111:G130" si="42">+(F111+D111)/2</f>
        <v>146996.03437052653</v>
      </c>
      <c r="H111" s="526">
        <f t="shared" ref="H111:H130" si="43">+J$94*G111+E111</f>
        <v>22167.789513902546</v>
      </c>
      <c r="I111" s="577">
        <f t="shared" ref="I111:I130" si="44">+J$95*G111+E111</f>
        <v>22167.789513902546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144545.05818005034</v>
      </c>
      <c r="E112" s="522">
        <f>IF(+J96&lt;F111,J96,D112)</f>
        <v>4901.9523809523807</v>
      </c>
      <c r="F112" s="523">
        <f t="shared" si="41"/>
        <v>139643.10579909798</v>
      </c>
      <c r="G112" s="523">
        <f t="shared" si="42"/>
        <v>142094.08198957416</v>
      </c>
      <c r="H112" s="526">
        <f t="shared" si="43"/>
        <v>21592.016760539271</v>
      </c>
      <c r="I112" s="577">
        <f t="shared" si="44"/>
        <v>21592.016760539271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139643.10579909798</v>
      </c>
      <c r="E113" s="522">
        <f>IF(+J96&lt;F112,J96,D113)</f>
        <v>4901.9523809523807</v>
      </c>
      <c r="F113" s="523">
        <f t="shared" si="41"/>
        <v>134741.15341814561</v>
      </c>
      <c r="G113" s="523">
        <f t="shared" si="42"/>
        <v>137192.12960862179</v>
      </c>
      <c r="H113" s="526">
        <f t="shared" si="43"/>
        <v>21016.244007175992</v>
      </c>
      <c r="I113" s="577">
        <f t="shared" si="44"/>
        <v>21016.244007175992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134741.15341814561</v>
      </c>
      <c r="E114" s="522">
        <f>IF(+J96&lt;F113,J96,D114)</f>
        <v>4901.9523809523807</v>
      </c>
      <c r="F114" s="523">
        <f t="shared" si="41"/>
        <v>129839.20103719323</v>
      </c>
      <c r="G114" s="523">
        <f t="shared" si="42"/>
        <v>132290.17722766942</v>
      </c>
      <c r="H114" s="526">
        <f t="shared" si="43"/>
        <v>20440.471253812717</v>
      </c>
      <c r="I114" s="577">
        <f t="shared" si="44"/>
        <v>20440.471253812717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129839.20103719323</v>
      </c>
      <c r="E115" s="522">
        <f>IF(+J96&lt;F114,J96,D115)</f>
        <v>4901.9523809523807</v>
      </c>
      <c r="F115" s="523">
        <f t="shared" si="41"/>
        <v>124937.24865624084</v>
      </c>
      <c r="G115" s="523">
        <f t="shared" si="42"/>
        <v>127388.22484671703</v>
      </c>
      <c r="H115" s="526">
        <f t="shared" si="43"/>
        <v>19864.698500449438</v>
      </c>
      <c r="I115" s="577">
        <f t="shared" si="44"/>
        <v>19864.698500449438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124937.24865624084</v>
      </c>
      <c r="E116" s="522">
        <f>IF(+J96&lt;F115,J96,D116)</f>
        <v>4901.9523809523807</v>
      </c>
      <c r="F116" s="523">
        <f t="shared" si="41"/>
        <v>120035.29627528846</v>
      </c>
      <c r="G116" s="523">
        <f t="shared" si="42"/>
        <v>122486.27246576466</v>
      </c>
      <c r="H116" s="526">
        <f t="shared" si="43"/>
        <v>19288.925747086159</v>
      </c>
      <c r="I116" s="577">
        <f t="shared" si="44"/>
        <v>19288.925747086159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120035.29627528846</v>
      </c>
      <c r="E117" s="522">
        <f>IF(+J96&lt;F116,J96,D117)</f>
        <v>4901.9523809523807</v>
      </c>
      <c r="F117" s="523">
        <f t="shared" si="41"/>
        <v>115133.34389433608</v>
      </c>
      <c r="G117" s="523">
        <f t="shared" si="42"/>
        <v>117584.32008481227</v>
      </c>
      <c r="H117" s="526">
        <f t="shared" si="43"/>
        <v>18713.152993722881</v>
      </c>
      <c r="I117" s="577">
        <f t="shared" si="44"/>
        <v>18713.152993722881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115133.34389433608</v>
      </c>
      <c r="E118" s="522">
        <f>IF(+J96&lt;F117,J96,D118)</f>
        <v>4901.9523809523807</v>
      </c>
      <c r="F118" s="523">
        <f t="shared" si="41"/>
        <v>110231.3915133837</v>
      </c>
      <c r="G118" s="523">
        <f t="shared" si="42"/>
        <v>112682.3677038599</v>
      </c>
      <c r="H118" s="526">
        <f t="shared" si="43"/>
        <v>18137.380240359606</v>
      </c>
      <c r="I118" s="577">
        <f t="shared" si="44"/>
        <v>18137.380240359606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110231.3915133837</v>
      </c>
      <c r="E119" s="522">
        <f>IF(+J96&lt;F118,J96,D119)</f>
        <v>4901.9523809523807</v>
      </c>
      <c r="F119" s="523">
        <f t="shared" si="41"/>
        <v>105329.43913243132</v>
      </c>
      <c r="G119" s="523">
        <f t="shared" si="42"/>
        <v>107780.4153229075</v>
      </c>
      <c r="H119" s="526">
        <f t="shared" si="43"/>
        <v>17561.607486996327</v>
      </c>
      <c r="I119" s="577">
        <f t="shared" si="44"/>
        <v>17561.607486996327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105329.43913243132</v>
      </c>
      <c r="E120" s="522">
        <f>IF(+J96&lt;F119,J96,D120)</f>
        <v>4901.9523809523807</v>
      </c>
      <c r="F120" s="523">
        <f t="shared" si="41"/>
        <v>100427.48675147894</v>
      </c>
      <c r="G120" s="523">
        <f t="shared" si="42"/>
        <v>102878.46294195513</v>
      </c>
      <c r="H120" s="526">
        <f t="shared" si="43"/>
        <v>16985.834733633048</v>
      </c>
      <c r="I120" s="577">
        <f t="shared" si="44"/>
        <v>16985.834733633048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100427.48675147894</v>
      </c>
      <c r="E121" s="522">
        <f>IF(+J96&lt;F120,J96,D121)</f>
        <v>4901.9523809523807</v>
      </c>
      <c r="F121" s="523">
        <f t="shared" si="41"/>
        <v>95525.534370526555</v>
      </c>
      <c r="G121" s="523">
        <f t="shared" si="42"/>
        <v>97976.510561002739</v>
      </c>
      <c r="H121" s="526">
        <f t="shared" si="43"/>
        <v>16410.061980269769</v>
      </c>
      <c r="I121" s="577">
        <f t="shared" si="44"/>
        <v>16410.061980269769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95525.534370526555</v>
      </c>
      <c r="E122" s="522">
        <f>IF(+J96&lt;F121,J96,D122)</f>
        <v>4901.9523809523807</v>
      </c>
      <c r="F122" s="523">
        <f t="shared" si="41"/>
        <v>90623.581989574173</v>
      </c>
      <c r="G122" s="523">
        <f t="shared" si="42"/>
        <v>93074.558180050371</v>
      </c>
      <c r="H122" s="526">
        <f t="shared" si="43"/>
        <v>15834.289226906494</v>
      </c>
      <c r="I122" s="577">
        <f t="shared" si="44"/>
        <v>15834.289226906494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90623.581989574173</v>
      </c>
      <c r="E123" s="522">
        <f>IF(+J96&lt;F122,J96,D123)</f>
        <v>4901.9523809523807</v>
      </c>
      <c r="F123" s="523">
        <f t="shared" si="41"/>
        <v>85721.629608621792</v>
      </c>
      <c r="G123" s="523">
        <f t="shared" si="42"/>
        <v>88172.605799097975</v>
      </c>
      <c r="H123" s="526">
        <f t="shared" si="43"/>
        <v>15258.516473543212</v>
      </c>
      <c r="I123" s="577">
        <f t="shared" si="44"/>
        <v>15258.516473543212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85721.629608621792</v>
      </c>
      <c r="E124" s="522">
        <f>IF(+J96&lt;F123,J96,D124)</f>
        <v>4901.9523809523807</v>
      </c>
      <c r="F124" s="523">
        <f t="shared" si="41"/>
        <v>80819.67722766941</v>
      </c>
      <c r="G124" s="523">
        <f t="shared" si="42"/>
        <v>83270.653418145608</v>
      </c>
      <c r="H124" s="526">
        <f t="shared" si="43"/>
        <v>14682.743720179937</v>
      </c>
      <c r="I124" s="577">
        <f t="shared" si="44"/>
        <v>14682.743720179937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80819.67722766941</v>
      </c>
      <c r="E125" s="522">
        <f>IF(+J96&lt;F124,J96,D125)</f>
        <v>4901.9523809523807</v>
      </c>
      <c r="F125" s="523">
        <f t="shared" si="41"/>
        <v>75917.724846717028</v>
      </c>
      <c r="G125" s="523">
        <f t="shared" si="42"/>
        <v>78368.701037193212</v>
      </c>
      <c r="H125" s="526">
        <f t="shared" si="43"/>
        <v>14106.970966816658</v>
      </c>
      <c r="I125" s="577">
        <f t="shared" si="44"/>
        <v>14106.970966816658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75917.724846717028</v>
      </c>
      <c r="E126" s="522">
        <f>IF(+J96&lt;F125,J96,D126)</f>
        <v>4901.9523809523807</v>
      </c>
      <c r="F126" s="523">
        <f t="shared" si="41"/>
        <v>71015.772465764647</v>
      </c>
      <c r="G126" s="523">
        <f t="shared" si="42"/>
        <v>73466.748656240845</v>
      </c>
      <c r="H126" s="526">
        <f t="shared" si="43"/>
        <v>13531.198213453383</v>
      </c>
      <c r="I126" s="577">
        <f t="shared" si="44"/>
        <v>13531.198213453383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71015.772465764647</v>
      </c>
      <c r="E127" s="522">
        <f>IF(+J96&lt;F126,J96,D127)</f>
        <v>4901.9523809523807</v>
      </c>
      <c r="F127" s="523">
        <f t="shared" si="41"/>
        <v>66113.820084812265</v>
      </c>
      <c r="G127" s="523">
        <f t="shared" si="42"/>
        <v>68564.796275288449</v>
      </c>
      <c r="H127" s="526">
        <f t="shared" si="43"/>
        <v>12955.4254600901</v>
      </c>
      <c r="I127" s="577">
        <f t="shared" si="44"/>
        <v>12955.4254600901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66113.820084812265</v>
      </c>
      <c r="E128" s="522">
        <f>IF(+J96&lt;F127,J96,D128)</f>
        <v>4901.9523809523807</v>
      </c>
      <c r="F128" s="523">
        <f t="shared" si="41"/>
        <v>61211.867703859883</v>
      </c>
      <c r="G128" s="523">
        <f t="shared" si="42"/>
        <v>63662.843894336074</v>
      </c>
      <c r="H128" s="526">
        <f t="shared" si="43"/>
        <v>12379.652706726825</v>
      </c>
      <c r="I128" s="577">
        <f t="shared" si="44"/>
        <v>12379.652706726825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61211.867703859883</v>
      </c>
      <c r="E129" s="522">
        <f>IF(+J96&lt;F128,J96,D129)</f>
        <v>4901.9523809523807</v>
      </c>
      <c r="F129" s="523">
        <f t="shared" si="41"/>
        <v>56309.915322907502</v>
      </c>
      <c r="G129" s="523">
        <f t="shared" si="42"/>
        <v>58760.891513383693</v>
      </c>
      <c r="H129" s="526">
        <f t="shared" si="43"/>
        <v>11803.879953363547</v>
      </c>
      <c r="I129" s="577">
        <f t="shared" si="44"/>
        <v>11803.879953363547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56309.915322907502</v>
      </c>
      <c r="E130" s="522">
        <f>IF(+J96&lt;F129,J96,D130)</f>
        <v>4901.9523809523807</v>
      </c>
      <c r="F130" s="523">
        <f t="shared" si="41"/>
        <v>51407.96294195512</v>
      </c>
      <c r="G130" s="523">
        <f t="shared" si="42"/>
        <v>53858.939132431311</v>
      </c>
      <c r="H130" s="526">
        <f t="shared" si="43"/>
        <v>11228.107200000268</v>
      </c>
      <c r="I130" s="577">
        <f t="shared" si="44"/>
        <v>11228.107200000268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51407.96294195512</v>
      </c>
      <c r="E131" s="522">
        <f>IF(+J96&lt;F130,J96,D131)</f>
        <v>4901.9523809523807</v>
      </c>
      <c r="F131" s="523">
        <f t="shared" si="41"/>
        <v>46506.010561002739</v>
      </c>
      <c r="G131" s="523">
        <f t="shared" ref="G131:G154" si="45">+(F131+D131)/2</f>
        <v>48956.986751478929</v>
      </c>
      <c r="H131" s="526">
        <f t="shared" ref="H131:H154" si="46">+J$94*G131+E131</f>
        <v>10652.334446636989</v>
      </c>
      <c r="I131" s="577">
        <f t="shared" ref="I131:I154" si="47">+J$95*G131+E131</f>
        <v>10652.334446636989</v>
      </c>
      <c r="J131" s="514">
        <f t="shared" ref="J131:J154" si="48">+I131-H131</f>
        <v>0</v>
      </c>
      <c r="K131" s="514"/>
      <c r="L131" s="525"/>
      <c r="M131" s="514">
        <f t="shared" ref="M131:M154" si="49">IF(L131&lt;&gt;0,+H131-L131,0)</f>
        <v>0</v>
      </c>
      <c r="N131" s="525"/>
      <c r="O131" s="514">
        <f t="shared" ref="O131:O154" si="50">IF(N131&lt;&gt;0,+I131-N131,0)</f>
        <v>0</v>
      </c>
      <c r="P131" s="514">
        <f t="shared" ref="P131:P154" si="51">+O131-M131</f>
        <v>0</v>
      </c>
      <c r="Q131" s="269"/>
    </row>
    <row r="132" spans="2:17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46506.010561002739</v>
      </c>
      <c r="E132" s="522">
        <f>IF(+J96&lt;F131,J96,D132)</f>
        <v>4901.9523809523807</v>
      </c>
      <c r="F132" s="523">
        <f t="shared" ref="F132:F154" si="52">+D132-E132</f>
        <v>41604.058180050357</v>
      </c>
      <c r="G132" s="523">
        <f t="shared" si="45"/>
        <v>44055.034370526548</v>
      </c>
      <c r="H132" s="526">
        <f t="shared" si="46"/>
        <v>10076.561693273712</v>
      </c>
      <c r="I132" s="577">
        <f t="shared" si="47"/>
        <v>10076.561693273712</v>
      </c>
      <c r="J132" s="514">
        <f t="shared" si="48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  <c r="Q132" s="269"/>
    </row>
    <row r="133" spans="2:17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41604.058180050357</v>
      </c>
      <c r="E133" s="522">
        <f>IF(+J96&lt;F132,J96,D133)</f>
        <v>4901.9523809523807</v>
      </c>
      <c r="F133" s="523">
        <f t="shared" si="52"/>
        <v>36702.105799097975</v>
      </c>
      <c r="G133" s="523">
        <f t="shared" si="45"/>
        <v>39153.081989574166</v>
      </c>
      <c r="H133" s="526">
        <f t="shared" si="46"/>
        <v>9500.7889399104351</v>
      </c>
      <c r="I133" s="577">
        <f t="shared" si="47"/>
        <v>9500.7889399104351</v>
      </c>
      <c r="J133" s="514">
        <f t="shared" si="48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  <c r="Q133" s="269"/>
    </row>
    <row r="134" spans="2:17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36702.105799097975</v>
      </c>
      <c r="E134" s="522">
        <f>IF(+J96&lt;F133,J96,D134)</f>
        <v>4901.9523809523807</v>
      </c>
      <c r="F134" s="523">
        <f t="shared" si="52"/>
        <v>31800.153418145594</v>
      </c>
      <c r="G134" s="523">
        <f t="shared" si="45"/>
        <v>34251.129608621784</v>
      </c>
      <c r="H134" s="526">
        <f t="shared" si="46"/>
        <v>8925.0161865471564</v>
      </c>
      <c r="I134" s="577">
        <f t="shared" si="47"/>
        <v>8925.0161865471564</v>
      </c>
      <c r="J134" s="514">
        <f t="shared" si="48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  <c r="Q134" s="269"/>
    </row>
    <row r="135" spans="2:17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31800.153418145594</v>
      </c>
      <c r="E135" s="522">
        <f>IF(+J96&lt;F134,J96,D135)</f>
        <v>4901.9523809523807</v>
      </c>
      <c r="F135" s="523">
        <f t="shared" si="52"/>
        <v>26898.201037193212</v>
      </c>
      <c r="G135" s="523">
        <f t="shared" si="45"/>
        <v>29349.177227669403</v>
      </c>
      <c r="H135" s="526">
        <f t="shared" si="46"/>
        <v>8349.2434331838776</v>
      </c>
      <c r="I135" s="577">
        <f t="shared" si="47"/>
        <v>8349.2434331838776</v>
      </c>
      <c r="J135" s="514">
        <f t="shared" si="48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  <c r="Q135" s="269"/>
    </row>
    <row r="136" spans="2:17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26898.201037193212</v>
      </c>
      <c r="E136" s="522">
        <f>IF(+J96&lt;F135,J96,D136)</f>
        <v>4901.9523809523807</v>
      </c>
      <c r="F136" s="523">
        <f t="shared" si="52"/>
        <v>21996.24865624083</v>
      </c>
      <c r="G136" s="523">
        <f t="shared" si="45"/>
        <v>24447.224846717021</v>
      </c>
      <c r="H136" s="526">
        <f t="shared" si="46"/>
        <v>7773.4706798206007</v>
      </c>
      <c r="I136" s="577">
        <f t="shared" si="47"/>
        <v>7773.4706798206007</v>
      </c>
      <c r="J136" s="514">
        <f t="shared" si="48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  <c r="Q136" s="269"/>
    </row>
    <row r="137" spans="2:17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21996.24865624083</v>
      </c>
      <c r="E137" s="522">
        <f>IF(+J96&lt;F136,J96,D137)</f>
        <v>4901.9523809523807</v>
      </c>
      <c r="F137" s="523">
        <f t="shared" si="52"/>
        <v>17094.296275288449</v>
      </c>
      <c r="G137" s="523">
        <f t="shared" si="45"/>
        <v>19545.272465764639</v>
      </c>
      <c r="H137" s="526">
        <f t="shared" si="46"/>
        <v>7197.697926457322</v>
      </c>
      <c r="I137" s="577">
        <f t="shared" si="47"/>
        <v>7197.697926457322</v>
      </c>
      <c r="J137" s="514">
        <f t="shared" si="48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  <c r="Q137" s="269"/>
    </row>
    <row r="138" spans="2:17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17094.296275288449</v>
      </c>
      <c r="E138" s="522">
        <f>IF(+J96&lt;F137,J96,D138)</f>
        <v>4901.9523809523807</v>
      </c>
      <c r="F138" s="523">
        <f t="shared" si="52"/>
        <v>12192.343894336067</v>
      </c>
      <c r="G138" s="523">
        <f t="shared" si="45"/>
        <v>14643.320084812258</v>
      </c>
      <c r="H138" s="526">
        <f t="shared" si="46"/>
        <v>6621.9251730940441</v>
      </c>
      <c r="I138" s="577">
        <f t="shared" si="47"/>
        <v>6621.9251730940441</v>
      </c>
      <c r="J138" s="514">
        <f t="shared" si="48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  <c r="Q138" s="269"/>
    </row>
    <row r="139" spans="2:17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12192.343894336067</v>
      </c>
      <c r="E139" s="522">
        <f>IF(+J96&lt;F138,J96,D139)</f>
        <v>4901.9523809523807</v>
      </c>
      <c r="F139" s="523">
        <f t="shared" si="52"/>
        <v>7290.3915133836863</v>
      </c>
      <c r="G139" s="523">
        <f t="shared" si="45"/>
        <v>9741.3677038598762</v>
      </c>
      <c r="H139" s="526">
        <f t="shared" si="46"/>
        <v>6046.1524197307663</v>
      </c>
      <c r="I139" s="577">
        <f t="shared" si="47"/>
        <v>6046.1524197307663</v>
      </c>
      <c r="J139" s="514">
        <f t="shared" si="48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  <c r="Q139" s="269"/>
    </row>
    <row r="140" spans="2:17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7290.3915133836863</v>
      </c>
      <c r="E140" s="522">
        <f>IF(+J96&lt;F139,J96,D140)</f>
        <v>4901.9523809523807</v>
      </c>
      <c r="F140" s="523">
        <f t="shared" si="52"/>
        <v>2388.4391324313056</v>
      </c>
      <c r="G140" s="523">
        <f t="shared" si="45"/>
        <v>4839.4153229074964</v>
      </c>
      <c r="H140" s="526">
        <f t="shared" si="46"/>
        <v>5470.3796663674884</v>
      </c>
      <c r="I140" s="577">
        <f t="shared" si="47"/>
        <v>5470.3796663674884</v>
      </c>
      <c r="J140" s="514">
        <f t="shared" si="48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  <c r="Q140" s="269"/>
    </row>
    <row r="141" spans="2:17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2388.4391324313056</v>
      </c>
      <c r="E141" s="522">
        <f>IF(+J96&lt;F140,J96,D141)</f>
        <v>2388.4391324313056</v>
      </c>
      <c r="F141" s="523">
        <f t="shared" si="52"/>
        <v>0</v>
      </c>
      <c r="G141" s="523">
        <f t="shared" si="45"/>
        <v>1194.2195662156528</v>
      </c>
      <c r="H141" s="526">
        <f t="shared" si="46"/>
        <v>2528.7095867980397</v>
      </c>
      <c r="I141" s="577">
        <f t="shared" si="47"/>
        <v>2528.7095867980397</v>
      </c>
      <c r="J141" s="514">
        <f t="shared" si="48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  <c r="Q141" s="269"/>
    </row>
    <row r="142" spans="2:17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5"/>
        <v>0</v>
      </c>
      <c r="H142" s="526">
        <f t="shared" si="46"/>
        <v>0</v>
      </c>
      <c r="I142" s="577">
        <f t="shared" si="47"/>
        <v>0</v>
      </c>
      <c r="J142" s="514">
        <f t="shared" si="48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  <c r="Q142" s="269"/>
    </row>
    <row r="143" spans="2:17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5"/>
        <v>0</v>
      </c>
      <c r="H143" s="526">
        <f t="shared" si="46"/>
        <v>0</v>
      </c>
      <c r="I143" s="577">
        <f t="shared" si="47"/>
        <v>0</v>
      </c>
      <c r="J143" s="514">
        <f t="shared" si="48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  <c r="Q143" s="269"/>
    </row>
    <row r="144" spans="2:17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5"/>
        <v>0</v>
      </c>
      <c r="H144" s="526">
        <f t="shared" si="46"/>
        <v>0</v>
      </c>
      <c r="I144" s="577">
        <f t="shared" si="47"/>
        <v>0</v>
      </c>
      <c r="J144" s="514">
        <f t="shared" si="48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  <c r="Q144" s="269"/>
    </row>
    <row r="145" spans="2:17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5"/>
        <v>0</v>
      </c>
      <c r="H145" s="526">
        <f t="shared" si="46"/>
        <v>0</v>
      </c>
      <c r="I145" s="577">
        <f t="shared" si="47"/>
        <v>0</v>
      </c>
      <c r="J145" s="514">
        <f t="shared" si="48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  <c r="Q145" s="269"/>
    </row>
    <row r="146" spans="2:17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5"/>
        <v>0</v>
      </c>
      <c r="H146" s="526">
        <f t="shared" si="46"/>
        <v>0</v>
      </c>
      <c r="I146" s="577">
        <f t="shared" si="47"/>
        <v>0</v>
      </c>
      <c r="J146" s="514">
        <f t="shared" si="48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  <c r="Q146" s="269"/>
    </row>
    <row r="147" spans="2:17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5"/>
        <v>0</v>
      </c>
      <c r="H147" s="526">
        <f t="shared" si="46"/>
        <v>0</v>
      </c>
      <c r="I147" s="577">
        <f t="shared" si="47"/>
        <v>0</v>
      </c>
      <c r="J147" s="514">
        <f t="shared" si="48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  <c r="Q147" s="269"/>
    </row>
    <row r="148" spans="2:17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5"/>
        <v>0</v>
      </c>
      <c r="H148" s="526">
        <f t="shared" si="46"/>
        <v>0</v>
      </c>
      <c r="I148" s="577">
        <f t="shared" si="47"/>
        <v>0</v>
      </c>
      <c r="J148" s="514">
        <f t="shared" si="48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  <c r="Q148" s="269"/>
    </row>
    <row r="149" spans="2:17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5"/>
        <v>0</v>
      </c>
      <c r="H149" s="526">
        <f t="shared" si="46"/>
        <v>0</v>
      </c>
      <c r="I149" s="577">
        <f t="shared" si="47"/>
        <v>0</v>
      </c>
      <c r="J149" s="514">
        <f t="shared" si="48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  <c r="Q149" s="269"/>
    </row>
    <row r="150" spans="2:17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5"/>
        <v>0</v>
      </c>
      <c r="H150" s="526">
        <f t="shared" si="46"/>
        <v>0</v>
      </c>
      <c r="I150" s="577">
        <f t="shared" si="47"/>
        <v>0</v>
      </c>
      <c r="J150" s="514">
        <f t="shared" si="48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  <c r="Q150" s="269"/>
    </row>
    <row r="151" spans="2:17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5"/>
        <v>0</v>
      </c>
      <c r="H151" s="526">
        <f t="shared" si="46"/>
        <v>0</v>
      </c>
      <c r="I151" s="577">
        <f t="shared" si="47"/>
        <v>0</v>
      </c>
      <c r="J151" s="514">
        <f t="shared" si="48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  <c r="Q151" s="269"/>
    </row>
    <row r="152" spans="2:17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5"/>
        <v>0</v>
      </c>
      <c r="H152" s="526">
        <f t="shared" si="46"/>
        <v>0</v>
      </c>
      <c r="I152" s="577">
        <f t="shared" si="47"/>
        <v>0</v>
      </c>
      <c r="J152" s="514">
        <f t="shared" si="48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  <c r="Q152" s="269"/>
    </row>
    <row r="153" spans="2:17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5"/>
        <v>0</v>
      </c>
      <c r="H153" s="526">
        <f t="shared" si="46"/>
        <v>0</v>
      </c>
      <c r="I153" s="577">
        <f t="shared" si="47"/>
        <v>0</v>
      </c>
      <c r="J153" s="514">
        <f t="shared" si="48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  <c r="Q153" s="269"/>
    </row>
    <row r="154" spans="2:17" ht="13.5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5"/>
        <v>0</v>
      </c>
      <c r="H154" s="530">
        <f t="shared" si="46"/>
        <v>0</v>
      </c>
      <c r="I154" s="579">
        <f t="shared" si="47"/>
        <v>0</v>
      </c>
      <c r="J154" s="533">
        <f t="shared" si="48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  <c r="Q154" s="269"/>
    </row>
    <row r="155" spans="2:17">
      <c r="C155" s="374" t="s">
        <v>78</v>
      </c>
      <c r="D155" s="375"/>
      <c r="E155" s="375">
        <f>SUM(E99:E154)</f>
        <v>205881.99999999994</v>
      </c>
      <c r="F155" s="375"/>
      <c r="G155" s="375"/>
      <c r="H155" s="375">
        <f>SUM(H99:H154)</f>
        <v>737368.65139394708</v>
      </c>
      <c r="I155" s="375">
        <f>SUM(I99:I154)</f>
        <v>737368.65139394708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view="pageBreakPreview" zoomScale="75" zoomScaleNormal="100" zoomScaleSheetLayoutView="75" workbookViewId="0">
      <selection activeCell="D111" sqref="D111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497607.69769277796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497607.69769277796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114169.97619047618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 t="shared" ref="K23:K28" si="10">G23</f>
        <v>640169.61761771492</v>
      </c>
      <c r="L23" s="519">
        <f t="shared" si="6"/>
        <v>0</v>
      </c>
      <c r="M23" s="518">
        <f t="shared" ref="M23:M28" si="11"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 t="shared" si="10"/>
        <v>605586.64190337458</v>
      </c>
      <c r="L24" s="519">
        <f t="shared" si="6"/>
        <v>0</v>
      </c>
      <c r="M24" s="518">
        <f t="shared" si="11"/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609275.37207027047</v>
      </c>
      <c r="H25" s="610">
        <v>609275.37207027047</v>
      </c>
      <c r="I25" s="511">
        <f t="shared" si="9"/>
        <v>0</v>
      </c>
      <c r="J25" s="511"/>
      <c r="K25" s="518">
        <f t="shared" si="10"/>
        <v>609275.37207027047</v>
      </c>
      <c r="L25" s="519">
        <f t="shared" si="6"/>
        <v>0</v>
      </c>
      <c r="M25" s="518">
        <f t="shared" si="11"/>
        <v>609275.37207027047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116954.60975609756</v>
      </c>
      <c r="F26" s="608">
        <v>3698239.3766826321</v>
      </c>
      <c r="G26" s="609">
        <v>594411.13132781303</v>
      </c>
      <c r="H26" s="610">
        <v>594411.13132781303</v>
      </c>
      <c r="I26" s="511">
        <f t="shared" si="9"/>
        <v>0</v>
      </c>
      <c r="J26" s="511"/>
      <c r="K26" s="518">
        <f t="shared" si="10"/>
        <v>594411.13132781303</v>
      </c>
      <c r="L26" s="519">
        <f t="shared" ref="L26" si="12">IF(K26&lt;&gt;0,+G26-K26,0)</f>
        <v>0</v>
      </c>
      <c r="M26" s="518">
        <f t="shared" si="11"/>
        <v>594411.13132781303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489431.31850985193</v>
      </c>
      <c r="H27" s="610">
        <v>489431.31850985193</v>
      </c>
      <c r="I27" s="511">
        <f t="shared" si="9"/>
        <v>0</v>
      </c>
      <c r="J27" s="511"/>
      <c r="K27" s="518">
        <f t="shared" si="10"/>
        <v>489431.31850985193</v>
      </c>
      <c r="L27" s="519">
        <f t="shared" ref="L27" si="13">IF(K27&lt;&gt;0,+G27-K27,0)</f>
        <v>0</v>
      </c>
      <c r="M27" s="518">
        <f t="shared" si="11"/>
        <v>489431.31850985193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3586724.5162175149</v>
      </c>
      <c r="E28" s="609">
        <v>114169.97619047618</v>
      </c>
      <c r="F28" s="608">
        <v>3472554.5400270387</v>
      </c>
      <c r="G28" s="609">
        <v>488327.80853353348</v>
      </c>
      <c r="H28" s="610">
        <v>488327.80853353348</v>
      </c>
      <c r="I28" s="511">
        <f t="shared" si="9"/>
        <v>0</v>
      </c>
      <c r="J28" s="511"/>
      <c r="K28" s="518">
        <f t="shared" si="10"/>
        <v>488327.80853353348</v>
      </c>
      <c r="L28" s="519">
        <f t="shared" ref="L28" si="14">IF(K28&lt;&gt;0,+G28-K28,0)</f>
        <v>0</v>
      </c>
      <c r="M28" s="518">
        <f t="shared" si="11"/>
        <v>488327.80853353348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08">
        <v>3467114.7907360573</v>
      </c>
      <c r="E29" s="609">
        <v>114169.97619047618</v>
      </c>
      <c r="F29" s="608">
        <v>3352944.8145455811</v>
      </c>
      <c r="G29" s="609">
        <v>497607.69769277796</v>
      </c>
      <c r="H29" s="610">
        <v>497607.69769277796</v>
      </c>
      <c r="I29" s="511">
        <f t="shared" si="9"/>
        <v>0</v>
      </c>
      <c r="J29" s="511"/>
      <c r="K29" s="518">
        <f t="shared" ref="K29" si="15">G29</f>
        <v>497607.69769277796</v>
      </c>
      <c r="L29" s="519">
        <f t="shared" ref="L29" si="16">IF(K29&lt;&gt;0,+G29-K29,0)</f>
        <v>0</v>
      </c>
      <c r="M29" s="518">
        <f t="shared" ref="M29" si="17">H29</f>
        <v>497607.69769277796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3352944.8145455811</v>
      </c>
      <c r="E30" s="522">
        <f>IF(+I14&lt;F29,I14,D30)</f>
        <v>114169.97619047618</v>
      </c>
      <c r="F30" s="523">
        <f t="shared" ref="F30:F48" si="18">+D30-E30</f>
        <v>3238774.8383551049</v>
      </c>
      <c r="G30" s="524">
        <f t="shared" ref="G30:G55" si="19">+I$12*((D30+F30)/2)+E30</f>
        <v>484769.95782887819</v>
      </c>
      <c r="H30" s="491">
        <f t="shared" ref="H30:H55" si="20">+I$13*((D30+F30)/2)+E30</f>
        <v>484769.95782887819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3238774.8383551049</v>
      </c>
      <c r="E31" s="522">
        <f>IF(+I14&lt;F30,I14,D31)</f>
        <v>114169.97619047618</v>
      </c>
      <c r="F31" s="523">
        <f t="shared" si="18"/>
        <v>3124604.8621646287</v>
      </c>
      <c r="G31" s="524">
        <f t="shared" si="19"/>
        <v>471932.21796497842</v>
      </c>
      <c r="H31" s="491">
        <f t="shared" si="20"/>
        <v>471932.21796497842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3124604.8621646287</v>
      </c>
      <c r="E32" s="522">
        <f>IF(+I14&lt;F31,I14,D32)</f>
        <v>114169.97619047618</v>
      </c>
      <c r="F32" s="523">
        <f t="shared" si="18"/>
        <v>3010434.8859741525</v>
      </c>
      <c r="G32" s="524">
        <f t="shared" si="19"/>
        <v>459094.47810107877</v>
      </c>
      <c r="H32" s="491">
        <f t="shared" si="20"/>
        <v>459094.47810107877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3010434.8859741525</v>
      </c>
      <c r="E33" s="522">
        <f>IF(+I14&lt;F32,I14,D33)</f>
        <v>114169.97619047618</v>
      </c>
      <c r="F33" s="523">
        <f t="shared" si="18"/>
        <v>2896264.9097836763</v>
      </c>
      <c r="G33" s="524">
        <f t="shared" si="19"/>
        <v>446256.73823717888</v>
      </c>
      <c r="H33" s="491">
        <f t="shared" si="20"/>
        <v>446256.73823717888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2896264.9097836763</v>
      </c>
      <c r="E34" s="522">
        <f>IF(+I14&lt;F33,I14,D34)</f>
        <v>114169.97619047618</v>
      </c>
      <c r="F34" s="523">
        <f t="shared" si="18"/>
        <v>2782094.9335932001</v>
      </c>
      <c r="G34" s="524">
        <f t="shared" si="19"/>
        <v>433418.99837327923</v>
      </c>
      <c r="H34" s="491">
        <f t="shared" si="20"/>
        <v>433418.99837327923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2782094.9335932001</v>
      </c>
      <c r="E35" s="522">
        <f>IF(+I14&lt;F34,I14,D35)</f>
        <v>114169.97619047618</v>
      </c>
      <c r="F35" s="523">
        <f t="shared" si="18"/>
        <v>2667924.9574027238</v>
      </c>
      <c r="G35" s="524">
        <f t="shared" si="19"/>
        <v>420581.25850937946</v>
      </c>
      <c r="H35" s="491">
        <f t="shared" si="20"/>
        <v>420581.25850937946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2667924.9574027238</v>
      </c>
      <c r="E36" s="522">
        <f>IF(+I14&lt;F35,I14,D36)</f>
        <v>114169.97619047618</v>
      </c>
      <c r="F36" s="523">
        <f t="shared" si="18"/>
        <v>2553754.9812122476</v>
      </c>
      <c r="G36" s="524">
        <f t="shared" si="19"/>
        <v>407743.51864547969</v>
      </c>
      <c r="H36" s="491">
        <f t="shared" si="20"/>
        <v>407743.51864547969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2553754.9812122476</v>
      </c>
      <c r="E37" s="522">
        <f>IF(+I14&lt;F36,I14,D37)</f>
        <v>114169.97619047618</v>
      </c>
      <c r="F37" s="523">
        <f t="shared" si="18"/>
        <v>2439585.0050217714</v>
      </c>
      <c r="G37" s="524">
        <f t="shared" si="19"/>
        <v>394905.77878157992</v>
      </c>
      <c r="H37" s="491">
        <f t="shared" si="20"/>
        <v>394905.77878157992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2439585.0050217714</v>
      </c>
      <c r="E38" s="522">
        <f>IF(+I14&lt;F37,I14,D38)</f>
        <v>114169.97619047618</v>
      </c>
      <c r="F38" s="523">
        <f t="shared" si="18"/>
        <v>2325415.0288312952</v>
      </c>
      <c r="G38" s="524">
        <f t="shared" si="19"/>
        <v>382068.03891768027</v>
      </c>
      <c r="H38" s="491">
        <f t="shared" si="20"/>
        <v>382068.03891768027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2325415.0288312952</v>
      </c>
      <c r="E39" s="522">
        <f>IF(+I14&lt;F38,I14,D39)</f>
        <v>114169.97619047618</v>
      </c>
      <c r="F39" s="523">
        <f t="shared" si="18"/>
        <v>2211245.052640819</v>
      </c>
      <c r="G39" s="524">
        <f t="shared" si="19"/>
        <v>369230.29905378039</v>
      </c>
      <c r="H39" s="491">
        <f t="shared" si="20"/>
        <v>369230.29905378039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2211245.052640819</v>
      </c>
      <c r="E40" s="522">
        <f>IF(+I14&lt;F39,I14,D40)</f>
        <v>114169.97619047618</v>
      </c>
      <c r="F40" s="523">
        <f t="shared" si="18"/>
        <v>2097075.0764503428</v>
      </c>
      <c r="G40" s="524">
        <f t="shared" si="19"/>
        <v>356392.55918988073</v>
      </c>
      <c r="H40" s="491">
        <f t="shared" si="20"/>
        <v>356392.55918988073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2097075.0764503428</v>
      </c>
      <c r="E41" s="522">
        <f>IF(+I14&lt;F40,I14,D41)</f>
        <v>114169.97619047618</v>
      </c>
      <c r="F41" s="523">
        <f t="shared" si="18"/>
        <v>1982905.1002598666</v>
      </c>
      <c r="G41" s="524">
        <f t="shared" si="19"/>
        <v>343554.81932598096</v>
      </c>
      <c r="H41" s="491">
        <f t="shared" si="20"/>
        <v>343554.81932598096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1982905.1002598666</v>
      </c>
      <c r="E42" s="522">
        <f>IF(+I14&lt;F41,I14,D42)</f>
        <v>114169.97619047618</v>
      </c>
      <c r="F42" s="523">
        <f t="shared" si="18"/>
        <v>1868735.1240693904</v>
      </c>
      <c r="G42" s="524">
        <f t="shared" si="19"/>
        <v>330717.07946208119</v>
      </c>
      <c r="H42" s="491">
        <f t="shared" si="20"/>
        <v>330717.07946208119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1868735.1240693904</v>
      </c>
      <c r="E43" s="522">
        <f>IF(+I14&lt;F42,I14,D43)</f>
        <v>114169.97619047618</v>
      </c>
      <c r="F43" s="523">
        <f t="shared" si="18"/>
        <v>1754565.1478789141</v>
      </c>
      <c r="G43" s="524">
        <f t="shared" si="19"/>
        <v>317879.33959818142</v>
      </c>
      <c r="H43" s="491">
        <f t="shared" si="20"/>
        <v>317879.33959818142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1754565.1478789141</v>
      </c>
      <c r="E44" s="522">
        <f>IF(+I14&lt;F43,I14,D44)</f>
        <v>114169.97619047618</v>
      </c>
      <c r="F44" s="523">
        <f t="shared" si="18"/>
        <v>1640395.1716884379</v>
      </c>
      <c r="G44" s="524">
        <f t="shared" si="19"/>
        <v>305041.59973428171</v>
      </c>
      <c r="H44" s="491">
        <f t="shared" si="20"/>
        <v>305041.59973428171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1640395.1716884379</v>
      </c>
      <c r="E45" s="522">
        <f>IF(+I14&lt;F44,I14,D45)</f>
        <v>114169.97619047618</v>
      </c>
      <c r="F45" s="523">
        <f t="shared" si="18"/>
        <v>1526225.1954979617</v>
      </c>
      <c r="G45" s="524">
        <f t="shared" si="19"/>
        <v>292203.85987038194</v>
      </c>
      <c r="H45" s="491">
        <f t="shared" si="20"/>
        <v>292203.85987038194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1526225.1954979617</v>
      </c>
      <c r="E46" s="522">
        <f>IF(+I14&lt;F45,I14,D46)</f>
        <v>114169.97619047618</v>
      </c>
      <c r="F46" s="523">
        <f t="shared" si="18"/>
        <v>1412055.2193074855</v>
      </c>
      <c r="G46" s="524">
        <f t="shared" si="19"/>
        <v>279366.12000648223</v>
      </c>
      <c r="H46" s="491">
        <f t="shared" si="20"/>
        <v>279366.12000648223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1412055.2193074855</v>
      </c>
      <c r="E47" s="522">
        <f>IF(+I14&lt;F46,I14,D47)</f>
        <v>114169.97619047618</v>
      </c>
      <c r="F47" s="523">
        <f t="shared" si="18"/>
        <v>1297885.2431170093</v>
      </c>
      <c r="G47" s="524">
        <f t="shared" si="19"/>
        <v>266528.38014258246</v>
      </c>
      <c r="H47" s="491">
        <f t="shared" si="20"/>
        <v>266528.38014258246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1297885.2431170093</v>
      </c>
      <c r="E48" s="522">
        <f>IF(+I14&lt;F47,I14,D48)</f>
        <v>114169.97619047618</v>
      </c>
      <c r="F48" s="523">
        <f t="shared" si="18"/>
        <v>1183715.2669265331</v>
      </c>
      <c r="G48" s="524">
        <f t="shared" si="19"/>
        <v>253690.64027868269</v>
      </c>
      <c r="H48" s="491">
        <f t="shared" si="20"/>
        <v>253690.64027868269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1183715.2669265331</v>
      </c>
      <c r="E49" s="522">
        <f>IF(+I14&lt;F48,I14,D49)</f>
        <v>114169.97619047618</v>
      </c>
      <c r="F49" s="523">
        <f t="shared" ref="F49:F72" si="21">+D49-E49</f>
        <v>1069545.2907360569</v>
      </c>
      <c r="G49" s="524">
        <f t="shared" si="19"/>
        <v>240852.90041478295</v>
      </c>
      <c r="H49" s="491">
        <f t="shared" si="20"/>
        <v>240852.90041478295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1069545.2907360569</v>
      </c>
      <c r="E50" s="522">
        <f>IF(+I14&lt;F49,I14,D50)</f>
        <v>114169.97619047618</v>
      </c>
      <c r="F50" s="523">
        <f t="shared" si="21"/>
        <v>955375.31454558065</v>
      </c>
      <c r="G50" s="524">
        <f t="shared" si="19"/>
        <v>228015.16055088321</v>
      </c>
      <c r="H50" s="491">
        <f t="shared" si="20"/>
        <v>228015.16055088321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955375.31454558065</v>
      </c>
      <c r="E51" s="522">
        <f>IF(+I14&lt;F50,I14,D51)</f>
        <v>114169.97619047618</v>
      </c>
      <c r="F51" s="523">
        <f t="shared" si="21"/>
        <v>841205.33835510444</v>
      </c>
      <c r="G51" s="524">
        <f t="shared" si="19"/>
        <v>215177.42068698345</v>
      </c>
      <c r="H51" s="491">
        <f t="shared" si="20"/>
        <v>215177.42068698345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841205.33835510444</v>
      </c>
      <c r="E52" s="522">
        <f>IF(+I14&lt;F51,I14,D52)</f>
        <v>114169.97619047618</v>
      </c>
      <c r="F52" s="523">
        <f t="shared" si="21"/>
        <v>727035.36216462823</v>
      </c>
      <c r="G52" s="524">
        <f t="shared" si="19"/>
        <v>202339.68082308371</v>
      </c>
      <c r="H52" s="491">
        <f t="shared" si="20"/>
        <v>202339.68082308371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727035.36216462823</v>
      </c>
      <c r="E53" s="522">
        <f>IF(+I14&lt;F52,I14,D53)</f>
        <v>114169.97619047618</v>
      </c>
      <c r="F53" s="523">
        <f t="shared" si="21"/>
        <v>612865.38597415201</v>
      </c>
      <c r="G53" s="524">
        <f t="shared" si="19"/>
        <v>189501.94095918396</v>
      </c>
      <c r="H53" s="491">
        <f t="shared" si="20"/>
        <v>189501.94095918396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612865.38597415201</v>
      </c>
      <c r="E54" s="522">
        <f>IF(+I14&lt;F53,I14,D54)</f>
        <v>114169.97619047618</v>
      </c>
      <c r="F54" s="523">
        <f t="shared" si="21"/>
        <v>498695.4097836758</v>
      </c>
      <c r="G54" s="524">
        <f t="shared" si="19"/>
        <v>176664.2010952842</v>
      </c>
      <c r="H54" s="491">
        <f t="shared" si="20"/>
        <v>176664.2010952842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498695.4097836758</v>
      </c>
      <c r="E55" s="522">
        <f>IF(+I14&lt;F54,I14,D55)</f>
        <v>114169.97619047618</v>
      </c>
      <c r="F55" s="523">
        <f t="shared" si="21"/>
        <v>384525.43359319959</v>
      </c>
      <c r="G55" s="524">
        <f t="shared" si="19"/>
        <v>163826.46123138446</v>
      </c>
      <c r="H55" s="491">
        <f t="shared" si="20"/>
        <v>163826.46123138446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384525.43359319959</v>
      </c>
      <c r="E56" s="522">
        <f>IF(+I14&lt;F55,I14,D56)</f>
        <v>114169.97619047618</v>
      </c>
      <c r="F56" s="523">
        <f t="shared" si="21"/>
        <v>270355.45740272338</v>
      </c>
      <c r="G56" s="524">
        <f t="shared" ref="G56:G72" si="26">+I$12*((D56+F56)/2)+E56</f>
        <v>150988.72136748472</v>
      </c>
      <c r="H56" s="491">
        <f t="shared" ref="H56:H72" si="27">+I$13*((D56+F56)/2)+E56</f>
        <v>150988.72136748472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270355.45740272338</v>
      </c>
      <c r="E57" s="522">
        <f>IF(+I14&lt;F56,I14,D57)</f>
        <v>114169.97619047618</v>
      </c>
      <c r="F57" s="523">
        <f t="shared" si="21"/>
        <v>156185.48121224719</v>
      </c>
      <c r="G57" s="524">
        <f t="shared" si="26"/>
        <v>138150.98150358495</v>
      </c>
      <c r="H57" s="491">
        <f t="shared" si="27"/>
        <v>138150.98150358495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156185.48121224719</v>
      </c>
      <c r="E58" s="522">
        <f>IF(+I14&lt;F57,I14,D58)</f>
        <v>114169.97619047618</v>
      </c>
      <c r="F58" s="523">
        <f t="shared" si="21"/>
        <v>42015.505021771009</v>
      </c>
      <c r="G58" s="524">
        <f t="shared" si="26"/>
        <v>125313.24163968521</v>
      </c>
      <c r="H58" s="491">
        <f t="shared" si="27"/>
        <v>125313.24163968521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42015.505021771009</v>
      </c>
      <c r="E59" s="522">
        <f>IF(+I14&lt;F58,I14,D59)</f>
        <v>42015.505021771009</v>
      </c>
      <c r="F59" s="523">
        <f t="shared" si="21"/>
        <v>0</v>
      </c>
      <c r="G59" s="524">
        <f t="shared" si="26"/>
        <v>44377.702780400585</v>
      </c>
      <c r="H59" s="491">
        <f t="shared" si="27"/>
        <v>44377.702780400585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4795138.9999999981</v>
      </c>
      <c r="F73" s="375"/>
      <c r="G73" s="375">
        <f>SUM(G17:G72)</f>
        <v>17267219.415089473</v>
      </c>
      <c r="H73" s="375">
        <f>SUM(H17:H72)</f>
        <v>17267219.415089473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497607.69769277796</v>
      </c>
      <c r="N87" s="546">
        <f>IF(J92&lt;D11,0,VLOOKUP(J92,C17:O72,11))</f>
        <v>497607.69769277796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516607.86325041461</v>
      </c>
      <c r="N88" s="550">
        <f>IF(J92&lt;D11,0,VLOOKUP(J92,C99:P154,7))</f>
        <v>516607.86325041461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19000.165557636647</v>
      </c>
      <c r="N89" s="555">
        <f>+N88-N87</f>
        <v>19000.165557636647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114169.97619047618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28">+I99-H99</f>
        <v>0</v>
      </c>
      <c r="K99" s="514"/>
      <c r="L99" s="512">
        <f t="shared" ref="L99:L104" si="29">H99</f>
        <v>449455.76564845629</v>
      </c>
      <c r="M99" s="597">
        <f t="shared" ref="M99:M130" si="30">IF(L99&lt;&gt;0,+H99-L99,0)</f>
        <v>0</v>
      </c>
      <c r="N99" s="512">
        <f t="shared" ref="N99:N104" si="31">I99</f>
        <v>449455.76564845629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28"/>
        <v>0</v>
      </c>
      <c r="K100" s="514"/>
      <c r="L100" s="518">
        <f t="shared" si="29"/>
        <v>817884.25936798821</v>
      </c>
      <c r="M100" s="519">
        <f t="shared" si="30"/>
        <v>0</v>
      </c>
      <c r="N100" s="518">
        <f t="shared" si="31"/>
        <v>817884.25936798821</v>
      </c>
      <c r="O100" s="514">
        <f t="shared" si="32"/>
        <v>0</v>
      </c>
      <c r="P100" s="514">
        <f t="shared" si="33"/>
        <v>0</v>
      </c>
      <c r="Q100" s="269"/>
    </row>
    <row r="101" spans="1:17">
      <c r="B101" s="195" t="str">
        <f t="shared" ref="B101:B154" si="34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28"/>
        <v>0</v>
      </c>
      <c r="K101" s="514"/>
      <c r="L101" s="518">
        <f t="shared" si="29"/>
        <v>785987.52688164287</v>
      </c>
      <c r="M101" s="519">
        <f t="shared" si="30"/>
        <v>0</v>
      </c>
      <c r="N101" s="518">
        <f t="shared" si="31"/>
        <v>785987.52688164287</v>
      </c>
      <c r="O101" s="514">
        <f t="shared" si="32"/>
        <v>0</v>
      </c>
      <c r="P101" s="514">
        <f t="shared" si="33"/>
        <v>0</v>
      </c>
      <c r="Q101" s="269"/>
    </row>
    <row r="102" spans="1:17">
      <c r="B102" s="195" t="str">
        <f t="shared" si="34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29"/>
        <v>716385.37410888227</v>
      </c>
      <c r="M102" s="519">
        <f t="shared" ref="M102:M107" si="35">IF(L102&lt;&gt;0,+H102-L102,0)</f>
        <v>0</v>
      </c>
      <c r="N102" s="518">
        <f t="shared" si="31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4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29"/>
        <v>703679.09794769238</v>
      </c>
      <c r="M103" s="519">
        <f t="shared" si="35"/>
        <v>0</v>
      </c>
      <c r="N103" s="518">
        <f t="shared" si="31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4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28"/>
        <v>0</v>
      </c>
      <c r="K104" s="514"/>
      <c r="L104" s="518">
        <f t="shared" si="29"/>
        <v>670616.34920679952</v>
      </c>
      <c r="M104" s="519">
        <f t="shared" si="35"/>
        <v>0</v>
      </c>
      <c r="N104" s="518">
        <f t="shared" si="31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4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28"/>
        <v>0</v>
      </c>
      <c r="K105" s="514"/>
      <c r="L105" s="518">
        <f t="shared" ref="L105:L110" si="36">H105</f>
        <v>633286.2163704508</v>
      </c>
      <c r="M105" s="519">
        <f t="shared" si="35"/>
        <v>0</v>
      </c>
      <c r="N105" s="518">
        <f t="shared" ref="N105:N110" si="37"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4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28"/>
        <v>0</v>
      </c>
      <c r="K106" s="514"/>
      <c r="L106" s="518">
        <f t="shared" si="36"/>
        <v>599717.14032488305</v>
      </c>
      <c r="M106" s="519">
        <f t="shared" si="35"/>
        <v>0</v>
      </c>
      <c r="N106" s="518">
        <f t="shared" si="37"/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4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28"/>
        <v>0</v>
      </c>
      <c r="K107" s="514"/>
      <c r="L107" s="518">
        <f t="shared" si="36"/>
        <v>524237.01720389316</v>
      </c>
      <c r="M107" s="519">
        <f t="shared" si="35"/>
        <v>0</v>
      </c>
      <c r="N107" s="518">
        <f t="shared" si="37"/>
        <v>524237.01720389316</v>
      </c>
      <c r="O107" s="514">
        <f t="shared" si="32"/>
        <v>0</v>
      </c>
      <c r="P107" s="514">
        <f t="shared" si="33"/>
        <v>0</v>
      </c>
      <c r="Q107" s="269"/>
    </row>
    <row r="108" spans="1:17">
      <c r="B108" s="195" t="str">
        <f t="shared" si="34"/>
        <v/>
      </c>
      <c r="C108" s="507">
        <f>IF(D93="","-",+C107+1)</f>
        <v>2019</v>
      </c>
      <c r="D108" s="508">
        <v>3825957.0013235034</v>
      </c>
      <c r="E108" s="516">
        <v>111514.86046511628</v>
      </c>
      <c r="F108" s="515">
        <v>3714442.1408583871</v>
      </c>
      <c r="G108" s="515">
        <v>3770199.571090945</v>
      </c>
      <c r="H108" s="516">
        <v>515079.08312733757</v>
      </c>
      <c r="I108" s="510">
        <v>515079.08312733757</v>
      </c>
      <c r="J108" s="514">
        <f t="shared" si="28"/>
        <v>0</v>
      </c>
      <c r="K108" s="514"/>
      <c r="L108" s="518">
        <f t="shared" si="36"/>
        <v>515079.08312733757</v>
      </c>
      <c r="M108" s="519">
        <f t="shared" ref="M108" si="38">IF(L108&lt;&gt;0,+H108-L108,0)</f>
        <v>0</v>
      </c>
      <c r="N108" s="518">
        <f t="shared" si="37"/>
        <v>515079.08312733757</v>
      </c>
      <c r="O108" s="514">
        <f t="shared" si="32"/>
        <v>0</v>
      </c>
      <c r="P108" s="514">
        <f t="shared" si="33"/>
        <v>0</v>
      </c>
      <c r="Q108" s="269"/>
    </row>
    <row r="109" spans="1:17">
      <c r="B109" s="195" t="str">
        <f t="shared" si="34"/>
        <v/>
      </c>
      <c r="C109" s="507">
        <f>IF(D93="","-",+C108+1)</f>
        <v>2020</v>
      </c>
      <c r="D109" s="508">
        <v>3714442.1408583871</v>
      </c>
      <c r="E109" s="516">
        <v>114169.97619047618</v>
      </c>
      <c r="F109" s="515">
        <v>3600272.1646679109</v>
      </c>
      <c r="G109" s="515">
        <v>3657357.1527631488</v>
      </c>
      <c r="H109" s="516">
        <v>507605.90193719347</v>
      </c>
      <c r="I109" s="510">
        <v>507605.90193719347</v>
      </c>
      <c r="J109" s="514">
        <f t="shared" si="28"/>
        <v>0</v>
      </c>
      <c r="K109" s="514"/>
      <c r="L109" s="518">
        <f t="shared" si="36"/>
        <v>507605.90193719347</v>
      </c>
      <c r="M109" s="519">
        <f t="shared" ref="M109" si="39">IF(L109&lt;&gt;0,+H109-L109,0)</f>
        <v>0</v>
      </c>
      <c r="N109" s="518">
        <f t="shared" si="37"/>
        <v>507605.90193719347</v>
      </c>
      <c r="O109" s="514">
        <f t="shared" si="32"/>
        <v>0</v>
      </c>
      <c r="P109" s="514">
        <f t="shared" si="33"/>
        <v>0</v>
      </c>
      <c r="Q109" s="269"/>
    </row>
    <row r="110" spans="1:17">
      <c r="B110" s="195" t="str">
        <f t="shared" si="34"/>
        <v/>
      </c>
      <c r="C110" s="507">
        <f>IF(D93="","-",+C109+1)</f>
        <v>2021</v>
      </c>
      <c r="D110" s="508">
        <v>3600272.1646679109</v>
      </c>
      <c r="E110" s="516">
        <v>116954.60975609756</v>
      </c>
      <c r="F110" s="515">
        <v>3483317.5549118132</v>
      </c>
      <c r="G110" s="515">
        <v>3541794.8597898623</v>
      </c>
      <c r="H110" s="516">
        <v>518998.71323275828</v>
      </c>
      <c r="I110" s="510">
        <v>518998.71323275828</v>
      </c>
      <c r="J110" s="514">
        <f t="shared" si="28"/>
        <v>0</v>
      </c>
      <c r="K110" s="514"/>
      <c r="L110" s="518">
        <f t="shared" si="36"/>
        <v>518998.71323275828</v>
      </c>
      <c r="M110" s="519">
        <f t="shared" ref="M110" si="40">IF(L110&lt;&gt;0,+H110-L110,0)</f>
        <v>0</v>
      </c>
      <c r="N110" s="518">
        <f t="shared" si="37"/>
        <v>518998.71323275828</v>
      </c>
      <c r="O110" s="514">
        <f t="shared" si="32"/>
        <v>0</v>
      </c>
      <c r="P110" s="514">
        <f t="shared" si="33"/>
        <v>0</v>
      </c>
      <c r="Q110" s="269"/>
    </row>
    <row r="111" spans="1:17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3483317.5549118132</v>
      </c>
      <c r="E111" s="522">
        <f>IF(+J96&lt;F110,J96,D111)</f>
        <v>114169.97619047618</v>
      </c>
      <c r="F111" s="523">
        <f t="shared" ref="F111:F131" si="41">+D111-E111</f>
        <v>3369147.578721337</v>
      </c>
      <c r="G111" s="523">
        <f t="shared" ref="G111:G130" si="42">+(F111+D111)/2</f>
        <v>3426232.5668165749</v>
      </c>
      <c r="H111" s="526">
        <f t="shared" ref="H111:H130" si="43">+J$94*G111+E111</f>
        <v>516607.86325041461</v>
      </c>
      <c r="I111" s="577">
        <f t="shared" ref="I111:I130" si="44">+J$95*G111+E111</f>
        <v>516607.86325041461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3369147.578721337</v>
      </c>
      <c r="E112" s="522">
        <f>IF(+J96&lt;F111,J96,D112)</f>
        <v>114169.97619047618</v>
      </c>
      <c r="F112" s="523">
        <f t="shared" si="41"/>
        <v>3254977.6025308608</v>
      </c>
      <c r="G112" s="523">
        <f t="shared" si="42"/>
        <v>3312062.5906260991</v>
      </c>
      <c r="H112" s="526">
        <f t="shared" si="43"/>
        <v>503197.70410687791</v>
      </c>
      <c r="I112" s="577">
        <f t="shared" si="44"/>
        <v>503197.70410687791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3254977.6025308608</v>
      </c>
      <c r="E113" s="522">
        <f>IF(+J96&lt;F112,J96,D113)</f>
        <v>114169.97619047618</v>
      </c>
      <c r="F113" s="523">
        <f t="shared" si="41"/>
        <v>3140807.6263403846</v>
      </c>
      <c r="G113" s="523">
        <f t="shared" si="42"/>
        <v>3197892.6144356225</v>
      </c>
      <c r="H113" s="526">
        <f t="shared" si="43"/>
        <v>489787.54496334109</v>
      </c>
      <c r="I113" s="577">
        <f t="shared" si="44"/>
        <v>489787.54496334109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3140807.6263403846</v>
      </c>
      <c r="E114" s="522">
        <f>IF(+J96&lt;F113,J96,D114)</f>
        <v>114169.97619047618</v>
      </c>
      <c r="F114" s="523">
        <f t="shared" si="41"/>
        <v>3026637.6501499084</v>
      </c>
      <c r="G114" s="523">
        <f t="shared" si="42"/>
        <v>3083722.6382451467</v>
      </c>
      <c r="H114" s="526">
        <f t="shared" si="43"/>
        <v>476377.38581980439</v>
      </c>
      <c r="I114" s="577">
        <f t="shared" si="44"/>
        <v>476377.38581980439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3026637.6501499084</v>
      </c>
      <c r="E115" s="522">
        <f>IF(+J96&lt;F114,J96,D115)</f>
        <v>114169.97619047618</v>
      </c>
      <c r="F115" s="523">
        <f t="shared" si="41"/>
        <v>2912467.6739594322</v>
      </c>
      <c r="G115" s="523">
        <f t="shared" si="42"/>
        <v>2969552.66205467</v>
      </c>
      <c r="H115" s="526">
        <f t="shared" si="43"/>
        <v>462967.22667626757</v>
      </c>
      <c r="I115" s="577">
        <f t="shared" si="44"/>
        <v>462967.22667626757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2912467.6739594322</v>
      </c>
      <c r="E116" s="522">
        <f>IF(+J96&lt;F115,J96,D116)</f>
        <v>114169.97619047618</v>
      </c>
      <c r="F116" s="523">
        <f t="shared" si="41"/>
        <v>2798297.697768956</v>
      </c>
      <c r="G116" s="523">
        <f t="shared" si="42"/>
        <v>2855382.6858641943</v>
      </c>
      <c r="H116" s="526">
        <f t="shared" si="43"/>
        <v>449557.06753273087</v>
      </c>
      <c r="I116" s="577">
        <f t="shared" si="44"/>
        <v>449557.06753273087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2798297.697768956</v>
      </c>
      <c r="E117" s="522">
        <f>IF(+J96&lt;F116,J96,D117)</f>
        <v>114169.97619047618</v>
      </c>
      <c r="F117" s="523">
        <f t="shared" si="41"/>
        <v>2684127.7215784797</v>
      </c>
      <c r="G117" s="523">
        <f t="shared" si="42"/>
        <v>2741212.7096737176</v>
      </c>
      <c r="H117" s="526">
        <f t="shared" si="43"/>
        <v>436146.90838919405</v>
      </c>
      <c r="I117" s="577">
        <f t="shared" si="44"/>
        <v>436146.90838919405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2684127.7215784797</v>
      </c>
      <c r="E118" s="522">
        <f>IF(+J96&lt;F117,J96,D118)</f>
        <v>114169.97619047618</v>
      </c>
      <c r="F118" s="523">
        <f t="shared" si="41"/>
        <v>2569957.7453880035</v>
      </c>
      <c r="G118" s="523">
        <f t="shared" si="42"/>
        <v>2627042.7334832419</v>
      </c>
      <c r="H118" s="526">
        <f t="shared" si="43"/>
        <v>422736.74924565735</v>
      </c>
      <c r="I118" s="577">
        <f t="shared" si="44"/>
        <v>422736.74924565735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2569957.7453880035</v>
      </c>
      <c r="E119" s="522">
        <f>IF(+J96&lt;F118,J96,D119)</f>
        <v>114169.97619047618</v>
      </c>
      <c r="F119" s="523">
        <f t="shared" si="41"/>
        <v>2455787.7691975273</v>
      </c>
      <c r="G119" s="523">
        <f t="shared" si="42"/>
        <v>2512872.7572927652</v>
      </c>
      <c r="H119" s="526">
        <f t="shared" si="43"/>
        <v>409326.59010212054</v>
      </c>
      <c r="I119" s="577">
        <f t="shared" si="44"/>
        <v>409326.59010212054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2455787.7691975273</v>
      </c>
      <c r="E120" s="522">
        <f>IF(+J96&lt;F119,J96,D120)</f>
        <v>114169.97619047618</v>
      </c>
      <c r="F120" s="523">
        <f t="shared" si="41"/>
        <v>2341617.7930070511</v>
      </c>
      <c r="G120" s="523">
        <f t="shared" si="42"/>
        <v>2398702.7811022894</v>
      </c>
      <c r="H120" s="526">
        <f t="shared" si="43"/>
        <v>395916.43095858372</v>
      </c>
      <c r="I120" s="577">
        <f t="shared" si="44"/>
        <v>395916.43095858372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2341617.7930070511</v>
      </c>
      <c r="E121" s="522">
        <f>IF(+J96&lt;F120,J96,D121)</f>
        <v>114169.97619047618</v>
      </c>
      <c r="F121" s="523">
        <f t="shared" si="41"/>
        <v>2227447.8168165749</v>
      </c>
      <c r="G121" s="523">
        <f t="shared" si="42"/>
        <v>2284532.8049118128</v>
      </c>
      <c r="H121" s="526">
        <f t="shared" si="43"/>
        <v>382506.2718150469</v>
      </c>
      <c r="I121" s="577">
        <f t="shared" si="44"/>
        <v>382506.2718150469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2227447.8168165749</v>
      </c>
      <c r="E122" s="522">
        <f>IF(+J96&lt;F121,J96,D122)</f>
        <v>114169.97619047618</v>
      </c>
      <c r="F122" s="523">
        <f t="shared" si="41"/>
        <v>2113277.8406260987</v>
      </c>
      <c r="G122" s="523">
        <f t="shared" si="42"/>
        <v>2170362.828721337</v>
      </c>
      <c r="H122" s="526">
        <f t="shared" si="43"/>
        <v>369096.11267151026</v>
      </c>
      <c r="I122" s="577">
        <f t="shared" si="44"/>
        <v>369096.11267151026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2113277.8406260987</v>
      </c>
      <c r="E123" s="522">
        <f>IF(+J96&lt;F122,J96,D123)</f>
        <v>114169.97619047618</v>
      </c>
      <c r="F123" s="523">
        <f t="shared" si="41"/>
        <v>1999107.8644356225</v>
      </c>
      <c r="G123" s="523">
        <f t="shared" si="42"/>
        <v>2056192.8525308606</v>
      </c>
      <c r="H123" s="526">
        <f t="shared" si="43"/>
        <v>355685.9535279735</v>
      </c>
      <c r="I123" s="577">
        <f t="shared" si="44"/>
        <v>355685.9535279735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1999107.8644356225</v>
      </c>
      <c r="E124" s="522">
        <f>IF(+J96&lt;F123,J96,D124)</f>
        <v>114169.97619047618</v>
      </c>
      <c r="F124" s="523">
        <f t="shared" si="41"/>
        <v>1884937.8882451463</v>
      </c>
      <c r="G124" s="523">
        <f t="shared" si="42"/>
        <v>1942022.8763403844</v>
      </c>
      <c r="H124" s="526">
        <f t="shared" si="43"/>
        <v>342275.79438443668</v>
      </c>
      <c r="I124" s="577">
        <f t="shared" si="44"/>
        <v>342275.79438443668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1884937.8882451463</v>
      </c>
      <c r="E125" s="522">
        <f>IF(+J96&lt;F124,J96,D125)</f>
        <v>114169.97619047618</v>
      </c>
      <c r="F125" s="523">
        <f t="shared" si="41"/>
        <v>1770767.91205467</v>
      </c>
      <c r="G125" s="523">
        <f t="shared" si="42"/>
        <v>1827852.9001499081</v>
      </c>
      <c r="H125" s="526">
        <f t="shared" si="43"/>
        <v>328865.63524089998</v>
      </c>
      <c r="I125" s="577">
        <f t="shared" si="44"/>
        <v>328865.63524089998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1770767.91205467</v>
      </c>
      <c r="E126" s="522">
        <f>IF(+J96&lt;F125,J96,D126)</f>
        <v>114169.97619047618</v>
      </c>
      <c r="F126" s="523">
        <f t="shared" si="41"/>
        <v>1656597.9358641938</v>
      </c>
      <c r="G126" s="523">
        <f t="shared" si="42"/>
        <v>1713682.9239594319</v>
      </c>
      <c r="H126" s="526">
        <f t="shared" si="43"/>
        <v>315455.47609736316</v>
      </c>
      <c r="I126" s="577">
        <f t="shared" si="44"/>
        <v>315455.47609736316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1656597.9358641938</v>
      </c>
      <c r="E127" s="522">
        <f>IF(+J96&lt;F126,J96,D127)</f>
        <v>114169.97619047618</v>
      </c>
      <c r="F127" s="523">
        <f t="shared" si="41"/>
        <v>1542427.9596737176</v>
      </c>
      <c r="G127" s="523">
        <f t="shared" si="42"/>
        <v>1599512.9477689557</v>
      </c>
      <c r="H127" s="526">
        <f t="shared" si="43"/>
        <v>302045.3169538264</v>
      </c>
      <c r="I127" s="577">
        <f t="shared" si="44"/>
        <v>302045.3169538264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1542427.9596737176</v>
      </c>
      <c r="E128" s="522">
        <f>IF(+J96&lt;F127,J96,D128)</f>
        <v>114169.97619047618</v>
      </c>
      <c r="F128" s="523">
        <f t="shared" si="41"/>
        <v>1428257.9834832414</v>
      </c>
      <c r="G128" s="523">
        <f t="shared" si="42"/>
        <v>1485342.9715784795</v>
      </c>
      <c r="H128" s="526">
        <f t="shared" si="43"/>
        <v>288635.15781028965</v>
      </c>
      <c r="I128" s="577">
        <f t="shared" si="44"/>
        <v>288635.15781028965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1428257.9834832414</v>
      </c>
      <c r="E129" s="522">
        <f>IF(+J96&lt;F128,J96,D129)</f>
        <v>114169.97619047618</v>
      </c>
      <c r="F129" s="523">
        <f t="shared" si="41"/>
        <v>1314088.0072927652</v>
      </c>
      <c r="G129" s="523">
        <f t="shared" si="42"/>
        <v>1371172.9953880033</v>
      </c>
      <c r="H129" s="526">
        <f t="shared" si="43"/>
        <v>275224.99866675289</v>
      </c>
      <c r="I129" s="577">
        <f t="shared" si="44"/>
        <v>275224.99866675289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1314088.0072927652</v>
      </c>
      <c r="E130" s="522">
        <f>IF(+J96&lt;F129,J96,D130)</f>
        <v>114169.97619047618</v>
      </c>
      <c r="F130" s="523">
        <f t="shared" si="41"/>
        <v>1199918.031102289</v>
      </c>
      <c r="G130" s="523">
        <f t="shared" si="42"/>
        <v>1257003.0191975271</v>
      </c>
      <c r="H130" s="526">
        <f t="shared" si="43"/>
        <v>261814.83952321613</v>
      </c>
      <c r="I130" s="577">
        <f t="shared" si="44"/>
        <v>261814.83952321613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1199918.031102289</v>
      </c>
      <c r="E131" s="522">
        <f>IF(+J96&lt;F130,J96,D131)</f>
        <v>114169.97619047618</v>
      </c>
      <c r="F131" s="523">
        <f t="shared" si="41"/>
        <v>1085748.0549118128</v>
      </c>
      <c r="G131" s="523">
        <f t="shared" ref="G131:G154" si="45">+(F131+D131)/2</f>
        <v>1142833.0430070509</v>
      </c>
      <c r="H131" s="526">
        <f t="shared" ref="H131:H154" si="46">+J$94*G131+E131</f>
        <v>248404.68037967937</v>
      </c>
      <c r="I131" s="577">
        <f t="shared" ref="I131:I154" si="47">+J$95*G131+E131</f>
        <v>248404.68037967937</v>
      </c>
      <c r="J131" s="514">
        <f t="shared" ref="J131:J154" si="48">+I131-H131</f>
        <v>0</v>
      </c>
      <c r="K131" s="514"/>
      <c r="L131" s="525"/>
      <c r="M131" s="514">
        <f t="shared" ref="M131:M154" si="49">IF(L131&lt;&gt;0,+H131-L131,0)</f>
        <v>0</v>
      </c>
      <c r="N131" s="525"/>
      <c r="O131" s="514">
        <f t="shared" ref="O131:O154" si="50">IF(N131&lt;&gt;0,+I131-N131,0)</f>
        <v>0</v>
      </c>
      <c r="P131" s="514">
        <f t="shared" ref="P131:P154" si="51">+O131-M131</f>
        <v>0</v>
      </c>
      <c r="Q131" s="269"/>
    </row>
    <row r="132" spans="2:17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1085748.0549118128</v>
      </c>
      <c r="E132" s="522">
        <f>IF(+J96&lt;F131,J96,D132)</f>
        <v>114169.97619047618</v>
      </c>
      <c r="F132" s="523">
        <f t="shared" ref="F132:F154" si="52">+D132-E132</f>
        <v>971578.07872133655</v>
      </c>
      <c r="G132" s="523">
        <f t="shared" si="45"/>
        <v>1028663.0668165747</v>
      </c>
      <c r="H132" s="526">
        <f t="shared" si="46"/>
        <v>234994.52123614261</v>
      </c>
      <c r="I132" s="577">
        <f t="shared" si="47"/>
        <v>234994.52123614261</v>
      </c>
      <c r="J132" s="514">
        <f t="shared" si="48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  <c r="Q132" s="269"/>
    </row>
    <row r="133" spans="2:17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971578.07872133655</v>
      </c>
      <c r="E133" s="522">
        <f>IF(+J96&lt;F132,J96,D133)</f>
        <v>114169.97619047618</v>
      </c>
      <c r="F133" s="523">
        <f t="shared" si="52"/>
        <v>857408.10253086034</v>
      </c>
      <c r="G133" s="523">
        <f t="shared" si="45"/>
        <v>914493.09062609845</v>
      </c>
      <c r="H133" s="526">
        <f t="shared" si="46"/>
        <v>221584.36209260585</v>
      </c>
      <c r="I133" s="577">
        <f t="shared" si="47"/>
        <v>221584.36209260585</v>
      </c>
      <c r="J133" s="514">
        <f t="shared" si="48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  <c r="Q133" s="269"/>
    </row>
    <row r="134" spans="2:17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857408.10253086034</v>
      </c>
      <c r="E134" s="522">
        <f>IF(+J96&lt;F133,J96,D134)</f>
        <v>114169.97619047618</v>
      </c>
      <c r="F134" s="523">
        <f t="shared" si="52"/>
        <v>743238.12634038413</v>
      </c>
      <c r="G134" s="523">
        <f t="shared" si="45"/>
        <v>800323.11443562224</v>
      </c>
      <c r="H134" s="526">
        <f t="shared" si="46"/>
        <v>208174.20294906909</v>
      </c>
      <c r="I134" s="577">
        <f t="shared" si="47"/>
        <v>208174.20294906909</v>
      </c>
      <c r="J134" s="514">
        <f t="shared" si="48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  <c r="Q134" s="269"/>
    </row>
    <row r="135" spans="2:17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743238.12634038413</v>
      </c>
      <c r="E135" s="522">
        <f>IF(+J96&lt;F134,J96,D135)</f>
        <v>114169.97619047618</v>
      </c>
      <c r="F135" s="523">
        <f t="shared" si="52"/>
        <v>629068.15014990792</v>
      </c>
      <c r="G135" s="523">
        <f t="shared" si="45"/>
        <v>686153.13824514602</v>
      </c>
      <c r="H135" s="526">
        <f t="shared" si="46"/>
        <v>194764.04380553233</v>
      </c>
      <c r="I135" s="577">
        <f t="shared" si="47"/>
        <v>194764.04380553233</v>
      </c>
      <c r="J135" s="514">
        <f t="shared" si="48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  <c r="Q135" s="269"/>
    </row>
    <row r="136" spans="2:17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629068.15014990792</v>
      </c>
      <c r="E136" s="522">
        <f>IF(+J96&lt;F135,J96,D136)</f>
        <v>114169.97619047618</v>
      </c>
      <c r="F136" s="523">
        <f t="shared" si="52"/>
        <v>514898.1739594317</v>
      </c>
      <c r="G136" s="523">
        <f t="shared" si="45"/>
        <v>571983.16205466981</v>
      </c>
      <c r="H136" s="526">
        <f t="shared" si="46"/>
        <v>181353.88466199557</v>
      </c>
      <c r="I136" s="577">
        <f t="shared" si="47"/>
        <v>181353.88466199557</v>
      </c>
      <c r="J136" s="514">
        <f t="shared" si="48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  <c r="Q136" s="269"/>
    </row>
    <row r="137" spans="2:17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514898.1739594317</v>
      </c>
      <c r="E137" s="522">
        <f>IF(+J96&lt;F136,J96,D137)</f>
        <v>114169.97619047618</v>
      </c>
      <c r="F137" s="523">
        <f t="shared" si="52"/>
        <v>400728.19776895549</v>
      </c>
      <c r="G137" s="523">
        <f t="shared" si="45"/>
        <v>457813.1858641936</v>
      </c>
      <c r="H137" s="526">
        <f t="shared" si="46"/>
        <v>167943.72551845878</v>
      </c>
      <c r="I137" s="577">
        <f t="shared" si="47"/>
        <v>167943.72551845878</v>
      </c>
      <c r="J137" s="514">
        <f t="shared" si="48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  <c r="Q137" s="269"/>
    </row>
    <row r="138" spans="2:17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400728.19776895549</v>
      </c>
      <c r="E138" s="522">
        <f>IF(+J96&lt;F137,J96,D138)</f>
        <v>114169.97619047618</v>
      </c>
      <c r="F138" s="523">
        <f t="shared" si="52"/>
        <v>286558.22157847928</v>
      </c>
      <c r="G138" s="523">
        <f t="shared" si="45"/>
        <v>343643.20967371739</v>
      </c>
      <c r="H138" s="526">
        <f t="shared" si="46"/>
        <v>154533.56637492203</v>
      </c>
      <c r="I138" s="577">
        <f t="shared" si="47"/>
        <v>154533.56637492203</v>
      </c>
      <c r="J138" s="514">
        <f t="shared" si="48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  <c r="Q138" s="269"/>
    </row>
    <row r="139" spans="2:17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286558.22157847928</v>
      </c>
      <c r="E139" s="522">
        <f>IF(+J96&lt;F138,J96,D139)</f>
        <v>114169.97619047618</v>
      </c>
      <c r="F139" s="523">
        <f t="shared" si="52"/>
        <v>172388.2453880031</v>
      </c>
      <c r="G139" s="523">
        <f t="shared" si="45"/>
        <v>229473.23348324117</v>
      </c>
      <c r="H139" s="526">
        <f t="shared" si="46"/>
        <v>141123.40723138527</v>
      </c>
      <c r="I139" s="577">
        <f t="shared" si="47"/>
        <v>141123.40723138527</v>
      </c>
      <c r="J139" s="514">
        <f t="shared" si="48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  <c r="Q139" s="269"/>
    </row>
    <row r="140" spans="2:17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172388.2453880031</v>
      </c>
      <c r="E140" s="522">
        <f>IF(+J96&lt;F139,J96,D140)</f>
        <v>114169.97619047618</v>
      </c>
      <c r="F140" s="523">
        <f t="shared" si="52"/>
        <v>58218.269197526912</v>
      </c>
      <c r="G140" s="523">
        <f t="shared" si="45"/>
        <v>115303.257292765</v>
      </c>
      <c r="H140" s="526">
        <f t="shared" si="46"/>
        <v>127713.24808784851</v>
      </c>
      <c r="I140" s="577">
        <f t="shared" si="47"/>
        <v>127713.24808784851</v>
      </c>
      <c r="J140" s="514">
        <f t="shared" si="48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  <c r="Q140" s="269"/>
    </row>
    <row r="141" spans="2:17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58218.269197526912</v>
      </c>
      <c r="E141" s="522">
        <f>IF(+J96&lt;F140,J96,D141)</f>
        <v>58218.269197526912</v>
      </c>
      <c r="F141" s="523">
        <f t="shared" si="52"/>
        <v>0</v>
      </c>
      <c r="G141" s="523">
        <f t="shared" si="45"/>
        <v>29109.134598763456</v>
      </c>
      <c r="H141" s="526">
        <f t="shared" si="46"/>
        <v>61637.365360328884</v>
      </c>
      <c r="I141" s="577">
        <f t="shared" si="47"/>
        <v>61637.365360328884</v>
      </c>
      <c r="J141" s="514">
        <f t="shared" si="48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  <c r="Q141" s="269"/>
    </row>
    <row r="142" spans="2:17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5"/>
        <v>0</v>
      </c>
      <c r="H142" s="526">
        <f t="shared" si="46"/>
        <v>0</v>
      </c>
      <c r="I142" s="577">
        <f t="shared" si="47"/>
        <v>0</v>
      </c>
      <c r="J142" s="514">
        <f t="shared" si="48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  <c r="Q142" s="269"/>
    </row>
    <row r="143" spans="2:17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5"/>
        <v>0</v>
      </c>
      <c r="H143" s="526">
        <f t="shared" si="46"/>
        <v>0</v>
      </c>
      <c r="I143" s="577">
        <f t="shared" si="47"/>
        <v>0</v>
      </c>
      <c r="J143" s="514">
        <f t="shared" si="48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  <c r="Q143" s="269"/>
    </row>
    <row r="144" spans="2:17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5"/>
        <v>0</v>
      </c>
      <c r="H144" s="526">
        <f t="shared" si="46"/>
        <v>0</v>
      </c>
      <c r="I144" s="577">
        <f t="shared" si="47"/>
        <v>0</v>
      </c>
      <c r="J144" s="514">
        <f t="shared" si="48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  <c r="Q144" s="269"/>
    </row>
    <row r="145" spans="2:17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5"/>
        <v>0</v>
      </c>
      <c r="H145" s="526">
        <f t="shared" si="46"/>
        <v>0</v>
      </c>
      <c r="I145" s="577">
        <f t="shared" si="47"/>
        <v>0</v>
      </c>
      <c r="J145" s="514">
        <f t="shared" si="48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  <c r="Q145" s="269"/>
    </row>
    <row r="146" spans="2:17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5"/>
        <v>0</v>
      </c>
      <c r="H146" s="526">
        <f t="shared" si="46"/>
        <v>0</v>
      </c>
      <c r="I146" s="577">
        <f t="shared" si="47"/>
        <v>0</v>
      </c>
      <c r="J146" s="514">
        <f t="shared" si="48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  <c r="Q146" s="269"/>
    </row>
    <row r="147" spans="2:17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5"/>
        <v>0</v>
      </c>
      <c r="H147" s="526">
        <f t="shared" si="46"/>
        <v>0</v>
      </c>
      <c r="I147" s="577">
        <f t="shared" si="47"/>
        <v>0</v>
      </c>
      <c r="J147" s="514">
        <f t="shared" si="48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  <c r="Q147" s="269"/>
    </row>
    <row r="148" spans="2:17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5"/>
        <v>0</v>
      </c>
      <c r="H148" s="526">
        <f t="shared" si="46"/>
        <v>0</v>
      </c>
      <c r="I148" s="577">
        <f t="shared" si="47"/>
        <v>0</v>
      </c>
      <c r="J148" s="514">
        <f t="shared" si="48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  <c r="Q148" s="269"/>
    </row>
    <row r="149" spans="2:17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5"/>
        <v>0</v>
      </c>
      <c r="H149" s="526">
        <f t="shared" si="46"/>
        <v>0</v>
      </c>
      <c r="I149" s="577">
        <f t="shared" si="47"/>
        <v>0</v>
      </c>
      <c r="J149" s="514">
        <f t="shared" si="48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  <c r="Q149" s="269"/>
    </row>
    <row r="150" spans="2:17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5"/>
        <v>0</v>
      </c>
      <c r="H150" s="526">
        <f t="shared" si="46"/>
        <v>0</v>
      </c>
      <c r="I150" s="577">
        <f t="shared" si="47"/>
        <v>0</v>
      </c>
      <c r="J150" s="514">
        <f t="shared" si="48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  <c r="Q150" s="269"/>
    </row>
    <row r="151" spans="2:17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5"/>
        <v>0</v>
      </c>
      <c r="H151" s="526">
        <f t="shared" si="46"/>
        <v>0</v>
      </c>
      <c r="I151" s="577">
        <f t="shared" si="47"/>
        <v>0</v>
      </c>
      <c r="J151" s="514">
        <f t="shared" si="48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  <c r="Q151" s="269"/>
    </row>
    <row r="152" spans="2:17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5"/>
        <v>0</v>
      </c>
      <c r="H152" s="526">
        <f t="shared" si="46"/>
        <v>0</v>
      </c>
      <c r="I152" s="577">
        <f t="shared" si="47"/>
        <v>0</v>
      </c>
      <c r="J152" s="514">
        <f t="shared" si="48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  <c r="Q152" s="269"/>
    </row>
    <row r="153" spans="2:17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5"/>
        <v>0</v>
      </c>
      <c r="H153" s="526">
        <f t="shared" si="46"/>
        <v>0</v>
      </c>
      <c r="I153" s="577">
        <f t="shared" si="47"/>
        <v>0</v>
      </c>
      <c r="J153" s="514">
        <f t="shared" si="48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  <c r="Q153" s="269"/>
    </row>
    <row r="154" spans="2:17" ht="13.5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5"/>
        <v>0</v>
      </c>
      <c r="H154" s="530">
        <f t="shared" si="46"/>
        <v>0</v>
      </c>
      <c r="I154" s="579">
        <f t="shared" si="47"/>
        <v>0</v>
      </c>
      <c r="J154" s="533">
        <f t="shared" si="48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  <c r="Q154" s="269"/>
    </row>
    <row r="155" spans="2:17">
      <c r="C155" s="374" t="s">
        <v>78</v>
      </c>
      <c r="D155" s="375"/>
      <c r="E155" s="375">
        <f>SUM(E99:E154)</f>
        <v>4795139</v>
      </c>
      <c r="F155" s="375"/>
      <c r="G155" s="375"/>
      <c r="H155" s="375">
        <f>SUM(H99:H154)</f>
        <v>17169386.480792254</v>
      </c>
      <c r="I155" s="375">
        <f>SUM(I99:I154)</f>
        <v>17169386.480792254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view="pageBreakPreview" zoomScale="75" zoomScaleNormal="100" zoomScaleSheetLayoutView="75" workbookViewId="0">
      <selection activeCell="D105" sqref="D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24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544629.05965082115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544629.05965082115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125017.59523809524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 t="shared" ref="K23:K28" si="10">G23</f>
        <v>700695.76830220246</v>
      </c>
      <c r="L23" s="519">
        <f t="shared" si="6"/>
        <v>0</v>
      </c>
      <c r="M23" s="518">
        <f t="shared" ref="M23:M28" si="11"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 t="shared" si="10"/>
        <v>662841.14914820471</v>
      </c>
      <c r="L24" s="519">
        <f t="shared" si="6"/>
        <v>0</v>
      </c>
      <c r="M24" s="518">
        <f t="shared" si="11"/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666873.01651797513</v>
      </c>
      <c r="H25" s="510">
        <v>666873.01651797513</v>
      </c>
      <c r="I25" s="511">
        <f t="shared" si="9"/>
        <v>0</v>
      </c>
      <c r="J25" s="511"/>
      <c r="K25" s="518">
        <f t="shared" si="10"/>
        <v>666873.01651797513</v>
      </c>
      <c r="L25" s="519">
        <f t="shared" si="6"/>
        <v>0</v>
      </c>
      <c r="M25" s="518">
        <f t="shared" si="11"/>
        <v>666873.01651797513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128066.80487804877</v>
      </c>
      <c r="F26" s="515">
        <v>4047327.2419783156</v>
      </c>
      <c r="G26" s="516">
        <v>650596.48134937836</v>
      </c>
      <c r="H26" s="510">
        <v>650596.48134937836</v>
      </c>
      <c r="I26" s="511">
        <f t="shared" si="9"/>
        <v>0</v>
      </c>
      <c r="J26" s="511"/>
      <c r="K26" s="518">
        <f t="shared" si="10"/>
        <v>650596.48134937836</v>
      </c>
      <c r="L26" s="519">
        <f t="shared" ref="L26" si="12">IF(K26&lt;&gt;0,+G26-K26,0)</f>
        <v>0</v>
      </c>
      <c r="M26" s="518">
        <f t="shared" si="11"/>
        <v>650596.48134937836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535698.99348841433</v>
      </c>
      <c r="H27" s="510">
        <v>535698.99348841433</v>
      </c>
      <c r="I27" s="511">
        <f t="shared" si="9"/>
        <v>0</v>
      </c>
      <c r="J27" s="511"/>
      <c r="K27" s="518">
        <f t="shared" si="10"/>
        <v>535698.99348841433</v>
      </c>
      <c r="L27" s="519">
        <f t="shared" ref="L27" si="13">IF(K27&lt;&gt;0,+G27-K27,0)</f>
        <v>0</v>
      </c>
      <c r="M27" s="518">
        <f t="shared" si="11"/>
        <v>535698.99348841433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515">
        <v>3925217.0326759894</v>
      </c>
      <c r="E28" s="516">
        <v>125017.59523809524</v>
      </c>
      <c r="F28" s="515">
        <v>3800199.4374378943</v>
      </c>
      <c r="G28" s="516">
        <v>534482.22432769614</v>
      </c>
      <c r="H28" s="510">
        <v>534482.22432769614</v>
      </c>
      <c r="I28" s="511">
        <f t="shared" si="9"/>
        <v>0</v>
      </c>
      <c r="J28" s="511"/>
      <c r="K28" s="518">
        <f t="shared" si="10"/>
        <v>534482.22432769614</v>
      </c>
      <c r="L28" s="519">
        <f t="shared" ref="L28" si="14">IF(K28&lt;&gt;0,+G28-K28,0)</f>
        <v>0</v>
      </c>
      <c r="M28" s="518">
        <f t="shared" si="11"/>
        <v>534482.22432769614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515">
        <v>3794242.841862171</v>
      </c>
      <c r="E29" s="516">
        <v>125017.59523809524</v>
      </c>
      <c r="F29" s="515">
        <v>3669225.2466240758</v>
      </c>
      <c r="G29" s="516">
        <v>544629.05965082115</v>
      </c>
      <c r="H29" s="510">
        <v>544629.05965082115</v>
      </c>
      <c r="I29" s="511">
        <f t="shared" si="9"/>
        <v>0</v>
      </c>
      <c r="J29" s="511"/>
      <c r="K29" s="518">
        <f t="shared" ref="K29" si="15">G29</f>
        <v>544629.05965082115</v>
      </c>
      <c r="L29" s="519">
        <f t="shared" ref="L29" si="16">IF(K29&lt;&gt;0,+G29-K29,0)</f>
        <v>0</v>
      </c>
      <c r="M29" s="518">
        <f t="shared" ref="M29" si="17">H29</f>
        <v>544629.05965082115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3669225.2466240758</v>
      </c>
      <c r="E30" s="522">
        <f>IF(+I14&lt;F29,I14,D30)</f>
        <v>125017.59523809524</v>
      </c>
      <c r="F30" s="523">
        <f t="shared" ref="F30:F48" si="18">+D30-E30</f>
        <v>3544207.6513859807</v>
      </c>
      <c r="G30" s="524">
        <f t="shared" ref="G30:G55" si="19">+I$12*((D30+F30)/2)+E30</f>
        <v>530571.56905978033</v>
      </c>
      <c r="H30" s="491">
        <f t="shared" ref="H30:H55" si="20">+I$13*((D30+F30)/2)+E30</f>
        <v>530571.56905978033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3544207.6513859807</v>
      </c>
      <c r="E31" s="522">
        <f>IF(+I14&lt;F30,I14,D31)</f>
        <v>125017.59523809524</v>
      </c>
      <c r="F31" s="523">
        <f t="shared" si="18"/>
        <v>3419190.0561478855</v>
      </c>
      <c r="G31" s="524">
        <f t="shared" si="19"/>
        <v>516514.07846873952</v>
      </c>
      <c r="H31" s="491">
        <f t="shared" si="20"/>
        <v>516514.07846873952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3419190.0561478855</v>
      </c>
      <c r="E32" s="522">
        <f>IF(+I14&lt;F31,I14,D32)</f>
        <v>125017.59523809524</v>
      </c>
      <c r="F32" s="523">
        <f t="shared" si="18"/>
        <v>3294172.4609097904</v>
      </c>
      <c r="G32" s="524">
        <f t="shared" si="19"/>
        <v>502456.58787769859</v>
      </c>
      <c r="H32" s="491">
        <f t="shared" si="20"/>
        <v>502456.58787769859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3294172.4609097904</v>
      </c>
      <c r="E33" s="522">
        <f>IF(+I14&lt;F32,I14,D33)</f>
        <v>125017.59523809524</v>
      </c>
      <c r="F33" s="523">
        <f t="shared" si="18"/>
        <v>3169154.8656716952</v>
      </c>
      <c r="G33" s="524">
        <f t="shared" si="19"/>
        <v>488399.09728665778</v>
      </c>
      <c r="H33" s="491">
        <f t="shared" si="20"/>
        <v>488399.09728665778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3169154.8656716952</v>
      </c>
      <c r="E34" s="522">
        <f>IF(+I14&lt;F33,I14,D34)</f>
        <v>125017.59523809524</v>
      </c>
      <c r="F34" s="523">
        <f t="shared" si="18"/>
        <v>3044137.2704336001</v>
      </c>
      <c r="G34" s="524">
        <f t="shared" si="19"/>
        <v>474341.60669561697</v>
      </c>
      <c r="H34" s="491">
        <f t="shared" si="20"/>
        <v>474341.60669561697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3044137.2704336001</v>
      </c>
      <c r="E35" s="522">
        <f>IF(+I14&lt;F34,I14,D35)</f>
        <v>125017.59523809524</v>
      </c>
      <c r="F35" s="523">
        <f t="shared" si="18"/>
        <v>2919119.6751955049</v>
      </c>
      <c r="G35" s="524">
        <f t="shared" si="19"/>
        <v>460284.11610457604</v>
      </c>
      <c r="H35" s="491">
        <f t="shared" si="20"/>
        <v>460284.11610457604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2919119.6751955049</v>
      </c>
      <c r="E36" s="522">
        <f>IF(+I14&lt;F35,I14,D36)</f>
        <v>125017.59523809524</v>
      </c>
      <c r="F36" s="523">
        <f t="shared" si="18"/>
        <v>2794102.0799574098</v>
      </c>
      <c r="G36" s="524">
        <f t="shared" si="19"/>
        <v>446226.62551353523</v>
      </c>
      <c r="H36" s="491">
        <f t="shared" si="20"/>
        <v>446226.62551353523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2794102.0799574098</v>
      </c>
      <c r="E37" s="522">
        <f>IF(+I14&lt;F36,I14,D37)</f>
        <v>125017.59523809524</v>
      </c>
      <c r="F37" s="523">
        <f t="shared" si="18"/>
        <v>2669084.4847193146</v>
      </c>
      <c r="G37" s="524">
        <f t="shared" si="19"/>
        <v>432169.1349224943</v>
      </c>
      <c r="H37" s="491">
        <f t="shared" si="20"/>
        <v>432169.1349224943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2669084.4847193146</v>
      </c>
      <c r="E38" s="522">
        <f>IF(+I14&lt;F37,I14,D38)</f>
        <v>125017.59523809524</v>
      </c>
      <c r="F38" s="523">
        <f t="shared" si="18"/>
        <v>2544066.8894812195</v>
      </c>
      <c r="G38" s="524">
        <f t="shared" si="19"/>
        <v>418111.64433145348</v>
      </c>
      <c r="H38" s="491">
        <f t="shared" si="20"/>
        <v>418111.64433145348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2544066.8894812195</v>
      </c>
      <c r="E39" s="522">
        <f>IF(+I14&lt;F38,I14,D39)</f>
        <v>125017.59523809524</v>
      </c>
      <c r="F39" s="523">
        <f t="shared" si="18"/>
        <v>2419049.2942431243</v>
      </c>
      <c r="G39" s="524">
        <f t="shared" si="19"/>
        <v>404054.15374041267</v>
      </c>
      <c r="H39" s="491">
        <f t="shared" si="20"/>
        <v>404054.15374041267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2419049.2942431243</v>
      </c>
      <c r="E40" s="522">
        <f>IF(+I14&lt;F39,I14,D40)</f>
        <v>125017.59523809524</v>
      </c>
      <c r="F40" s="523">
        <f t="shared" si="18"/>
        <v>2294031.6990050292</v>
      </c>
      <c r="G40" s="524">
        <f t="shared" si="19"/>
        <v>389996.66314937174</v>
      </c>
      <c r="H40" s="491">
        <f t="shared" si="20"/>
        <v>389996.66314937174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2294031.6990050292</v>
      </c>
      <c r="E41" s="522">
        <f>IF(+I14&lt;F40,I14,D41)</f>
        <v>125017.59523809524</v>
      </c>
      <c r="F41" s="523">
        <f t="shared" si="18"/>
        <v>2169014.103766934</v>
      </c>
      <c r="G41" s="524">
        <f t="shared" si="19"/>
        <v>375939.17255833093</v>
      </c>
      <c r="H41" s="491">
        <f t="shared" si="20"/>
        <v>375939.17255833093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2169014.103766934</v>
      </c>
      <c r="E42" s="522">
        <f>IF(+I14&lt;F41,I14,D42)</f>
        <v>125017.59523809524</v>
      </c>
      <c r="F42" s="523">
        <f t="shared" si="18"/>
        <v>2043996.5085288389</v>
      </c>
      <c r="G42" s="524">
        <f t="shared" si="19"/>
        <v>361881.68196729012</v>
      </c>
      <c r="H42" s="491">
        <f t="shared" si="20"/>
        <v>361881.68196729012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2043996.5085288389</v>
      </c>
      <c r="E43" s="522">
        <f>IF(+I14&lt;F42,I14,D43)</f>
        <v>125017.59523809524</v>
      </c>
      <c r="F43" s="523">
        <f t="shared" si="18"/>
        <v>1918978.9132907437</v>
      </c>
      <c r="G43" s="524">
        <f t="shared" si="19"/>
        <v>347824.19137624919</v>
      </c>
      <c r="H43" s="491">
        <f t="shared" si="20"/>
        <v>347824.19137624919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1918978.9132907437</v>
      </c>
      <c r="E44" s="522">
        <f>IF(+I14&lt;F43,I14,D44)</f>
        <v>125017.59523809524</v>
      </c>
      <c r="F44" s="523">
        <f t="shared" si="18"/>
        <v>1793961.3180526486</v>
      </c>
      <c r="G44" s="524">
        <f t="shared" si="19"/>
        <v>333766.70078520838</v>
      </c>
      <c r="H44" s="491">
        <f t="shared" si="20"/>
        <v>333766.70078520838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1793961.3180526486</v>
      </c>
      <c r="E45" s="522">
        <f>IF(+I14&lt;F44,I14,D45)</f>
        <v>125017.59523809524</v>
      </c>
      <c r="F45" s="523">
        <f t="shared" si="18"/>
        <v>1668943.7228145534</v>
      </c>
      <c r="G45" s="524">
        <f t="shared" si="19"/>
        <v>319709.21019416756</v>
      </c>
      <c r="H45" s="491">
        <f t="shared" si="20"/>
        <v>319709.21019416756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1668943.7228145534</v>
      </c>
      <c r="E46" s="522">
        <f>IF(+I14&lt;F45,I14,D46)</f>
        <v>125017.59523809524</v>
      </c>
      <c r="F46" s="523">
        <f t="shared" si="18"/>
        <v>1543926.1275764583</v>
      </c>
      <c r="G46" s="524">
        <f t="shared" si="19"/>
        <v>305651.71960312664</v>
      </c>
      <c r="H46" s="491">
        <f t="shared" si="20"/>
        <v>305651.71960312664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1543926.1275764583</v>
      </c>
      <c r="E47" s="522">
        <f>IF(+I14&lt;F46,I14,D47)</f>
        <v>125017.59523809524</v>
      </c>
      <c r="F47" s="523">
        <f t="shared" si="18"/>
        <v>1418908.5323383631</v>
      </c>
      <c r="G47" s="524">
        <f t="shared" si="19"/>
        <v>291594.22901208582</v>
      </c>
      <c r="H47" s="491">
        <f t="shared" si="20"/>
        <v>291594.22901208582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1418908.5323383631</v>
      </c>
      <c r="E48" s="522">
        <f>IF(+I14&lt;F47,I14,D48)</f>
        <v>125017.59523809524</v>
      </c>
      <c r="F48" s="523">
        <f t="shared" si="18"/>
        <v>1293890.937100268</v>
      </c>
      <c r="G48" s="524">
        <f t="shared" si="19"/>
        <v>277536.73842104495</v>
      </c>
      <c r="H48" s="491">
        <f t="shared" si="20"/>
        <v>277536.73842104495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1293890.937100268</v>
      </c>
      <c r="E49" s="522">
        <f>IF(+I14&lt;F48,I14,D49)</f>
        <v>125017.59523809524</v>
      </c>
      <c r="F49" s="523">
        <f t="shared" ref="F49:F72" si="21">+D49-E49</f>
        <v>1168873.3418621728</v>
      </c>
      <c r="G49" s="524">
        <f t="shared" si="19"/>
        <v>263479.24783000408</v>
      </c>
      <c r="H49" s="491">
        <f t="shared" si="20"/>
        <v>263479.24783000408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1168873.3418621728</v>
      </c>
      <c r="E50" s="522">
        <f>IF(+I14&lt;F49,I14,D50)</f>
        <v>125017.59523809524</v>
      </c>
      <c r="F50" s="523">
        <f t="shared" si="21"/>
        <v>1043855.7466240776</v>
      </c>
      <c r="G50" s="524">
        <f t="shared" si="19"/>
        <v>249421.75723896327</v>
      </c>
      <c r="H50" s="491">
        <f t="shared" si="20"/>
        <v>249421.75723896327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1043855.7466240776</v>
      </c>
      <c r="E51" s="522">
        <f>IF(+I14&lt;F50,I14,D51)</f>
        <v>125017.59523809524</v>
      </c>
      <c r="F51" s="523">
        <f t="shared" si="21"/>
        <v>918838.15138598229</v>
      </c>
      <c r="G51" s="524">
        <f t="shared" si="19"/>
        <v>235364.2666479224</v>
      </c>
      <c r="H51" s="491">
        <f t="shared" si="20"/>
        <v>235364.2666479224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918838.15138598229</v>
      </c>
      <c r="E52" s="522">
        <f>IF(+I14&lt;F51,I14,D52)</f>
        <v>125017.59523809524</v>
      </c>
      <c r="F52" s="523">
        <f t="shared" si="21"/>
        <v>793820.55614788702</v>
      </c>
      <c r="G52" s="524">
        <f t="shared" si="19"/>
        <v>221306.77605688153</v>
      </c>
      <c r="H52" s="491">
        <f t="shared" si="20"/>
        <v>221306.77605688153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793820.55614788702</v>
      </c>
      <c r="E53" s="522">
        <f>IF(+I14&lt;F52,I14,D53)</f>
        <v>125017.59523809524</v>
      </c>
      <c r="F53" s="523">
        <f t="shared" si="21"/>
        <v>668802.96090979176</v>
      </c>
      <c r="G53" s="524">
        <f t="shared" si="19"/>
        <v>207249.28546584066</v>
      </c>
      <c r="H53" s="491">
        <f t="shared" si="20"/>
        <v>207249.28546584066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668802.96090979176</v>
      </c>
      <c r="E54" s="522">
        <f>IF(+I14&lt;F53,I14,D54)</f>
        <v>125017.59523809524</v>
      </c>
      <c r="F54" s="523">
        <f t="shared" si="21"/>
        <v>543785.36567169649</v>
      </c>
      <c r="G54" s="524">
        <f t="shared" si="19"/>
        <v>193191.79487479979</v>
      </c>
      <c r="H54" s="491">
        <f t="shared" si="20"/>
        <v>193191.79487479979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543785.36567169649</v>
      </c>
      <c r="E55" s="522">
        <f>IF(+I14&lt;F54,I14,D55)</f>
        <v>125017.59523809524</v>
      </c>
      <c r="F55" s="523">
        <f t="shared" si="21"/>
        <v>418767.77043360122</v>
      </c>
      <c r="G55" s="524">
        <f t="shared" si="19"/>
        <v>179134.30428375892</v>
      </c>
      <c r="H55" s="491">
        <f t="shared" si="20"/>
        <v>179134.30428375892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418767.77043360122</v>
      </c>
      <c r="E56" s="522">
        <f>IF(+I14&lt;F55,I14,D56)</f>
        <v>125017.59523809524</v>
      </c>
      <c r="F56" s="523">
        <f t="shared" si="21"/>
        <v>293750.17519550596</v>
      </c>
      <c r="G56" s="524">
        <f t="shared" ref="G56:G72" si="26">+I$12*((D56+F56)/2)+E56</f>
        <v>165076.81369271805</v>
      </c>
      <c r="H56" s="491">
        <f t="shared" ref="H56:H72" si="27">+I$13*((D56+F56)/2)+E56</f>
        <v>165076.81369271805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293750.17519550596</v>
      </c>
      <c r="E57" s="522">
        <f>IF(+I14&lt;F56,I14,D57)</f>
        <v>125017.59523809524</v>
      </c>
      <c r="F57" s="523">
        <f t="shared" si="21"/>
        <v>168732.57995741072</v>
      </c>
      <c r="G57" s="524">
        <f t="shared" si="26"/>
        <v>151019.32310167718</v>
      </c>
      <c r="H57" s="491">
        <f t="shared" si="27"/>
        <v>151019.32310167718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168732.57995741072</v>
      </c>
      <c r="E58" s="522">
        <f>IF(+I14&lt;F57,I14,D58)</f>
        <v>125017.59523809524</v>
      </c>
      <c r="F58" s="523">
        <f t="shared" si="21"/>
        <v>43714.984719315486</v>
      </c>
      <c r="G58" s="524">
        <f t="shared" si="26"/>
        <v>136961.83251063633</v>
      </c>
      <c r="H58" s="491">
        <f t="shared" si="27"/>
        <v>136961.83251063633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43714.984719315486</v>
      </c>
      <c r="E59" s="522">
        <f>IF(+I14&lt;F58,I14,D59)</f>
        <v>43714.984719315486</v>
      </c>
      <c r="F59" s="523">
        <f t="shared" si="21"/>
        <v>0</v>
      </c>
      <c r="G59" s="524">
        <f t="shared" si="26"/>
        <v>46172.730707825809</v>
      </c>
      <c r="H59" s="491">
        <f t="shared" si="27"/>
        <v>46172.730707825809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5250738.9999999991</v>
      </c>
      <c r="F73" s="375"/>
      <c r="G73" s="375">
        <f>SUM(G17:G72)</f>
        <v>18921410.625517398</v>
      </c>
      <c r="H73" s="375">
        <f>SUM(H17:H72)</f>
        <v>18921410.625517398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544629.05965082115</v>
      </c>
      <c r="N87" s="546">
        <f>IF(J92&lt;D11,0,VLOOKUP(J92,C17:O72,11))</f>
        <v>544629.05965082115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565692.2677894464</v>
      </c>
      <c r="N88" s="550">
        <f>IF(J92&lt;D11,0,VLOOKUP(J92,C99:P154,7))</f>
        <v>565692.2677894464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21063.208138625254</v>
      </c>
      <c r="N89" s="555">
        <f>+N88-N87</f>
        <v>21063.208138625254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125017.59523809524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28">+I99-H99</f>
        <v>0</v>
      </c>
      <c r="K99" s="514"/>
      <c r="L99" s="512">
        <f t="shared" ref="L99:L104" si="29">H99</f>
        <v>492159.85552560829</v>
      </c>
      <c r="M99" s="597">
        <f t="shared" ref="M99:M130" si="30">IF(L99&lt;&gt;0,+H99-L99,0)</f>
        <v>0</v>
      </c>
      <c r="N99" s="512">
        <f t="shared" ref="N99:N104" si="31">I99</f>
        <v>492159.85552560829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28"/>
        <v>0</v>
      </c>
      <c r="K100" s="514"/>
      <c r="L100" s="518">
        <f t="shared" si="29"/>
        <v>895593.80408985249</v>
      </c>
      <c r="M100" s="519">
        <f t="shared" si="30"/>
        <v>0</v>
      </c>
      <c r="N100" s="518">
        <f t="shared" si="31"/>
        <v>895593.80408985249</v>
      </c>
      <c r="O100" s="514">
        <f t="shared" si="32"/>
        <v>0</v>
      </c>
      <c r="P100" s="514">
        <f t="shared" si="33"/>
        <v>0</v>
      </c>
      <c r="Q100" s="269"/>
    </row>
    <row r="101" spans="1:17">
      <c r="B101" s="195" t="str">
        <f t="shared" ref="B101:B154" si="34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28"/>
        <v>0</v>
      </c>
      <c r="K101" s="514"/>
      <c r="L101" s="518">
        <f t="shared" si="29"/>
        <v>860666.47096382198</v>
      </c>
      <c r="M101" s="519">
        <f t="shared" si="30"/>
        <v>0</v>
      </c>
      <c r="N101" s="518">
        <f t="shared" si="31"/>
        <v>860666.47096382198</v>
      </c>
      <c r="O101" s="514">
        <f t="shared" si="32"/>
        <v>0</v>
      </c>
      <c r="P101" s="514">
        <f t="shared" si="33"/>
        <v>0</v>
      </c>
      <c r="Q101" s="269"/>
    </row>
    <row r="102" spans="1:17">
      <c r="B102" s="195" t="str">
        <f t="shared" si="34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29"/>
        <v>784451.21671407181</v>
      </c>
      <c r="M102" s="519">
        <f t="shared" ref="M102:M107" si="35">IF(L102&lt;&gt;0,+H102-L102,0)</f>
        <v>0</v>
      </c>
      <c r="N102" s="518">
        <f t="shared" si="31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4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29"/>
        <v>770537.68057167216</v>
      </c>
      <c r="M103" s="519">
        <f t="shared" si="35"/>
        <v>0</v>
      </c>
      <c r="N103" s="518">
        <f t="shared" si="31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4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28"/>
        <v>0</v>
      </c>
      <c r="K104" s="514"/>
      <c r="L104" s="518">
        <f t="shared" si="29"/>
        <v>734333.54462045</v>
      </c>
      <c r="M104" s="519">
        <f t="shared" si="35"/>
        <v>0</v>
      </c>
      <c r="N104" s="518">
        <f t="shared" si="31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4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28"/>
        <v>0</v>
      </c>
      <c r="K105" s="514"/>
      <c r="L105" s="518">
        <f t="shared" ref="L105:L110" si="36">H105</f>
        <v>693456.56809088623</v>
      </c>
      <c r="M105" s="519">
        <f t="shared" si="35"/>
        <v>0</v>
      </c>
      <c r="N105" s="518">
        <f t="shared" ref="N105:N110" si="37"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4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28"/>
        <v>0</v>
      </c>
      <c r="K106" s="514"/>
      <c r="L106" s="518">
        <f t="shared" si="36"/>
        <v>656697.99721600045</v>
      </c>
      <c r="M106" s="519">
        <f t="shared" si="35"/>
        <v>0</v>
      </c>
      <c r="N106" s="518">
        <f t="shared" si="37"/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4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28"/>
        <v>0</v>
      </c>
      <c r="K107" s="514"/>
      <c r="L107" s="518">
        <f t="shared" si="36"/>
        <v>574046.28968548193</v>
      </c>
      <c r="M107" s="519">
        <f t="shared" si="35"/>
        <v>0</v>
      </c>
      <c r="N107" s="518">
        <f t="shared" si="37"/>
        <v>574046.28968548193</v>
      </c>
      <c r="O107" s="514">
        <f t="shared" si="32"/>
        <v>0</v>
      </c>
      <c r="P107" s="514">
        <f t="shared" si="33"/>
        <v>0</v>
      </c>
      <c r="Q107" s="269"/>
    </row>
    <row r="108" spans="1:17">
      <c r="B108" s="195" t="str">
        <f t="shared" si="34"/>
        <v/>
      </c>
      <c r="C108" s="507">
        <f>IF(D93="","-",+C107+1)</f>
        <v>2019</v>
      </c>
      <c r="D108" s="508">
        <v>4189472.2215919839</v>
      </c>
      <c r="E108" s="516">
        <v>122110.20930232559</v>
      </c>
      <c r="F108" s="515">
        <v>4067362.0122896582</v>
      </c>
      <c r="G108" s="515">
        <v>4128417.1169408211</v>
      </c>
      <c r="H108" s="516">
        <v>564018.23385327356</v>
      </c>
      <c r="I108" s="510">
        <v>564018.23385327356</v>
      </c>
      <c r="J108" s="514">
        <f t="shared" si="28"/>
        <v>0</v>
      </c>
      <c r="K108" s="514"/>
      <c r="L108" s="518">
        <f t="shared" si="36"/>
        <v>564018.23385327356</v>
      </c>
      <c r="M108" s="519">
        <f t="shared" ref="M108" si="38">IF(L108&lt;&gt;0,+H108-L108,0)</f>
        <v>0</v>
      </c>
      <c r="N108" s="518">
        <f t="shared" si="37"/>
        <v>564018.23385327356</v>
      </c>
      <c r="O108" s="514">
        <f t="shared" si="32"/>
        <v>0</v>
      </c>
      <c r="P108" s="514">
        <f t="shared" si="33"/>
        <v>0</v>
      </c>
      <c r="Q108" s="269"/>
    </row>
    <row r="109" spans="1:17">
      <c r="B109" s="195" t="str">
        <f t="shared" si="34"/>
        <v/>
      </c>
      <c r="C109" s="507">
        <f>IF(D93="","-",+C108+1)</f>
        <v>2020</v>
      </c>
      <c r="D109" s="508">
        <v>4067362.0122896582</v>
      </c>
      <c r="E109" s="516">
        <v>125017.59523809524</v>
      </c>
      <c r="F109" s="515">
        <v>3942344.417051563</v>
      </c>
      <c r="G109" s="515">
        <v>4004853.2146706106</v>
      </c>
      <c r="H109" s="516">
        <v>555835.00414311176</v>
      </c>
      <c r="I109" s="510">
        <v>555835.00414311176</v>
      </c>
      <c r="J109" s="514">
        <f t="shared" si="28"/>
        <v>0</v>
      </c>
      <c r="K109" s="514"/>
      <c r="L109" s="518">
        <f t="shared" si="36"/>
        <v>555835.00414311176</v>
      </c>
      <c r="M109" s="519">
        <f t="shared" ref="M109" si="39">IF(L109&lt;&gt;0,+H109-L109,0)</f>
        <v>0</v>
      </c>
      <c r="N109" s="518">
        <f t="shared" si="37"/>
        <v>555835.00414311176</v>
      </c>
      <c r="O109" s="514">
        <f t="shared" si="32"/>
        <v>0</v>
      </c>
      <c r="P109" s="514">
        <f t="shared" si="33"/>
        <v>0</v>
      </c>
      <c r="Q109" s="269"/>
    </row>
    <row r="110" spans="1:17">
      <c r="B110" s="195" t="str">
        <f t="shared" si="34"/>
        <v/>
      </c>
      <c r="C110" s="507">
        <f>IF(D93="","-",+C109+1)</f>
        <v>2021</v>
      </c>
      <c r="D110" s="508">
        <v>3942344.417051563</v>
      </c>
      <c r="E110" s="516">
        <v>128066.80487804877</v>
      </c>
      <c r="F110" s="515">
        <v>3814277.6121735144</v>
      </c>
      <c r="G110" s="515">
        <v>3878311.0146125387</v>
      </c>
      <c r="H110" s="516">
        <v>568310.27933101822</v>
      </c>
      <c r="I110" s="510">
        <v>568310.27933101822</v>
      </c>
      <c r="J110" s="514">
        <f t="shared" si="28"/>
        <v>0</v>
      </c>
      <c r="K110" s="514"/>
      <c r="L110" s="518">
        <f t="shared" si="36"/>
        <v>568310.27933101822</v>
      </c>
      <c r="M110" s="519">
        <f t="shared" ref="M110" si="40">IF(L110&lt;&gt;0,+H110-L110,0)</f>
        <v>0</v>
      </c>
      <c r="N110" s="518">
        <f t="shared" si="37"/>
        <v>568310.27933101822</v>
      </c>
      <c r="O110" s="514">
        <f t="shared" si="32"/>
        <v>0</v>
      </c>
      <c r="P110" s="514">
        <f t="shared" si="33"/>
        <v>0</v>
      </c>
      <c r="Q110" s="269"/>
    </row>
    <row r="111" spans="1:17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3814277.6121735144</v>
      </c>
      <c r="E111" s="522">
        <f>IF(+J96&lt;F110,J96,D111)</f>
        <v>125017.59523809524</v>
      </c>
      <c r="F111" s="523">
        <f t="shared" ref="F111:F131" si="41">+D111-E111</f>
        <v>3689260.0169354193</v>
      </c>
      <c r="G111" s="523">
        <f t="shared" ref="G111:G130" si="42">+(F111+D111)/2</f>
        <v>3751768.8145544669</v>
      </c>
      <c r="H111" s="526">
        <f t="shared" ref="H111:H130" si="43">+J$94*G111+E111</f>
        <v>565692.2677894464</v>
      </c>
      <c r="I111" s="577">
        <f t="shared" ref="I111:I130" si="44">+J$95*G111+E111</f>
        <v>565692.2677894464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3689260.0169354193</v>
      </c>
      <c r="E112" s="522">
        <f>IF(+J96&lt;F111,J96,D112)</f>
        <v>125017.59523809524</v>
      </c>
      <c r="F112" s="523">
        <f t="shared" si="41"/>
        <v>3564242.4216973241</v>
      </c>
      <c r="G112" s="523">
        <f t="shared" si="42"/>
        <v>3626751.2193163717</v>
      </c>
      <c r="H112" s="526">
        <f t="shared" si="43"/>
        <v>551007.97071043053</v>
      </c>
      <c r="I112" s="577">
        <f t="shared" si="44"/>
        <v>551007.97071043053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3564242.4216973241</v>
      </c>
      <c r="E113" s="522">
        <f>IF(+J96&lt;F112,J96,D113)</f>
        <v>125017.59523809524</v>
      </c>
      <c r="F113" s="523">
        <f t="shared" si="41"/>
        <v>3439224.826459229</v>
      </c>
      <c r="G113" s="523">
        <f t="shared" si="42"/>
        <v>3501733.6240782766</v>
      </c>
      <c r="H113" s="526">
        <f t="shared" si="43"/>
        <v>536323.67363141465</v>
      </c>
      <c r="I113" s="577">
        <f t="shared" si="44"/>
        <v>536323.67363141465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3439224.826459229</v>
      </c>
      <c r="E114" s="522">
        <f>IF(+J96&lt;F113,J96,D114)</f>
        <v>125017.59523809524</v>
      </c>
      <c r="F114" s="523">
        <f t="shared" si="41"/>
        <v>3314207.2312211338</v>
      </c>
      <c r="G114" s="523">
        <f t="shared" si="42"/>
        <v>3376716.0288401814</v>
      </c>
      <c r="H114" s="526">
        <f t="shared" si="43"/>
        <v>521639.37655239878</v>
      </c>
      <c r="I114" s="577">
        <f t="shared" si="44"/>
        <v>521639.37655239878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3314207.2312211338</v>
      </c>
      <c r="E115" s="522">
        <f>IF(+J96&lt;F114,J96,D115)</f>
        <v>125017.59523809524</v>
      </c>
      <c r="F115" s="523">
        <f t="shared" si="41"/>
        <v>3189189.6359830387</v>
      </c>
      <c r="G115" s="523">
        <f t="shared" si="42"/>
        <v>3251698.4336020863</v>
      </c>
      <c r="H115" s="526">
        <f t="shared" si="43"/>
        <v>506955.07947338291</v>
      </c>
      <c r="I115" s="577">
        <f t="shared" si="44"/>
        <v>506955.07947338291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3189189.6359830387</v>
      </c>
      <c r="E116" s="522">
        <f>IF(+J96&lt;F115,J96,D116)</f>
        <v>125017.59523809524</v>
      </c>
      <c r="F116" s="523">
        <f t="shared" si="41"/>
        <v>3064172.0407449435</v>
      </c>
      <c r="G116" s="523">
        <f t="shared" si="42"/>
        <v>3126680.8383639911</v>
      </c>
      <c r="H116" s="526">
        <f t="shared" si="43"/>
        <v>492270.78239436715</v>
      </c>
      <c r="I116" s="577">
        <f t="shared" si="44"/>
        <v>492270.78239436715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3064172.0407449435</v>
      </c>
      <c r="E117" s="522">
        <f>IF(+J96&lt;F116,J96,D117)</f>
        <v>125017.59523809524</v>
      </c>
      <c r="F117" s="523">
        <f t="shared" si="41"/>
        <v>2939154.4455068484</v>
      </c>
      <c r="G117" s="523">
        <f t="shared" si="42"/>
        <v>3001663.243125896</v>
      </c>
      <c r="H117" s="526">
        <f t="shared" si="43"/>
        <v>477586.48531535128</v>
      </c>
      <c r="I117" s="577">
        <f t="shared" si="44"/>
        <v>477586.48531535128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2939154.4455068484</v>
      </c>
      <c r="E118" s="522">
        <f>IF(+J96&lt;F117,J96,D118)</f>
        <v>125017.59523809524</v>
      </c>
      <c r="F118" s="523">
        <f t="shared" si="41"/>
        <v>2814136.8502687532</v>
      </c>
      <c r="G118" s="523">
        <f t="shared" si="42"/>
        <v>2876645.6478878008</v>
      </c>
      <c r="H118" s="526">
        <f t="shared" si="43"/>
        <v>462902.18823633541</v>
      </c>
      <c r="I118" s="577">
        <f t="shared" si="44"/>
        <v>462902.18823633541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2814136.8502687532</v>
      </c>
      <c r="E119" s="522">
        <f>IF(+J96&lt;F118,J96,D119)</f>
        <v>125017.59523809524</v>
      </c>
      <c r="F119" s="523">
        <f t="shared" si="41"/>
        <v>2689119.2550306581</v>
      </c>
      <c r="G119" s="523">
        <f t="shared" si="42"/>
        <v>2751628.0526497057</v>
      </c>
      <c r="H119" s="526">
        <f t="shared" si="43"/>
        <v>448217.89115731954</v>
      </c>
      <c r="I119" s="577">
        <f t="shared" si="44"/>
        <v>448217.89115731954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2689119.2550306581</v>
      </c>
      <c r="E120" s="522">
        <f>IF(+J96&lt;F119,J96,D120)</f>
        <v>125017.59523809524</v>
      </c>
      <c r="F120" s="523">
        <f t="shared" si="41"/>
        <v>2564101.6597925629</v>
      </c>
      <c r="G120" s="523">
        <f t="shared" si="42"/>
        <v>2626610.4574116105</v>
      </c>
      <c r="H120" s="526">
        <f t="shared" si="43"/>
        <v>433533.59407830366</v>
      </c>
      <c r="I120" s="577">
        <f t="shared" si="44"/>
        <v>433533.59407830366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2564101.6597925629</v>
      </c>
      <c r="E121" s="522">
        <f>IF(+J96&lt;F120,J96,D121)</f>
        <v>125017.59523809524</v>
      </c>
      <c r="F121" s="523">
        <f t="shared" si="41"/>
        <v>2439084.0645544678</v>
      </c>
      <c r="G121" s="523">
        <f t="shared" si="42"/>
        <v>2501592.8621735154</v>
      </c>
      <c r="H121" s="526">
        <f t="shared" si="43"/>
        <v>418849.29699928779</v>
      </c>
      <c r="I121" s="577">
        <f t="shared" si="44"/>
        <v>418849.29699928779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2439084.0645544678</v>
      </c>
      <c r="E122" s="522">
        <f>IF(+J96&lt;F121,J96,D122)</f>
        <v>125017.59523809524</v>
      </c>
      <c r="F122" s="523">
        <f t="shared" si="41"/>
        <v>2314066.4693163726</v>
      </c>
      <c r="G122" s="523">
        <f t="shared" si="42"/>
        <v>2376575.2669354202</v>
      </c>
      <c r="H122" s="526">
        <f t="shared" si="43"/>
        <v>404164.99992027192</v>
      </c>
      <c r="I122" s="577">
        <f t="shared" si="44"/>
        <v>404164.99992027192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2314066.4693163726</v>
      </c>
      <c r="E123" s="522">
        <f>IF(+J96&lt;F122,J96,D123)</f>
        <v>125017.59523809524</v>
      </c>
      <c r="F123" s="523">
        <f t="shared" si="41"/>
        <v>2189048.8740782775</v>
      </c>
      <c r="G123" s="523">
        <f t="shared" si="42"/>
        <v>2251557.6716973251</v>
      </c>
      <c r="H123" s="526">
        <f t="shared" si="43"/>
        <v>389480.70284125616</v>
      </c>
      <c r="I123" s="577">
        <f t="shared" si="44"/>
        <v>389480.70284125616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2189048.8740782775</v>
      </c>
      <c r="E124" s="522">
        <f>IF(+J96&lt;F123,J96,D124)</f>
        <v>125017.59523809524</v>
      </c>
      <c r="F124" s="523">
        <f t="shared" si="41"/>
        <v>2064031.2788401823</v>
      </c>
      <c r="G124" s="523">
        <f t="shared" si="42"/>
        <v>2126540.0764592299</v>
      </c>
      <c r="H124" s="526">
        <f t="shared" si="43"/>
        <v>374796.40576224029</v>
      </c>
      <c r="I124" s="577">
        <f t="shared" si="44"/>
        <v>374796.40576224029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2064031.2788401823</v>
      </c>
      <c r="E125" s="522">
        <f>IF(+J96&lt;F124,J96,D125)</f>
        <v>125017.59523809524</v>
      </c>
      <c r="F125" s="523">
        <f t="shared" si="41"/>
        <v>1939013.6836020872</v>
      </c>
      <c r="G125" s="523">
        <f t="shared" si="42"/>
        <v>2001522.4812211348</v>
      </c>
      <c r="H125" s="526">
        <f t="shared" si="43"/>
        <v>360112.10868322442</v>
      </c>
      <c r="I125" s="577">
        <f t="shared" si="44"/>
        <v>360112.10868322442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1939013.6836020872</v>
      </c>
      <c r="E126" s="522">
        <f>IF(+J96&lt;F125,J96,D126)</f>
        <v>125017.59523809524</v>
      </c>
      <c r="F126" s="523">
        <f t="shared" si="41"/>
        <v>1813996.0883639921</v>
      </c>
      <c r="G126" s="523">
        <f t="shared" si="42"/>
        <v>1876504.8859830396</v>
      </c>
      <c r="H126" s="526">
        <f t="shared" si="43"/>
        <v>345427.81160420855</v>
      </c>
      <c r="I126" s="577">
        <f t="shared" si="44"/>
        <v>345427.81160420855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1813996.0883639921</v>
      </c>
      <c r="E127" s="522">
        <f>IF(+J96&lt;F126,J96,D127)</f>
        <v>125017.59523809524</v>
      </c>
      <c r="F127" s="523">
        <f t="shared" si="41"/>
        <v>1688978.4931258969</v>
      </c>
      <c r="G127" s="523">
        <f t="shared" si="42"/>
        <v>1751487.2907449445</v>
      </c>
      <c r="H127" s="526">
        <f t="shared" si="43"/>
        <v>330743.51452519267</v>
      </c>
      <c r="I127" s="577">
        <f t="shared" si="44"/>
        <v>330743.51452519267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1688978.4931258969</v>
      </c>
      <c r="E128" s="522">
        <f>IF(+J96&lt;F127,J96,D128)</f>
        <v>125017.59523809524</v>
      </c>
      <c r="F128" s="523">
        <f t="shared" si="41"/>
        <v>1563960.8978878018</v>
      </c>
      <c r="G128" s="523">
        <f t="shared" si="42"/>
        <v>1626469.6955068493</v>
      </c>
      <c r="H128" s="526">
        <f t="shared" si="43"/>
        <v>316059.2174461768</v>
      </c>
      <c r="I128" s="577">
        <f t="shared" si="44"/>
        <v>316059.2174461768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1563960.8978878018</v>
      </c>
      <c r="E129" s="522">
        <f>IF(+J96&lt;F128,J96,D129)</f>
        <v>125017.59523809524</v>
      </c>
      <c r="F129" s="523">
        <f t="shared" si="41"/>
        <v>1438943.3026497066</v>
      </c>
      <c r="G129" s="523">
        <f t="shared" si="42"/>
        <v>1501452.1002687542</v>
      </c>
      <c r="H129" s="526">
        <f t="shared" si="43"/>
        <v>301374.92036716099</v>
      </c>
      <c r="I129" s="577">
        <f t="shared" si="44"/>
        <v>301374.92036716099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1438943.3026497066</v>
      </c>
      <c r="E130" s="522">
        <f>IF(+J96&lt;F129,J96,D130)</f>
        <v>125017.59523809524</v>
      </c>
      <c r="F130" s="523">
        <f t="shared" si="41"/>
        <v>1313925.7074116115</v>
      </c>
      <c r="G130" s="523">
        <f t="shared" si="42"/>
        <v>1376434.505030659</v>
      </c>
      <c r="H130" s="526">
        <f t="shared" si="43"/>
        <v>286690.62328814517</v>
      </c>
      <c r="I130" s="577">
        <f t="shared" si="44"/>
        <v>286690.62328814517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1313925.7074116115</v>
      </c>
      <c r="E131" s="522">
        <f>IF(+J96&lt;F130,J96,D131)</f>
        <v>125017.59523809524</v>
      </c>
      <c r="F131" s="523">
        <f t="shared" si="41"/>
        <v>1188908.1121735163</v>
      </c>
      <c r="G131" s="523">
        <f t="shared" ref="G131:G154" si="45">+(F131+D131)/2</f>
        <v>1251416.9097925639</v>
      </c>
      <c r="H131" s="526">
        <f t="shared" ref="H131:H154" si="46">+J$94*G131+E131</f>
        <v>272006.3262091293</v>
      </c>
      <c r="I131" s="577">
        <f t="shared" ref="I131:I154" si="47">+J$95*G131+E131</f>
        <v>272006.3262091293</v>
      </c>
      <c r="J131" s="514">
        <f t="shared" ref="J131:J154" si="48">+I131-H131</f>
        <v>0</v>
      </c>
      <c r="K131" s="514"/>
      <c r="L131" s="525"/>
      <c r="M131" s="514">
        <f t="shared" ref="M131:M154" si="49">IF(L131&lt;&gt;0,+H131-L131,0)</f>
        <v>0</v>
      </c>
      <c r="N131" s="525"/>
      <c r="O131" s="514">
        <f t="shared" ref="O131:O154" si="50">IF(N131&lt;&gt;0,+I131-N131,0)</f>
        <v>0</v>
      </c>
      <c r="P131" s="514">
        <f t="shared" ref="P131:P154" si="51">+O131-M131</f>
        <v>0</v>
      </c>
      <c r="Q131" s="269"/>
    </row>
    <row r="132" spans="2:17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1188908.1121735163</v>
      </c>
      <c r="E132" s="522">
        <f>IF(+J96&lt;F131,J96,D132)</f>
        <v>125017.59523809524</v>
      </c>
      <c r="F132" s="523">
        <f t="shared" ref="F132:F154" si="52">+D132-E132</f>
        <v>1063890.5169354212</v>
      </c>
      <c r="G132" s="523">
        <f t="shared" si="45"/>
        <v>1126399.3145544687</v>
      </c>
      <c r="H132" s="526">
        <f t="shared" si="46"/>
        <v>257322.02913011343</v>
      </c>
      <c r="I132" s="577">
        <f t="shared" si="47"/>
        <v>257322.02913011343</v>
      </c>
      <c r="J132" s="514">
        <f t="shared" si="48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  <c r="Q132" s="269"/>
    </row>
    <row r="133" spans="2:17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1063890.5169354212</v>
      </c>
      <c r="E133" s="522">
        <f>IF(+J96&lt;F132,J96,D133)</f>
        <v>125017.59523809524</v>
      </c>
      <c r="F133" s="523">
        <f t="shared" si="52"/>
        <v>938872.92169732589</v>
      </c>
      <c r="G133" s="523">
        <f t="shared" si="45"/>
        <v>1001381.7193163736</v>
      </c>
      <c r="H133" s="526">
        <f t="shared" si="46"/>
        <v>242637.73205109756</v>
      </c>
      <c r="I133" s="577">
        <f t="shared" si="47"/>
        <v>242637.73205109756</v>
      </c>
      <c r="J133" s="514">
        <f t="shared" si="48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  <c r="Q133" s="269"/>
    </row>
    <row r="134" spans="2:17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938872.92169732589</v>
      </c>
      <c r="E134" s="522">
        <f>IF(+J96&lt;F133,J96,D134)</f>
        <v>125017.59523809524</v>
      </c>
      <c r="F134" s="523">
        <f t="shared" si="52"/>
        <v>813855.32645923062</v>
      </c>
      <c r="G134" s="523">
        <f t="shared" si="45"/>
        <v>876364.1240782782</v>
      </c>
      <c r="H134" s="526">
        <f t="shared" si="46"/>
        <v>227953.43497208168</v>
      </c>
      <c r="I134" s="577">
        <f t="shared" si="47"/>
        <v>227953.43497208168</v>
      </c>
      <c r="J134" s="514">
        <f t="shared" si="48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  <c r="Q134" s="269"/>
    </row>
    <row r="135" spans="2:17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813855.32645923062</v>
      </c>
      <c r="E135" s="522">
        <f>IF(+J96&lt;F134,J96,D135)</f>
        <v>125017.59523809524</v>
      </c>
      <c r="F135" s="523">
        <f t="shared" si="52"/>
        <v>688837.73122113536</v>
      </c>
      <c r="G135" s="523">
        <f t="shared" si="45"/>
        <v>751346.52884018305</v>
      </c>
      <c r="H135" s="526">
        <f t="shared" si="46"/>
        <v>213269.13789306581</v>
      </c>
      <c r="I135" s="577">
        <f t="shared" si="47"/>
        <v>213269.13789306581</v>
      </c>
      <c r="J135" s="514">
        <f t="shared" si="48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  <c r="Q135" s="269"/>
    </row>
    <row r="136" spans="2:17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688837.73122113536</v>
      </c>
      <c r="E136" s="522">
        <f>IF(+J96&lt;F135,J96,D136)</f>
        <v>125017.59523809524</v>
      </c>
      <c r="F136" s="523">
        <f t="shared" si="52"/>
        <v>563820.13598304009</v>
      </c>
      <c r="G136" s="523">
        <f t="shared" si="45"/>
        <v>626328.93360208767</v>
      </c>
      <c r="H136" s="526">
        <f t="shared" si="46"/>
        <v>198584.84081404994</v>
      </c>
      <c r="I136" s="577">
        <f t="shared" si="47"/>
        <v>198584.84081404994</v>
      </c>
      <c r="J136" s="514">
        <f t="shared" si="48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  <c r="Q136" s="269"/>
    </row>
    <row r="137" spans="2:17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563820.13598304009</v>
      </c>
      <c r="E137" s="522">
        <f>IF(+J96&lt;F136,J96,D137)</f>
        <v>125017.59523809524</v>
      </c>
      <c r="F137" s="523">
        <f t="shared" si="52"/>
        <v>438802.54074494482</v>
      </c>
      <c r="G137" s="523">
        <f t="shared" si="45"/>
        <v>501311.33836399246</v>
      </c>
      <c r="H137" s="526">
        <f t="shared" si="46"/>
        <v>183900.54373503407</v>
      </c>
      <c r="I137" s="577">
        <f t="shared" si="47"/>
        <v>183900.54373503407</v>
      </c>
      <c r="J137" s="514">
        <f t="shared" si="48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  <c r="Q137" s="269"/>
    </row>
    <row r="138" spans="2:17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438802.54074494482</v>
      </c>
      <c r="E138" s="522">
        <f>IF(+J96&lt;F137,J96,D138)</f>
        <v>125017.59523809524</v>
      </c>
      <c r="F138" s="523">
        <f t="shared" si="52"/>
        <v>313784.94550684956</v>
      </c>
      <c r="G138" s="523">
        <f t="shared" si="45"/>
        <v>376293.74312589719</v>
      </c>
      <c r="H138" s="526">
        <f t="shared" si="46"/>
        <v>169216.24665601822</v>
      </c>
      <c r="I138" s="577">
        <f t="shared" si="47"/>
        <v>169216.24665601822</v>
      </c>
      <c r="J138" s="514">
        <f t="shared" si="48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  <c r="Q138" s="269"/>
    </row>
    <row r="139" spans="2:17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313784.94550684956</v>
      </c>
      <c r="E139" s="522">
        <f>IF(+J96&lt;F138,J96,D139)</f>
        <v>125017.59523809524</v>
      </c>
      <c r="F139" s="523">
        <f t="shared" si="52"/>
        <v>188767.35026875432</v>
      </c>
      <c r="G139" s="523">
        <f t="shared" si="45"/>
        <v>251276.14788780193</v>
      </c>
      <c r="H139" s="526">
        <f t="shared" si="46"/>
        <v>154531.94957700235</v>
      </c>
      <c r="I139" s="577">
        <f t="shared" si="47"/>
        <v>154531.94957700235</v>
      </c>
      <c r="J139" s="514">
        <f t="shared" si="48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  <c r="Q139" s="269"/>
    </row>
    <row r="140" spans="2:17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188767.35026875432</v>
      </c>
      <c r="E140" s="522">
        <f>IF(+J96&lt;F139,J96,D140)</f>
        <v>125017.59523809524</v>
      </c>
      <c r="F140" s="523">
        <f t="shared" si="52"/>
        <v>63749.755030659086</v>
      </c>
      <c r="G140" s="523">
        <f t="shared" si="45"/>
        <v>126258.5526497067</v>
      </c>
      <c r="H140" s="526">
        <f t="shared" si="46"/>
        <v>139847.65249798648</v>
      </c>
      <c r="I140" s="577">
        <f t="shared" si="47"/>
        <v>139847.65249798648</v>
      </c>
      <c r="J140" s="514">
        <f t="shared" si="48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  <c r="Q140" s="269"/>
    </row>
    <row r="141" spans="2:17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63749.755030659086</v>
      </c>
      <c r="E141" s="522">
        <f>IF(+J96&lt;F140,J96,D141)</f>
        <v>63749.755030659086</v>
      </c>
      <c r="F141" s="523">
        <f t="shared" si="52"/>
        <v>0</v>
      </c>
      <c r="G141" s="523">
        <f t="shared" si="45"/>
        <v>31874.877515329543</v>
      </c>
      <c r="H141" s="526">
        <f t="shared" si="46"/>
        <v>67493.709390850738</v>
      </c>
      <c r="I141" s="577">
        <f t="shared" si="47"/>
        <v>67493.709390850738</v>
      </c>
      <c r="J141" s="514">
        <f t="shared" si="48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  <c r="Q141" s="269"/>
    </row>
    <row r="142" spans="2:17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5"/>
        <v>0</v>
      </c>
      <c r="H142" s="526">
        <f t="shared" si="46"/>
        <v>0</v>
      </c>
      <c r="I142" s="577">
        <f t="shared" si="47"/>
        <v>0</v>
      </c>
      <c r="J142" s="514">
        <f t="shared" si="48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  <c r="Q142" s="269"/>
    </row>
    <row r="143" spans="2:17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5"/>
        <v>0</v>
      </c>
      <c r="H143" s="526">
        <f t="shared" si="46"/>
        <v>0</v>
      </c>
      <c r="I143" s="577">
        <f t="shared" si="47"/>
        <v>0</v>
      </c>
      <c r="J143" s="514">
        <f t="shared" si="48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  <c r="Q143" s="269"/>
    </row>
    <row r="144" spans="2:17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5"/>
        <v>0</v>
      </c>
      <c r="H144" s="526">
        <f t="shared" si="46"/>
        <v>0</v>
      </c>
      <c r="I144" s="577">
        <f t="shared" si="47"/>
        <v>0</v>
      </c>
      <c r="J144" s="514">
        <f t="shared" si="48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  <c r="Q144" s="269"/>
    </row>
    <row r="145" spans="2:17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5"/>
        <v>0</v>
      </c>
      <c r="H145" s="526">
        <f t="shared" si="46"/>
        <v>0</v>
      </c>
      <c r="I145" s="577">
        <f t="shared" si="47"/>
        <v>0</v>
      </c>
      <c r="J145" s="514">
        <f t="shared" si="48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  <c r="Q145" s="269"/>
    </row>
    <row r="146" spans="2:17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5"/>
        <v>0</v>
      </c>
      <c r="H146" s="526">
        <f t="shared" si="46"/>
        <v>0</v>
      </c>
      <c r="I146" s="577">
        <f t="shared" si="47"/>
        <v>0</v>
      </c>
      <c r="J146" s="514">
        <f t="shared" si="48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  <c r="Q146" s="269"/>
    </row>
    <row r="147" spans="2:17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5"/>
        <v>0</v>
      </c>
      <c r="H147" s="526">
        <f t="shared" si="46"/>
        <v>0</v>
      </c>
      <c r="I147" s="577">
        <f t="shared" si="47"/>
        <v>0</v>
      </c>
      <c r="J147" s="514">
        <f t="shared" si="48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  <c r="Q147" s="269"/>
    </row>
    <row r="148" spans="2:17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5"/>
        <v>0</v>
      </c>
      <c r="H148" s="526">
        <f t="shared" si="46"/>
        <v>0</v>
      </c>
      <c r="I148" s="577">
        <f t="shared" si="47"/>
        <v>0</v>
      </c>
      <c r="J148" s="514">
        <f t="shared" si="48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  <c r="Q148" s="269"/>
    </row>
    <row r="149" spans="2:17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5"/>
        <v>0</v>
      </c>
      <c r="H149" s="526">
        <f t="shared" si="46"/>
        <v>0</v>
      </c>
      <c r="I149" s="577">
        <f t="shared" si="47"/>
        <v>0</v>
      </c>
      <c r="J149" s="514">
        <f t="shared" si="48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  <c r="Q149" s="269"/>
    </row>
    <row r="150" spans="2:17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5"/>
        <v>0</v>
      </c>
      <c r="H150" s="526">
        <f t="shared" si="46"/>
        <v>0</v>
      </c>
      <c r="I150" s="577">
        <f t="shared" si="47"/>
        <v>0</v>
      </c>
      <c r="J150" s="514">
        <f t="shared" si="48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  <c r="Q150" s="269"/>
    </row>
    <row r="151" spans="2:17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5"/>
        <v>0</v>
      </c>
      <c r="H151" s="526">
        <f t="shared" si="46"/>
        <v>0</v>
      </c>
      <c r="I151" s="577">
        <f t="shared" si="47"/>
        <v>0</v>
      </c>
      <c r="J151" s="514">
        <f t="shared" si="48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  <c r="Q151" s="269"/>
    </row>
    <row r="152" spans="2:17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5"/>
        <v>0</v>
      </c>
      <c r="H152" s="526">
        <f t="shared" si="46"/>
        <v>0</v>
      </c>
      <c r="I152" s="577">
        <f t="shared" si="47"/>
        <v>0</v>
      </c>
      <c r="J152" s="514">
        <f t="shared" si="48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  <c r="Q152" s="269"/>
    </row>
    <row r="153" spans="2:17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5"/>
        <v>0</v>
      </c>
      <c r="H153" s="526">
        <f t="shared" si="46"/>
        <v>0</v>
      </c>
      <c r="I153" s="577">
        <f t="shared" si="47"/>
        <v>0</v>
      </c>
      <c r="J153" s="514">
        <f t="shared" si="48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  <c r="Q153" s="269"/>
    </row>
    <row r="154" spans="2:17" ht="13.5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5"/>
        <v>0</v>
      </c>
      <c r="H154" s="530">
        <f t="shared" si="46"/>
        <v>0</v>
      </c>
      <c r="I154" s="579">
        <f t="shared" si="47"/>
        <v>0</v>
      </c>
      <c r="J154" s="533">
        <f t="shared" si="48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  <c r="Q154" s="269"/>
    </row>
    <row r="155" spans="2:17">
      <c r="C155" s="374" t="s">
        <v>78</v>
      </c>
      <c r="D155" s="375"/>
      <c r="E155" s="375">
        <f>SUM(E99:E154)</f>
        <v>5250739</v>
      </c>
      <c r="F155" s="375"/>
      <c r="G155" s="375"/>
      <c r="H155" s="375">
        <f>SUM(H99:H154)</f>
        <v>18800699.458507597</v>
      </c>
      <c r="I155" s="375">
        <f>SUM(I99:I154)</f>
        <v>18800699.458507597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view="pageBreakPreview" zoomScale="75" zoomScaleNormal="100" zoomScaleSheetLayoutView="75" workbookViewId="0">
      <selection activeCell="D111" sqref="D111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9352.0795778401916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9352.0795778401916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2115.2857142857142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 t="shared" ref="K23:K28" si="10">G23</f>
        <v>12014.201848101253</v>
      </c>
      <c r="L23" s="519">
        <f t="shared" si="6"/>
        <v>0</v>
      </c>
      <c r="M23" s="518">
        <f t="shared" ref="M23:M28" si="11"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 t="shared" si="10"/>
        <v>11366.166201307635</v>
      </c>
      <c r="L24" s="519">
        <f t="shared" si="6"/>
        <v>0</v>
      </c>
      <c r="M24" s="518">
        <f t="shared" si="11"/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11438.285975861665</v>
      </c>
      <c r="H25" s="610">
        <v>11438.285975861665</v>
      </c>
      <c r="I25" s="511">
        <f t="shared" si="9"/>
        <v>0</v>
      </c>
      <c r="J25" s="511"/>
      <c r="K25" s="518">
        <f t="shared" si="10"/>
        <v>11438.285975861665</v>
      </c>
      <c r="L25" s="519">
        <f t="shared" si="6"/>
        <v>0</v>
      </c>
      <c r="M25" s="518">
        <f t="shared" si="11"/>
        <v>11438.285975861665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2166.8780487804879</v>
      </c>
      <c r="F26" s="608">
        <v>69698.844258974161</v>
      </c>
      <c r="G26" s="609">
        <v>11162.888562764485</v>
      </c>
      <c r="H26" s="610">
        <v>11162.888562764485</v>
      </c>
      <c r="I26" s="511">
        <f t="shared" si="9"/>
        <v>0</v>
      </c>
      <c r="J26" s="511"/>
      <c r="K26" s="518">
        <f t="shared" si="10"/>
        <v>11162.888562764485</v>
      </c>
      <c r="L26" s="519">
        <f t="shared" ref="L26" si="12">IF(K26&lt;&gt;0,+G26-K26,0)</f>
        <v>0</v>
      </c>
      <c r="M26" s="518">
        <f t="shared" si="11"/>
        <v>11162.888562764485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9188.6667831500235</v>
      </c>
      <c r="H27" s="610">
        <v>9188.6667831500235</v>
      </c>
      <c r="I27" s="511">
        <f t="shared" si="9"/>
        <v>0</v>
      </c>
      <c r="J27" s="511"/>
      <c r="K27" s="518">
        <f t="shared" si="10"/>
        <v>9188.6667831500235</v>
      </c>
      <c r="L27" s="519">
        <f t="shared" ref="L27" si="13">IF(K27&lt;&gt;0,+G27-K27,0)</f>
        <v>0</v>
      </c>
      <c r="M27" s="518">
        <f t="shared" si="11"/>
        <v>9188.6667831500235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67632.751235718344</v>
      </c>
      <c r="E28" s="609">
        <v>2115.2857142857142</v>
      </c>
      <c r="F28" s="608">
        <v>65517.465521432627</v>
      </c>
      <c r="G28" s="609">
        <v>9172.5497891198665</v>
      </c>
      <c r="H28" s="610">
        <v>9172.5497891198665</v>
      </c>
      <c r="I28" s="511">
        <f t="shared" si="9"/>
        <v>0</v>
      </c>
      <c r="J28" s="511"/>
      <c r="K28" s="518">
        <f t="shared" si="10"/>
        <v>9172.5497891198665</v>
      </c>
      <c r="L28" s="519">
        <f t="shared" ref="L28" si="14">IF(K28&lt;&gt;0,+G28-K28,0)</f>
        <v>0</v>
      </c>
      <c r="M28" s="518">
        <f t="shared" si="11"/>
        <v>9172.5497891198665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08">
        <v>65416.680495907953</v>
      </c>
      <c r="E29" s="609">
        <v>2115.2857142857142</v>
      </c>
      <c r="F29" s="608">
        <v>63301.394781622235</v>
      </c>
      <c r="G29" s="609">
        <v>9352.0795778401916</v>
      </c>
      <c r="H29" s="610">
        <v>9352.0795778401916</v>
      </c>
      <c r="I29" s="511">
        <f t="shared" si="9"/>
        <v>0</v>
      </c>
      <c r="J29" s="511"/>
      <c r="K29" s="518">
        <f t="shared" ref="K29" si="15">G29</f>
        <v>9352.0795778401916</v>
      </c>
      <c r="L29" s="519">
        <f t="shared" ref="L29" si="16">IF(K29&lt;&gt;0,+G29-K29,0)</f>
        <v>0</v>
      </c>
      <c r="M29" s="518">
        <f t="shared" ref="M29" si="17">H29</f>
        <v>9352.0795778401916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63301.394781622235</v>
      </c>
      <c r="E30" s="522">
        <f>IF(+I14&lt;F29,I14,D30)</f>
        <v>2115.2857142857142</v>
      </c>
      <c r="F30" s="523">
        <f t="shared" ref="F30:F48" si="18">+D30-E30</f>
        <v>61186.109067336518</v>
      </c>
      <c r="G30" s="524">
        <f t="shared" ref="G30:G55" si="19">+I$12*((D30+F30)/2)+E30</f>
        <v>9114.2281860476742</v>
      </c>
      <c r="H30" s="491">
        <f t="shared" ref="H30:H55" si="20">+I$13*((D30+F30)/2)+E30</f>
        <v>9114.2281860476742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61186.109067336518</v>
      </c>
      <c r="E31" s="522">
        <f>IF(+I14&lt;F30,I14,D31)</f>
        <v>2115.2857142857142</v>
      </c>
      <c r="F31" s="523">
        <f t="shared" si="18"/>
        <v>59070.823353050801</v>
      </c>
      <c r="G31" s="524">
        <f t="shared" si="19"/>
        <v>8876.3767942551549</v>
      </c>
      <c r="H31" s="491">
        <f t="shared" si="20"/>
        <v>8876.3767942551549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59070.823353050801</v>
      </c>
      <c r="E32" s="522">
        <f>IF(+I14&lt;F31,I14,D32)</f>
        <v>2115.2857142857142</v>
      </c>
      <c r="F32" s="523">
        <f t="shared" si="18"/>
        <v>56955.537638765083</v>
      </c>
      <c r="G32" s="524">
        <f t="shared" si="19"/>
        <v>8638.5254024626374</v>
      </c>
      <c r="H32" s="491">
        <f t="shared" si="20"/>
        <v>8638.5254024626374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/>
      <c r="C33" s="507">
        <f>IF(D11="","-",+C32+1)</f>
        <v>2026</v>
      </c>
      <c r="D33" s="523">
        <f>IF(F32+SUM(E$17:E32)=D$10,F32,D$10-SUM(E$17:E32))</f>
        <v>56955.537638765083</v>
      </c>
      <c r="E33" s="522">
        <f>IF(+I14&lt;F32,I14,D33)</f>
        <v>2115.2857142857142</v>
      </c>
      <c r="F33" s="523">
        <f t="shared" si="18"/>
        <v>54840.251924479366</v>
      </c>
      <c r="G33" s="524">
        <f t="shared" si="19"/>
        <v>8400.67401067012</v>
      </c>
      <c r="H33" s="491">
        <f t="shared" si="20"/>
        <v>8400.67401067012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54840.251924479366</v>
      </c>
      <c r="E34" s="522">
        <f>IF(+I14&lt;F33,I14,D34)</f>
        <v>2115.2857142857142</v>
      </c>
      <c r="F34" s="523">
        <f t="shared" si="18"/>
        <v>52724.966210193648</v>
      </c>
      <c r="G34" s="524">
        <f t="shared" si="19"/>
        <v>8162.8226188776025</v>
      </c>
      <c r="H34" s="491">
        <f t="shared" si="20"/>
        <v>8162.8226188776025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52724.966210193648</v>
      </c>
      <c r="E35" s="522">
        <f>IF(+I14&lt;F34,I14,D35)</f>
        <v>2115.2857142857142</v>
      </c>
      <c r="F35" s="523">
        <f t="shared" si="18"/>
        <v>50609.680495907931</v>
      </c>
      <c r="G35" s="524">
        <f t="shared" si="19"/>
        <v>7924.9712270850832</v>
      </c>
      <c r="H35" s="491">
        <f t="shared" si="20"/>
        <v>7924.9712270850832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50609.680495907931</v>
      </c>
      <c r="E36" s="522">
        <f>IF(+I14&lt;F35,I14,D36)</f>
        <v>2115.2857142857142</v>
      </c>
      <c r="F36" s="523">
        <f t="shared" si="18"/>
        <v>48494.394781622213</v>
      </c>
      <c r="G36" s="524">
        <f t="shared" si="19"/>
        <v>7687.1198352925658</v>
      </c>
      <c r="H36" s="491">
        <f t="shared" si="20"/>
        <v>7687.1198352925658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48494.394781622213</v>
      </c>
      <c r="E37" s="522">
        <f>IF(+I14&lt;F36,I14,D37)</f>
        <v>2115.2857142857142</v>
      </c>
      <c r="F37" s="523">
        <f t="shared" si="18"/>
        <v>46379.109067336496</v>
      </c>
      <c r="G37" s="524">
        <f t="shared" si="19"/>
        <v>7449.2684435000465</v>
      </c>
      <c r="H37" s="491">
        <f t="shared" si="20"/>
        <v>7449.2684435000465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46379.109067336496</v>
      </c>
      <c r="E38" s="522">
        <f>IF(+I14&lt;F37,I14,D38)</f>
        <v>2115.2857142857142</v>
      </c>
      <c r="F38" s="523">
        <f t="shared" si="18"/>
        <v>44263.823353050779</v>
      </c>
      <c r="G38" s="524">
        <f t="shared" si="19"/>
        <v>7211.4170517075308</v>
      </c>
      <c r="H38" s="491">
        <f t="shared" si="20"/>
        <v>7211.4170517075308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44263.823353050779</v>
      </c>
      <c r="E39" s="522">
        <f>IF(+I14&lt;F38,I14,D39)</f>
        <v>2115.2857142857142</v>
      </c>
      <c r="F39" s="523">
        <f t="shared" si="18"/>
        <v>42148.537638765061</v>
      </c>
      <c r="G39" s="524">
        <f t="shared" si="19"/>
        <v>6973.5656599150116</v>
      </c>
      <c r="H39" s="491">
        <f t="shared" si="20"/>
        <v>6973.5656599150116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42148.537638765061</v>
      </c>
      <c r="E40" s="522">
        <f>IF(+I14&lt;F39,I14,D40)</f>
        <v>2115.2857142857142</v>
      </c>
      <c r="F40" s="523">
        <f t="shared" si="18"/>
        <v>40033.251924479344</v>
      </c>
      <c r="G40" s="524">
        <f t="shared" si="19"/>
        <v>6735.7142681224941</v>
      </c>
      <c r="H40" s="491">
        <f t="shared" si="20"/>
        <v>6735.7142681224941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40033.251924479344</v>
      </c>
      <c r="E41" s="522">
        <f>IF(+I14&lt;F40,I14,D41)</f>
        <v>2115.2857142857142</v>
      </c>
      <c r="F41" s="523">
        <f t="shared" si="18"/>
        <v>37917.966210193626</v>
      </c>
      <c r="G41" s="524">
        <f t="shared" si="19"/>
        <v>6497.8628763299748</v>
      </c>
      <c r="H41" s="491">
        <f t="shared" si="20"/>
        <v>6497.8628763299748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37917.966210193626</v>
      </c>
      <c r="E42" s="522">
        <f>IF(+I14&lt;F41,I14,D42)</f>
        <v>2115.2857142857142</v>
      </c>
      <c r="F42" s="523">
        <f t="shared" si="18"/>
        <v>35802.680495907909</v>
      </c>
      <c r="G42" s="524">
        <f t="shared" si="19"/>
        <v>6260.0114845374574</v>
      </c>
      <c r="H42" s="491">
        <f t="shared" si="20"/>
        <v>6260.0114845374574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35802.680495907909</v>
      </c>
      <c r="E43" s="522">
        <f>IF(+I14&lt;F42,I14,D43)</f>
        <v>2115.2857142857142</v>
      </c>
      <c r="F43" s="523">
        <f t="shared" si="18"/>
        <v>33687.394781622192</v>
      </c>
      <c r="G43" s="524">
        <f t="shared" si="19"/>
        <v>6022.1600927449399</v>
      </c>
      <c r="H43" s="491">
        <f t="shared" si="20"/>
        <v>6022.1600927449399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33687.394781622192</v>
      </c>
      <c r="E44" s="522">
        <f>IF(+I14&lt;F43,I14,D44)</f>
        <v>2115.2857142857142</v>
      </c>
      <c r="F44" s="523">
        <f t="shared" si="18"/>
        <v>31572.109067336478</v>
      </c>
      <c r="G44" s="524">
        <f t="shared" si="19"/>
        <v>5784.3087009524224</v>
      </c>
      <c r="H44" s="491">
        <f t="shared" si="20"/>
        <v>5784.3087009524224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31572.109067336478</v>
      </c>
      <c r="E45" s="522">
        <f>IF(+I14&lt;F44,I14,D45)</f>
        <v>2115.2857142857142</v>
      </c>
      <c r="F45" s="523">
        <f t="shared" si="18"/>
        <v>29456.823353050764</v>
      </c>
      <c r="G45" s="524">
        <f t="shared" si="19"/>
        <v>5546.4573091599041</v>
      </c>
      <c r="H45" s="491">
        <f t="shared" si="20"/>
        <v>5546.4573091599041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29456.823353050764</v>
      </c>
      <c r="E46" s="522">
        <f>IF(+I14&lt;F45,I14,D46)</f>
        <v>2115.2857142857142</v>
      </c>
      <c r="F46" s="523">
        <f t="shared" si="18"/>
        <v>27341.53763876505</v>
      </c>
      <c r="G46" s="524">
        <f t="shared" si="19"/>
        <v>5308.6059173673875</v>
      </c>
      <c r="H46" s="491">
        <f t="shared" si="20"/>
        <v>5308.6059173673875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27341.53763876505</v>
      </c>
      <c r="E47" s="522">
        <f>IF(+I14&lt;F46,I14,D47)</f>
        <v>2115.2857142857142</v>
      </c>
      <c r="F47" s="523">
        <f t="shared" si="18"/>
        <v>25226.251924479337</v>
      </c>
      <c r="G47" s="524">
        <f t="shared" si="19"/>
        <v>5070.7545255748682</v>
      </c>
      <c r="H47" s="491">
        <f t="shared" si="20"/>
        <v>5070.7545255748682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25226.251924479337</v>
      </c>
      <c r="E48" s="522">
        <f>IF(+I14&lt;F47,I14,D48)</f>
        <v>2115.2857142857142</v>
      </c>
      <c r="F48" s="523">
        <f t="shared" si="18"/>
        <v>23110.966210193623</v>
      </c>
      <c r="G48" s="524">
        <f t="shared" si="19"/>
        <v>4832.9031337823517</v>
      </c>
      <c r="H48" s="491">
        <f t="shared" si="20"/>
        <v>4832.9031337823517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23110.966210193623</v>
      </c>
      <c r="E49" s="522">
        <f>IF(+I14&lt;F48,I14,D49)</f>
        <v>2115.2857142857142</v>
      </c>
      <c r="F49" s="523">
        <f t="shared" ref="F49:F72" si="21">+D49-E49</f>
        <v>20995.680495907909</v>
      </c>
      <c r="G49" s="524">
        <f t="shared" si="19"/>
        <v>4595.0517419898333</v>
      </c>
      <c r="H49" s="491">
        <f t="shared" si="20"/>
        <v>4595.0517419898333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20995.680495907909</v>
      </c>
      <c r="E50" s="522">
        <f>IF(+I14&lt;F49,I14,D50)</f>
        <v>2115.2857142857142</v>
      </c>
      <c r="F50" s="523">
        <f t="shared" si="21"/>
        <v>18880.394781622195</v>
      </c>
      <c r="G50" s="524">
        <f t="shared" si="19"/>
        <v>4357.2003501973159</v>
      </c>
      <c r="H50" s="491">
        <f t="shared" si="20"/>
        <v>4357.2003501973159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18880.394781622195</v>
      </c>
      <c r="E51" s="522">
        <f>IF(+I14&lt;F50,I14,D51)</f>
        <v>2115.2857142857142</v>
      </c>
      <c r="F51" s="523">
        <f t="shared" si="21"/>
        <v>16765.109067336482</v>
      </c>
      <c r="G51" s="524">
        <f t="shared" si="19"/>
        <v>4119.3489584047984</v>
      </c>
      <c r="H51" s="491">
        <f t="shared" si="20"/>
        <v>4119.3489584047984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16765.109067336482</v>
      </c>
      <c r="E52" s="522">
        <f>IF(+I14&lt;F51,I14,D52)</f>
        <v>2115.2857142857142</v>
      </c>
      <c r="F52" s="523">
        <f t="shared" si="21"/>
        <v>14649.823353050768</v>
      </c>
      <c r="G52" s="524">
        <f t="shared" si="19"/>
        <v>3881.4975666122809</v>
      </c>
      <c r="H52" s="491">
        <f t="shared" si="20"/>
        <v>3881.4975666122809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14649.823353050768</v>
      </c>
      <c r="E53" s="522">
        <f>IF(+I14&lt;F52,I14,D53)</f>
        <v>2115.2857142857142</v>
      </c>
      <c r="F53" s="523">
        <f t="shared" si="21"/>
        <v>12534.537638765054</v>
      </c>
      <c r="G53" s="524">
        <f t="shared" si="19"/>
        <v>3643.6461748197635</v>
      </c>
      <c r="H53" s="491">
        <f t="shared" si="20"/>
        <v>3643.6461748197635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12534.537638765054</v>
      </c>
      <c r="E54" s="522">
        <f>IF(+I14&lt;F53,I14,D54)</f>
        <v>2115.2857142857142</v>
      </c>
      <c r="F54" s="523">
        <f t="shared" si="21"/>
        <v>10419.25192447934</v>
      </c>
      <c r="G54" s="524">
        <f t="shared" si="19"/>
        <v>3405.794783027246</v>
      </c>
      <c r="H54" s="491">
        <f t="shared" si="20"/>
        <v>3405.794783027246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10419.25192447934</v>
      </c>
      <c r="E55" s="522">
        <f>IF(+I14&lt;F54,I14,D55)</f>
        <v>2115.2857142857142</v>
      </c>
      <c r="F55" s="523">
        <f t="shared" si="21"/>
        <v>8303.9662101936265</v>
      </c>
      <c r="G55" s="524">
        <f t="shared" si="19"/>
        <v>3167.9433912347286</v>
      </c>
      <c r="H55" s="491">
        <f t="shared" si="20"/>
        <v>3167.9433912347286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8303.9662101936265</v>
      </c>
      <c r="E56" s="522">
        <f>IF(+I14&lt;F55,I14,D56)</f>
        <v>2115.2857142857142</v>
      </c>
      <c r="F56" s="523">
        <f t="shared" si="21"/>
        <v>6188.6804959079127</v>
      </c>
      <c r="G56" s="524">
        <f t="shared" ref="G56:G72" si="26">+I$12*((D56+F56)/2)+E56</f>
        <v>2930.0919994422106</v>
      </c>
      <c r="H56" s="491">
        <f t="shared" ref="H56:H72" si="27">+I$13*((D56+F56)/2)+E56</f>
        <v>2930.0919994422106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6188.6804959079127</v>
      </c>
      <c r="E57" s="522">
        <f>IF(+I14&lt;F56,I14,D57)</f>
        <v>2115.2857142857142</v>
      </c>
      <c r="F57" s="523">
        <f t="shared" si="21"/>
        <v>4073.3947816221985</v>
      </c>
      <c r="G57" s="524">
        <f t="shared" si="26"/>
        <v>2692.2406076496932</v>
      </c>
      <c r="H57" s="491">
        <f t="shared" si="27"/>
        <v>2692.2406076496932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4073.3947816221985</v>
      </c>
      <c r="E58" s="522">
        <f>IF(+I14&lt;F57,I14,D58)</f>
        <v>2115.2857142857142</v>
      </c>
      <c r="F58" s="523">
        <f t="shared" si="21"/>
        <v>1958.1090673364843</v>
      </c>
      <c r="G58" s="524">
        <f t="shared" si="26"/>
        <v>2454.3892158571753</v>
      </c>
      <c r="H58" s="491">
        <f t="shared" si="27"/>
        <v>2454.3892158571753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1958.1090673364843</v>
      </c>
      <c r="E59" s="522">
        <f>IF(+I14&lt;F58,I14,D59)</f>
        <v>1958.1090673364843</v>
      </c>
      <c r="F59" s="523">
        <f t="shared" si="21"/>
        <v>0</v>
      </c>
      <c r="G59" s="524">
        <f t="shared" si="26"/>
        <v>2068.1979701740852</v>
      </c>
      <c r="H59" s="491">
        <f t="shared" si="27"/>
        <v>2068.1979701740852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88841.999999999956</v>
      </c>
      <c r="F73" s="375"/>
      <c r="G73" s="375">
        <f>SUM(G17:G72)</f>
        <v>326083.82524408278</v>
      </c>
      <c r="H73" s="375">
        <f>SUM(H17:H72)</f>
        <v>326083.82524408278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9352.0795778401916</v>
      </c>
      <c r="N87" s="546">
        <f>IF(J92&lt;D11,0,VLOOKUP(J92,C17:O72,11))</f>
        <v>9352.0795778401916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9698.7172959840736</v>
      </c>
      <c r="N88" s="550">
        <f>IF(J92&lt;D11,0,VLOOKUP(J92,C99:P154,7))</f>
        <v>9698.7172959840736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346.63771814388201</v>
      </c>
      <c r="N89" s="555">
        <f>+N88-N87</f>
        <v>346.63771814388201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2115.2857142857142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28">+I99-H99</f>
        <v>0</v>
      </c>
      <c r="K99" s="514"/>
      <c r="L99" s="512">
        <f t="shared" ref="L99:L104" si="29">H99</f>
        <v>7333.2888535266693</v>
      </c>
      <c r="M99" s="597">
        <f t="shared" ref="M99:M130" si="30">IF(L99&lt;&gt;0,+H99-L99,0)</f>
        <v>0</v>
      </c>
      <c r="N99" s="512">
        <f t="shared" ref="N99:N104" si="31">I99</f>
        <v>7333.2888535266693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28"/>
        <v>0</v>
      </c>
      <c r="K100" s="514"/>
      <c r="L100" s="518">
        <f t="shared" si="29"/>
        <v>15316.288674280955</v>
      </c>
      <c r="M100" s="519">
        <f t="shared" si="30"/>
        <v>0</v>
      </c>
      <c r="N100" s="518">
        <f t="shared" si="31"/>
        <v>15316.288674280955</v>
      </c>
      <c r="O100" s="514">
        <f t="shared" si="32"/>
        <v>0</v>
      </c>
      <c r="P100" s="514">
        <f t="shared" si="33"/>
        <v>0</v>
      </c>
      <c r="Q100" s="269"/>
    </row>
    <row r="101" spans="1:17">
      <c r="B101" s="195" t="str">
        <f t="shared" ref="B101:B154" si="34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28"/>
        <v>0</v>
      </c>
      <c r="K101" s="514"/>
      <c r="L101" s="518">
        <f t="shared" si="29"/>
        <v>14721.826408325345</v>
      </c>
      <c r="M101" s="519">
        <f t="shared" si="30"/>
        <v>0</v>
      </c>
      <c r="N101" s="518">
        <f t="shared" si="31"/>
        <v>14721.826408325345</v>
      </c>
      <c r="O101" s="514">
        <f t="shared" si="32"/>
        <v>0</v>
      </c>
      <c r="P101" s="514">
        <f t="shared" si="33"/>
        <v>0</v>
      </c>
      <c r="Q101" s="269"/>
    </row>
    <row r="102" spans="1:17">
      <c r="B102" s="195" t="str">
        <f t="shared" si="34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29"/>
        <v>13419.419617970232</v>
      </c>
      <c r="M102" s="519">
        <f t="shared" ref="M102:M107" si="35">IF(L102&lt;&gt;0,+H102-L102,0)</f>
        <v>0</v>
      </c>
      <c r="N102" s="518">
        <f t="shared" si="31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4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29"/>
        <v>13184.68839231506</v>
      </c>
      <c r="M103" s="519">
        <f t="shared" si="35"/>
        <v>0</v>
      </c>
      <c r="N103" s="518">
        <f t="shared" si="31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4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28"/>
        <v>0</v>
      </c>
      <c r="K104" s="514"/>
      <c r="L104" s="518">
        <f t="shared" si="29"/>
        <v>12567.616650151769</v>
      </c>
      <c r="M104" s="519">
        <f t="shared" si="35"/>
        <v>0</v>
      </c>
      <c r="N104" s="518">
        <f t="shared" si="31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4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28"/>
        <v>0</v>
      </c>
      <c r="K105" s="514"/>
      <c r="L105" s="518">
        <f t="shared" ref="L105:L110" si="36">H105</f>
        <v>11870.761156942419</v>
      </c>
      <c r="M105" s="519">
        <f t="shared" si="35"/>
        <v>0</v>
      </c>
      <c r="N105" s="518">
        <f t="shared" ref="N105:N110" si="37"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4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28"/>
        <v>0</v>
      </c>
      <c r="K106" s="514"/>
      <c r="L106" s="518">
        <f t="shared" si="36"/>
        <v>11242.874011372322</v>
      </c>
      <c r="M106" s="519">
        <f t="shared" si="35"/>
        <v>0</v>
      </c>
      <c r="N106" s="518">
        <f t="shared" si="37"/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4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28"/>
        <v>0</v>
      </c>
      <c r="K107" s="514"/>
      <c r="L107" s="518">
        <f t="shared" si="36"/>
        <v>9827.2242633415626</v>
      </c>
      <c r="M107" s="519">
        <f t="shared" si="35"/>
        <v>0</v>
      </c>
      <c r="N107" s="518">
        <f t="shared" si="37"/>
        <v>9827.2242633415626</v>
      </c>
      <c r="O107" s="514">
        <f t="shared" si="32"/>
        <v>0</v>
      </c>
      <c r="P107" s="514">
        <f t="shared" si="33"/>
        <v>0</v>
      </c>
      <c r="Q107" s="269"/>
    </row>
    <row r="108" spans="1:17">
      <c r="B108" s="195" t="str">
        <f t="shared" si="34"/>
        <v/>
      </c>
      <c r="C108" s="507">
        <f>IF(D93="","-",+C107+1)</f>
        <v>2019</v>
      </c>
      <c r="D108" s="508">
        <v>71968.906976744212</v>
      </c>
      <c r="E108" s="516">
        <v>2066.0930232558139</v>
      </c>
      <c r="F108" s="515">
        <v>69902.813953488396</v>
      </c>
      <c r="G108" s="515">
        <v>70935.860465116304</v>
      </c>
      <c r="H108" s="516">
        <v>9659.1062968732876</v>
      </c>
      <c r="I108" s="510">
        <v>9659.1062968732876</v>
      </c>
      <c r="J108" s="514">
        <f t="shared" si="28"/>
        <v>0</v>
      </c>
      <c r="K108" s="514"/>
      <c r="L108" s="518">
        <f t="shared" si="36"/>
        <v>9659.1062968732876</v>
      </c>
      <c r="M108" s="519">
        <f t="shared" ref="M108" si="38">IF(L108&lt;&gt;0,+H108-L108,0)</f>
        <v>0</v>
      </c>
      <c r="N108" s="518">
        <f t="shared" si="37"/>
        <v>9659.1062968732876</v>
      </c>
      <c r="O108" s="514">
        <f t="shared" si="32"/>
        <v>0</v>
      </c>
      <c r="P108" s="514">
        <f t="shared" si="33"/>
        <v>0</v>
      </c>
      <c r="Q108" s="269"/>
    </row>
    <row r="109" spans="1:17">
      <c r="B109" s="195" t="str">
        <f t="shared" si="34"/>
        <v/>
      </c>
      <c r="C109" s="507">
        <f>IF(D93="","-",+C108+1)</f>
        <v>2020</v>
      </c>
      <c r="D109" s="508">
        <v>69902.813953488396</v>
      </c>
      <c r="E109" s="516">
        <v>2115.2857142857142</v>
      </c>
      <c r="F109" s="515">
        <v>67787.528239202686</v>
      </c>
      <c r="G109" s="515">
        <v>68845.171096345541</v>
      </c>
      <c r="H109" s="516">
        <v>9521.2246182886065</v>
      </c>
      <c r="I109" s="510">
        <v>9521.2246182886065</v>
      </c>
      <c r="J109" s="514">
        <f t="shared" si="28"/>
        <v>0</v>
      </c>
      <c r="K109" s="514"/>
      <c r="L109" s="518">
        <f t="shared" si="36"/>
        <v>9521.2246182886065</v>
      </c>
      <c r="M109" s="519">
        <f t="shared" ref="M109" si="39">IF(L109&lt;&gt;0,+H109-L109,0)</f>
        <v>0</v>
      </c>
      <c r="N109" s="518">
        <f t="shared" si="37"/>
        <v>9521.2246182886065</v>
      </c>
      <c r="O109" s="514">
        <f t="shared" si="32"/>
        <v>0</v>
      </c>
      <c r="P109" s="514">
        <f t="shared" si="33"/>
        <v>0</v>
      </c>
      <c r="Q109" s="269"/>
    </row>
    <row r="110" spans="1:17">
      <c r="B110" s="195" t="str">
        <f t="shared" si="34"/>
        <v/>
      </c>
      <c r="C110" s="507">
        <f>IF(D93="","-",+C109+1)</f>
        <v>2021</v>
      </c>
      <c r="D110" s="508">
        <v>67787.528239202686</v>
      </c>
      <c r="E110" s="516">
        <v>2166.8780487804879</v>
      </c>
      <c r="F110" s="515">
        <v>65620.650190422195</v>
      </c>
      <c r="G110" s="515">
        <v>66704.08921481244</v>
      </c>
      <c r="H110" s="516">
        <v>9738.7411318353879</v>
      </c>
      <c r="I110" s="510">
        <v>9738.7411318353879</v>
      </c>
      <c r="J110" s="514">
        <f t="shared" si="28"/>
        <v>0</v>
      </c>
      <c r="K110" s="514"/>
      <c r="L110" s="518">
        <f t="shared" si="36"/>
        <v>9738.7411318353879</v>
      </c>
      <c r="M110" s="519">
        <f t="shared" ref="M110" si="40">IF(L110&lt;&gt;0,+H110-L110,0)</f>
        <v>0</v>
      </c>
      <c r="N110" s="518">
        <f t="shared" si="37"/>
        <v>9738.7411318353879</v>
      </c>
      <c r="O110" s="514">
        <f t="shared" si="32"/>
        <v>0</v>
      </c>
      <c r="P110" s="514">
        <f t="shared" si="33"/>
        <v>0</v>
      </c>
      <c r="Q110" s="269"/>
    </row>
    <row r="111" spans="1:17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65620.650190422195</v>
      </c>
      <c r="E111" s="522">
        <f>IF(+J96&lt;F110,J96,D111)</f>
        <v>2115.2857142857142</v>
      </c>
      <c r="F111" s="523">
        <f t="shared" ref="F111:F131" si="41">+D111-E111</f>
        <v>63505.364476136478</v>
      </c>
      <c r="G111" s="523">
        <f t="shared" ref="G111:G130" si="42">+(F111+D111)/2</f>
        <v>64563.00733327934</v>
      </c>
      <c r="H111" s="526">
        <f t="shared" ref="H111:H130" si="43">+J$94*G111+E111</f>
        <v>9698.7172959840736</v>
      </c>
      <c r="I111" s="577">
        <f t="shared" ref="I111:I130" si="44">+J$95*G111+E111</f>
        <v>9698.7172959840736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63505.364476136478</v>
      </c>
      <c r="E112" s="522">
        <f>IF(+J96&lt;F111,J96,D112)</f>
        <v>2115.2857142857142</v>
      </c>
      <c r="F112" s="523">
        <f t="shared" si="41"/>
        <v>61390.07876185076</v>
      </c>
      <c r="G112" s="523">
        <f t="shared" si="42"/>
        <v>62447.721618993615</v>
      </c>
      <c r="H112" s="526">
        <f t="shared" si="43"/>
        <v>9450.260398565646</v>
      </c>
      <c r="I112" s="577">
        <f t="shared" si="44"/>
        <v>9450.260398565646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61390.07876185076</v>
      </c>
      <c r="E113" s="522">
        <f>IF(+J96&lt;F112,J96,D113)</f>
        <v>2115.2857142857142</v>
      </c>
      <c r="F113" s="523">
        <f t="shared" si="41"/>
        <v>59274.793047565043</v>
      </c>
      <c r="G113" s="523">
        <f t="shared" si="42"/>
        <v>60332.435904707905</v>
      </c>
      <c r="H113" s="526">
        <f t="shared" si="43"/>
        <v>9201.8035011472202</v>
      </c>
      <c r="I113" s="577">
        <f t="shared" si="44"/>
        <v>9201.8035011472202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59274.793047565043</v>
      </c>
      <c r="E114" s="522">
        <f>IF(+J96&lt;F113,J96,D114)</f>
        <v>2115.2857142857142</v>
      </c>
      <c r="F114" s="523">
        <f t="shared" si="41"/>
        <v>57159.507333279325</v>
      </c>
      <c r="G114" s="523">
        <f t="shared" si="42"/>
        <v>58217.15019042218</v>
      </c>
      <c r="H114" s="526">
        <f t="shared" si="43"/>
        <v>8953.3466037287926</v>
      </c>
      <c r="I114" s="577">
        <f t="shared" si="44"/>
        <v>8953.3466037287926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>
      <c r="B115" s="195"/>
      <c r="C115" s="507">
        <f>IF(D93="","-",+C114+1)</f>
        <v>2026</v>
      </c>
      <c r="D115" s="374">
        <f>IF(F114+SUM(E$99:E114)=D$92,F114,D$92-SUM(E$99:E114))</f>
        <v>57159.507333279325</v>
      </c>
      <c r="E115" s="522">
        <f>IF(+J96&lt;F114,J96,D115)</f>
        <v>2115.2857142857142</v>
      </c>
      <c r="F115" s="523">
        <f t="shared" si="41"/>
        <v>55044.221618993608</v>
      </c>
      <c r="G115" s="523">
        <f t="shared" si="42"/>
        <v>56101.86447613647</v>
      </c>
      <c r="H115" s="526">
        <f t="shared" si="43"/>
        <v>8704.8897063103686</v>
      </c>
      <c r="I115" s="577">
        <f t="shared" si="44"/>
        <v>8704.8897063103686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55044.221618993608</v>
      </c>
      <c r="E116" s="522">
        <f>IF(+J96&lt;F115,J96,D116)</f>
        <v>2115.2857142857142</v>
      </c>
      <c r="F116" s="523">
        <f t="shared" si="41"/>
        <v>52928.935904707891</v>
      </c>
      <c r="G116" s="523">
        <f t="shared" si="42"/>
        <v>53986.578761850746</v>
      </c>
      <c r="H116" s="526">
        <f t="shared" si="43"/>
        <v>8456.432808891941</v>
      </c>
      <c r="I116" s="577">
        <f t="shared" si="44"/>
        <v>8456.432808891941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52928.935904707891</v>
      </c>
      <c r="E117" s="522">
        <f>IF(+J96&lt;F116,J96,D117)</f>
        <v>2115.2857142857142</v>
      </c>
      <c r="F117" s="523">
        <f t="shared" si="41"/>
        <v>50813.650190422173</v>
      </c>
      <c r="G117" s="523">
        <f t="shared" si="42"/>
        <v>51871.293047565036</v>
      </c>
      <c r="H117" s="526">
        <f t="shared" si="43"/>
        <v>8207.9759114735152</v>
      </c>
      <c r="I117" s="577">
        <f t="shared" si="44"/>
        <v>8207.9759114735152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50813.650190422173</v>
      </c>
      <c r="E118" s="522">
        <f>IF(+J96&lt;F117,J96,D118)</f>
        <v>2115.2857142857142</v>
      </c>
      <c r="F118" s="523">
        <f t="shared" si="41"/>
        <v>48698.364476136456</v>
      </c>
      <c r="G118" s="523">
        <f t="shared" si="42"/>
        <v>49756.007333279311</v>
      </c>
      <c r="H118" s="526">
        <f t="shared" si="43"/>
        <v>7959.5190140550894</v>
      </c>
      <c r="I118" s="577">
        <f t="shared" si="44"/>
        <v>7959.5190140550894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48698.364476136456</v>
      </c>
      <c r="E119" s="522">
        <f>IF(+J96&lt;F118,J96,D119)</f>
        <v>2115.2857142857142</v>
      </c>
      <c r="F119" s="523">
        <f t="shared" si="41"/>
        <v>46583.078761850738</v>
      </c>
      <c r="G119" s="523">
        <f t="shared" si="42"/>
        <v>47640.721618993601</v>
      </c>
      <c r="H119" s="526">
        <f t="shared" si="43"/>
        <v>7711.0621166366636</v>
      </c>
      <c r="I119" s="577">
        <f t="shared" si="44"/>
        <v>7711.0621166366636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46583.078761850738</v>
      </c>
      <c r="E120" s="522">
        <f>IF(+J96&lt;F119,J96,D120)</f>
        <v>2115.2857142857142</v>
      </c>
      <c r="F120" s="523">
        <f t="shared" si="41"/>
        <v>44467.793047565021</v>
      </c>
      <c r="G120" s="523">
        <f t="shared" si="42"/>
        <v>45525.435904707876</v>
      </c>
      <c r="H120" s="526">
        <f t="shared" si="43"/>
        <v>7462.605219218236</v>
      </c>
      <c r="I120" s="577">
        <f t="shared" si="44"/>
        <v>7462.605219218236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44467.793047565021</v>
      </c>
      <c r="E121" s="522">
        <f>IF(+J96&lt;F120,J96,D121)</f>
        <v>2115.2857142857142</v>
      </c>
      <c r="F121" s="523">
        <f t="shared" si="41"/>
        <v>42352.507333279304</v>
      </c>
      <c r="G121" s="523">
        <f t="shared" si="42"/>
        <v>43410.150190422166</v>
      </c>
      <c r="H121" s="526">
        <f t="shared" si="43"/>
        <v>7214.148321799812</v>
      </c>
      <c r="I121" s="577">
        <f t="shared" si="44"/>
        <v>7214.148321799812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42352.507333279304</v>
      </c>
      <c r="E122" s="522">
        <f>IF(+J96&lt;F121,J96,D122)</f>
        <v>2115.2857142857142</v>
      </c>
      <c r="F122" s="523">
        <f t="shared" si="41"/>
        <v>40237.221618993586</v>
      </c>
      <c r="G122" s="523">
        <f t="shared" si="42"/>
        <v>41294.864476136441</v>
      </c>
      <c r="H122" s="526">
        <f t="shared" si="43"/>
        <v>6965.6914243813844</v>
      </c>
      <c r="I122" s="577">
        <f t="shared" si="44"/>
        <v>6965.6914243813844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40237.221618993586</v>
      </c>
      <c r="E123" s="522">
        <f>IF(+J96&lt;F122,J96,D123)</f>
        <v>2115.2857142857142</v>
      </c>
      <c r="F123" s="523">
        <f t="shared" si="41"/>
        <v>38121.935904707869</v>
      </c>
      <c r="G123" s="523">
        <f t="shared" si="42"/>
        <v>39179.578761850731</v>
      </c>
      <c r="H123" s="526">
        <f t="shared" si="43"/>
        <v>6717.2345269629586</v>
      </c>
      <c r="I123" s="577">
        <f t="shared" si="44"/>
        <v>6717.2345269629586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38121.935904707869</v>
      </c>
      <c r="E124" s="522">
        <f>IF(+J96&lt;F123,J96,D124)</f>
        <v>2115.2857142857142</v>
      </c>
      <c r="F124" s="523">
        <f t="shared" si="41"/>
        <v>36006.650190422151</v>
      </c>
      <c r="G124" s="523">
        <f t="shared" si="42"/>
        <v>37064.293047565006</v>
      </c>
      <c r="H124" s="526">
        <f t="shared" si="43"/>
        <v>6468.7776295445328</v>
      </c>
      <c r="I124" s="577">
        <f t="shared" si="44"/>
        <v>6468.7776295445328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36006.650190422151</v>
      </c>
      <c r="E125" s="522">
        <f>IF(+J96&lt;F124,J96,D125)</f>
        <v>2115.2857142857142</v>
      </c>
      <c r="F125" s="523">
        <f t="shared" si="41"/>
        <v>33891.364476136434</v>
      </c>
      <c r="G125" s="523">
        <f t="shared" si="42"/>
        <v>34949.007333279296</v>
      </c>
      <c r="H125" s="526">
        <f t="shared" si="43"/>
        <v>6220.320732126107</v>
      </c>
      <c r="I125" s="577">
        <f t="shared" si="44"/>
        <v>6220.320732126107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33891.364476136434</v>
      </c>
      <c r="E126" s="522">
        <f>IF(+J96&lt;F125,J96,D126)</f>
        <v>2115.2857142857142</v>
      </c>
      <c r="F126" s="523">
        <f t="shared" si="41"/>
        <v>31776.07876185072</v>
      </c>
      <c r="G126" s="523">
        <f t="shared" si="42"/>
        <v>32833.721618993579</v>
      </c>
      <c r="H126" s="526">
        <f t="shared" si="43"/>
        <v>5971.8638347076803</v>
      </c>
      <c r="I126" s="577">
        <f t="shared" si="44"/>
        <v>5971.8638347076803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31776.07876185072</v>
      </c>
      <c r="E127" s="522">
        <f>IF(+J96&lt;F126,J96,D127)</f>
        <v>2115.2857142857142</v>
      </c>
      <c r="F127" s="523">
        <f t="shared" si="41"/>
        <v>29660.793047565006</v>
      </c>
      <c r="G127" s="523">
        <f t="shared" si="42"/>
        <v>30718.435904707861</v>
      </c>
      <c r="H127" s="526">
        <f t="shared" si="43"/>
        <v>5723.4069372892545</v>
      </c>
      <c r="I127" s="577">
        <f t="shared" si="44"/>
        <v>5723.4069372892545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29660.793047565006</v>
      </c>
      <c r="E128" s="522">
        <f>IF(+J96&lt;F127,J96,D128)</f>
        <v>2115.2857142857142</v>
      </c>
      <c r="F128" s="523">
        <f t="shared" si="41"/>
        <v>27545.507333279293</v>
      </c>
      <c r="G128" s="523">
        <f t="shared" si="42"/>
        <v>28603.150190422151</v>
      </c>
      <c r="H128" s="526">
        <f t="shared" si="43"/>
        <v>5474.9500398708296</v>
      </c>
      <c r="I128" s="577">
        <f t="shared" si="44"/>
        <v>5474.9500398708296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27545.507333279293</v>
      </c>
      <c r="E129" s="522">
        <f>IF(+J96&lt;F128,J96,D129)</f>
        <v>2115.2857142857142</v>
      </c>
      <c r="F129" s="523">
        <f t="shared" si="41"/>
        <v>25430.221618993579</v>
      </c>
      <c r="G129" s="523">
        <f t="shared" si="42"/>
        <v>26487.864476136434</v>
      </c>
      <c r="H129" s="526">
        <f t="shared" si="43"/>
        <v>5226.4931424524029</v>
      </c>
      <c r="I129" s="577">
        <f t="shared" si="44"/>
        <v>5226.4931424524029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25430.221618993579</v>
      </c>
      <c r="E130" s="522">
        <f>IF(+J96&lt;F129,J96,D130)</f>
        <v>2115.2857142857142</v>
      </c>
      <c r="F130" s="523">
        <f t="shared" si="41"/>
        <v>23314.935904707865</v>
      </c>
      <c r="G130" s="523">
        <f t="shared" si="42"/>
        <v>24372.578761850724</v>
      </c>
      <c r="H130" s="526">
        <f t="shared" si="43"/>
        <v>4978.036245033978</v>
      </c>
      <c r="I130" s="577">
        <f t="shared" si="44"/>
        <v>4978.036245033978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23314.935904707865</v>
      </c>
      <c r="E131" s="522">
        <f>IF(+J96&lt;F130,J96,D131)</f>
        <v>2115.2857142857142</v>
      </c>
      <c r="F131" s="523">
        <f t="shared" si="41"/>
        <v>21199.650190422151</v>
      </c>
      <c r="G131" s="523">
        <f t="shared" ref="G131:G154" si="45">+(F131+D131)/2</f>
        <v>22257.293047565006</v>
      </c>
      <c r="H131" s="526">
        <f t="shared" ref="H131:H154" si="46">+J$94*G131+E131</f>
        <v>4729.5793476155513</v>
      </c>
      <c r="I131" s="577">
        <f t="shared" ref="I131:I154" si="47">+J$95*G131+E131</f>
        <v>4729.5793476155513</v>
      </c>
      <c r="J131" s="514">
        <f t="shared" ref="J131:J154" si="48">+I131-H131</f>
        <v>0</v>
      </c>
      <c r="K131" s="514"/>
      <c r="L131" s="525"/>
      <c r="M131" s="514">
        <f t="shared" ref="M131:M154" si="49">IF(L131&lt;&gt;0,+H131-L131,0)</f>
        <v>0</v>
      </c>
      <c r="N131" s="525"/>
      <c r="O131" s="514">
        <f t="shared" ref="O131:O154" si="50">IF(N131&lt;&gt;0,+I131-N131,0)</f>
        <v>0</v>
      </c>
      <c r="P131" s="514">
        <f t="shared" ref="P131:P154" si="51">+O131-M131</f>
        <v>0</v>
      </c>
      <c r="Q131" s="269"/>
    </row>
    <row r="132" spans="2:17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21199.650190422151</v>
      </c>
      <c r="E132" s="522">
        <f>IF(+J96&lt;F131,J96,D132)</f>
        <v>2115.2857142857142</v>
      </c>
      <c r="F132" s="523">
        <f t="shared" ref="F132:F154" si="52">+D132-E132</f>
        <v>19084.364476136438</v>
      </c>
      <c r="G132" s="523">
        <f t="shared" si="45"/>
        <v>20142.007333279296</v>
      </c>
      <c r="H132" s="526">
        <f t="shared" si="46"/>
        <v>4481.1224501971265</v>
      </c>
      <c r="I132" s="577">
        <f t="shared" si="47"/>
        <v>4481.1224501971265</v>
      </c>
      <c r="J132" s="514">
        <f t="shared" si="48"/>
        <v>0</v>
      </c>
      <c r="K132" s="514"/>
      <c r="L132" s="525"/>
      <c r="M132" s="514">
        <f t="shared" si="49"/>
        <v>0</v>
      </c>
      <c r="N132" s="525"/>
      <c r="O132" s="514">
        <f t="shared" si="50"/>
        <v>0</v>
      </c>
      <c r="P132" s="514">
        <f t="shared" si="51"/>
        <v>0</v>
      </c>
      <c r="Q132" s="269"/>
    </row>
    <row r="133" spans="2:17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19084.364476136438</v>
      </c>
      <c r="E133" s="522">
        <f>IF(+J96&lt;F132,J96,D133)</f>
        <v>2115.2857142857142</v>
      </c>
      <c r="F133" s="523">
        <f t="shared" si="52"/>
        <v>16969.078761850724</v>
      </c>
      <c r="G133" s="523">
        <f t="shared" si="45"/>
        <v>18026.721618993579</v>
      </c>
      <c r="H133" s="526">
        <f t="shared" si="46"/>
        <v>4232.6655527787007</v>
      </c>
      <c r="I133" s="577">
        <f t="shared" si="47"/>
        <v>4232.6655527787007</v>
      </c>
      <c r="J133" s="514">
        <f t="shared" si="48"/>
        <v>0</v>
      </c>
      <c r="K133" s="514"/>
      <c r="L133" s="525"/>
      <c r="M133" s="514">
        <f t="shared" si="49"/>
        <v>0</v>
      </c>
      <c r="N133" s="525"/>
      <c r="O133" s="514">
        <f t="shared" si="50"/>
        <v>0</v>
      </c>
      <c r="P133" s="514">
        <f t="shared" si="51"/>
        <v>0</v>
      </c>
      <c r="Q133" s="269"/>
    </row>
    <row r="134" spans="2:17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16969.078761850724</v>
      </c>
      <c r="E134" s="522">
        <f>IF(+J96&lt;F133,J96,D134)</f>
        <v>2115.2857142857142</v>
      </c>
      <c r="F134" s="523">
        <f t="shared" si="52"/>
        <v>14853.79304756501</v>
      </c>
      <c r="G134" s="523">
        <f t="shared" si="45"/>
        <v>15911.435904707867</v>
      </c>
      <c r="H134" s="526">
        <f t="shared" si="46"/>
        <v>3984.2086553602749</v>
      </c>
      <c r="I134" s="577">
        <f t="shared" si="47"/>
        <v>3984.2086553602749</v>
      </c>
      <c r="J134" s="514">
        <f t="shared" si="48"/>
        <v>0</v>
      </c>
      <c r="K134" s="514"/>
      <c r="L134" s="525"/>
      <c r="M134" s="514">
        <f t="shared" si="49"/>
        <v>0</v>
      </c>
      <c r="N134" s="525"/>
      <c r="O134" s="514">
        <f t="shared" si="50"/>
        <v>0</v>
      </c>
      <c r="P134" s="514">
        <f t="shared" si="51"/>
        <v>0</v>
      </c>
      <c r="Q134" s="269"/>
    </row>
    <row r="135" spans="2:17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14853.79304756501</v>
      </c>
      <c r="E135" s="522">
        <f>IF(+J96&lt;F134,J96,D135)</f>
        <v>2115.2857142857142</v>
      </c>
      <c r="F135" s="523">
        <f t="shared" si="52"/>
        <v>12738.507333279296</v>
      </c>
      <c r="G135" s="523">
        <f t="shared" si="45"/>
        <v>13796.150190422153</v>
      </c>
      <c r="H135" s="526">
        <f t="shared" si="46"/>
        <v>3735.7517579418491</v>
      </c>
      <c r="I135" s="577">
        <f t="shared" si="47"/>
        <v>3735.7517579418491</v>
      </c>
      <c r="J135" s="514">
        <f t="shared" si="48"/>
        <v>0</v>
      </c>
      <c r="K135" s="514"/>
      <c r="L135" s="525"/>
      <c r="M135" s="514">
        <f t="shared" si="49"/>
        <v>0</v>
      </c>
      <c r="N135" s="525"/>
      <c r="O135" s="514">
        <f t="shared" si="50"/>
        <v>0</v>
      </c>
      <c r="P135" s="514">
        <f t="shared" si="51"/>
        <v>0</v>
      </c>
      <c r="Q135" s="269"/>
    </row>
    <row r="136" spans="2:17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12738.507333279296</v>
      </c>
      <c r="E136" s="522">
        <f>IF(+J96&lt;F135,J96,D136)</f>
        <v>2115.2857142857142</v>
      </c>
      <c r="F136" s="523">
        <f t="shared" si="52"/>
        <v>10623.221618993583</v>
      </c>
      <c r="G136" s="523">
        <f t="shared" si="45"/>
        <v>11680.864476136439</v>
      </c>
      <c r="H136" s="526">
        <f t="shared" si="46"/>
        <v>3487.2948605234233</v>
      </c>
      <c r="I136" s="577">
        <f t="shared" si="47"/>
        <v>3487.2948605234233</v>
      </c>
      <c r="J136" s="514">
        <f t="shared" si="48"/>
        <v>0</v>
      </c>
      <c r="K136" s="514"/>
      <c r="L136" s="525"/>
      <c r="M136" s="514">
        <f t="shared" si="49"/>
        <v>0</v>
      </c>
      <c r="N136" s="525"/>
      <c r="O136" s="514">
        <f t="shared" si="50"/>
        <v>0</v>
      </c>
      <c r="P136" s="514">
        <f t="shared" si="51"/>
        <v>0</v>
      </c>
      <c r="Q136" s="269"/>
    </row>
    <row r="137" spans="2:17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10623.221618993583</v>
      </c>
      <c r="E137" s="522">
        <f>IF(+J96&lt;F136,J96,D137)</f>
        <v>2115.2857142857142</v>
      </c>
      <c r="F137" s="523">
        <f t="shared" si="52"/>
        <v>8507.9359047078688</v>
      </c>
      <c r="G137" s="523">
        <f t="shared" si="45"/>
        <v>9565.5787618507256</v>
      </c>
      <c r="H137" s="526">
        <f t="shared" si="46"/>
        <v>3238.8379631049975</v>
      </c>
      <c r="I137" s="577">
        <f t="shared" si="47"/>
        <v>3238.8379631049975</v>
      </c>
      <c r="J137" s="514">
        <f t="shared" si="48"/>
        <v>0</v>
      </c>
      <c r="K137" s="514"/>
      <c r="L137" s="525"/>
      <c r="M137" s="514">
        <f t="shared" si="49"/>
        <v>0</v>
      </c>
      <c r="N137" s="525"/>
      <c r="O137" s="514">
        <f t="shared" si="50"/>
        <v>0</v>
      </c>
      <c r="P137" s="514">
        <f t="shared" si="51"/>
        <v>0</v>
      </c>
      <c r="Q137" s="269"/>
    </row>
    <row r="138" spans="2:17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8507.9359047078688</v>
      </c>
      <c r="E138" s="522">
        <f>IF(+J96&lt;F137,J96,D138)</f>
        <v>2115.2857142857142</v>
      </c>
      <c r="F138" s="523">
        <f t="shared" si="52"/>
        <v>6392.650190422155</v>
      </c>
      <c r="G138" s="523">
        <f t="shared" si="45"/>
        <v>7450.2930475650119</v>
      </c>
      <c r="H138" s="526">
        <f t="shared" si="46"/>
        <v>2990.3810656865717</v>
      </c>
      <c r="I138" s="577">
        <f t="shared" si="47"/>
        <v>2990.3810656865717</v>
      </c>
      <c r="J138" s="514">
        <f t="shared" si="48"/>
        <v>0</v>
      </c>
      <c r="K138" s="514"/>
      <c r="L138" s="525"/>
      <c r="M138" s="514">
        <f t="shared" si="49"/>
        <v>0</v>
      </c>
      <c r="N138" s="525"/>
      <c r="O138" s="514">
        <f t="shared" si="50"/>
        <v>0</v>
      </c>
      <c r="P138" s="514">
        <f t="shared" si="51"/>
        <v>0</v>
      </c>
      <c r="Q138" s="269"/>
    </row>
    <row r="139" spans="2:17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6392.650190422155</v>
      </c>
      <c r="E139" s="522">
        <f>IF(+J96&lt;F138,J96,D139)</f>
        <v>2115.2857142857142</v>
      </c>
      <c r="F139" s="523">
        <f t="shared" si="52"/>
        <v>4277.3644761364412</v>
      </c>
      <c r="G139" s="523">
        <f t="shared" si="45"/>
        <v>5335.0073332792981</v>
      </c>
      <c r="H139" s="526">
        <f t="shared" si="46"/>
        <v>2741.9241682681459</v>
      </c>
      <c r="I139" s="577">
        <f t="shared" si="47"/>
        <v>2741.9241682681459</v>
      </c>
      <c r="J139" s="514">
        <f t="shared" si="48"/>
        <v>0</v>
      </c>
      <c r="K139" s="514"/>
      <c r="L139" s="525"/>
      <c r="M139" s="514">
        <f t="shared" si="49"/>
        <v>0</v>
      </c>
      <c r="N139" s="525"/>
      <c r="O139" s="514">
        <f t="shared" si="50"/>
        <v>0</v>
      </c>
      <c r="P139" s="514">
        <f t="shared" si="51"/>
        <v>0</v>
      </c>
      <c r="Q139" s="269"/>
    </row>
    <row r="140" spans="2:17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4277.3644761364412</v>
      </c>
      <c r="E140" s="522">
        <f>IF(+J96&lt;F139,J96,D140)</f>
        <v>2115.2857142857142</v>
      </c>
      <c r="F140" s="523">
        <f t="shared" si="52"/>
        <v>2162.078761850727</v>
      </c>
      <c r="G140" s="523">
        <f t="shared" si="45"/>
        <v>3219.7216189935843</v>
      </c>
      <c r="H140" s="526">
        <f t="shared" si="46"/>
        <v>2493.4672708497201</v>
      </c>
      <c r="I140" s="577">
        <f t="shared" si="47"/>
        <v>2493.4672708497201</v>
      </c>
      <c r="J140" s="514">
        <f t="shared" si="48"/>
        <v>0</v>
      </c>
      <c r="K140" s="514"/>
      <c r="L140" s="525"/>
      <c r="M140" s="514">
        <f t="shared" si="49"/>
        <v>0</v>
      </c>
      <c r="N140" s="525"/>
      <c r="O140" s="514">
        <f t="shared" si="50"/>
        <v>0</v>
      </c>
      <c r="P140" s="514">
        <f t="shared" si="51"/>
        <v>0</v>
      </c>
      <c r="Q140" s="269"/>
    </row>
    <row r="141" spans="2:17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2162.078761850727</v>
      </c>
      <c r="E141" s="522">
        <f>IF(+J96&lt;F140,J96,D141)</f>
        <v>2115.2857142857142</v>
      </c>
      <c r="F141" s="523">
        <f t="shared" si="52"/>
        <v>46.793047565012785</v>
      </c>
      <c r="G141" s="523">
        <f t="shared" si="45"/>
        <v>1104.4359047078699</v>
      </c>
      <c r="H141" s="526">
        <f t="shared" si="46"/>
        <v>2245.0103734312943</v>
      </c>
      <c r="I141" s="577">
        <f t="shared" si="47"/>
        <v>2245.0103734312943</v>
      </c>
      <c r="J141" s="514">
        <f t="shared" si="48"/>
        <v>0</v>
      </c>
      <c r="K141" s="514"/>
      <c r="L141" s="525"/>
      <c r="M141" s="514">
        <f t="shared" si="49"/>
        <v>0</v>
      </c>
      <c r="N141" s="525"/>
      <c r="O141" s="514">
        <f t="shared" si="50"/>
        <v>0</v>
      </c>
      <c r="P141" s="514">
        <f t="shared" si="51"/>
        <v>0</v>
      </c>
      <c r="Q141" s="269"/>
    </row>
    <row r="142" spans="2:17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46.793047565012785</v>
      </c>
      <c r="E142" s="522">
        <f>IF(+J96&lt;F141,J96,D142)</f>
        <v>46.793047565012785</v>
      </c>
      <c r="F142" s="523">
        <f t="shared" si="52"/>
        <v>0</v>
      </c>
      <c r="G142" s="523">
        <f t="shared" si="45"/>
        <v>23.396523782506392</v>
      </c>
      <c r="H142" s="526">
        <f t="shared" si="46"/>
        <v>49.541152783196459</v>
      </c>
      <c r="I142" s="577">
        <f t="shared" si="47"/>
        <v>49.541152783196459</v>
      </c>
      <c r="J142" s="514">
        <f t="shared" si="48"/>
        <v>0</v>
      </c>
      <c r="K142" s="514"/>
      <c r="L142" s="525"/>
      <c r="M142" s="514">
        <f t="shared" si="49"/>
        <v>0</v>
      </c>
      <c r="N142" s="525"/>
      <c r="O142" s="514">
        <f t="shared" si="50"/>
        <v>0</v>
      </c>
      <c r="P142" s="514">
        <f t="shared" si="51"/>
        <v>0</v>
      </c>
      <c r="Q142" s="269"/>
    </row>
    <row r="143" spans="2:17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5"/>
        <v>0</v>
      </c>
      <c r="H143" s="526">
        <f t="shared" si="46"/>
        <v>0</v>
      </c>
      <c r="I143" s="577">
        <f t="shared" si="47"/>
        <v>0</v>
      </c>
      <c r="J143" s="514">
        <f t="shared" si="48"/>
        <v>0</v>
      </c>
      <c r="K143" s="514"/>
      <c r="L143" s="525"/>
      <c r="M143" s="514">
        <f t="shared" si="49"/>
        <v>0</v>
      </c>
      <c r="N143" s="525"/>
      <c r="O143" s="514">
        <f t="shared" si="50"/>
        <v>0</v>
      </c>
      <c r="P143" s="514">
        <f t="shared" si="51"/>
        <v>0</v>
      </c>
      <c r="Q143" s="269"/>
    </row>
    <row r="144" spans="2:17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5"/>
        <v>0</v>
      </c>
      <c r="H144" s="526">
        <f t="shared" si="46"/>
        <v>0</v>
      </c>
      <c r="I144" s="577">
        <f t="shared" si="47"/>
        <v>0</v>
      </c>
      <c r="J144" s="514">
        <f t="shared" si="48"/>
        <v>0</v>
      </c>
      <c r="K144" s="514"/>
      <c r="L144" s="525"/>
      <c r="M144" s="514">
        <f t="shared" si="49"/>
        <v>0</v>
      </c>
      <c r="N144" s="525"/>
      <c r="O144" s="514">
        <f t="shared" si="50"/>
        <v>0</v>
      </c>
      <c r="P144" s="514">
        <f t="shared" si="51"/>
        <v>0</v>
      </c>
      <c r="Q144" s="269"/>
    </row>
    <row r="145" spans="2:17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5"/>
        <v>0</v>
      </c>
      <c r="H145" s="526">
        <f t="shared" si="46"/>
        <v>0</v>
      </c>
      <c r="I145" s="577">
        <f t="shared" si="47"/>
        <v>0</v>
      </c>
      <c r="J145" s="514">
        <f t="shared" si="48"/>
        <v>0</v>
      </c>
      <c r="K145" s="514"/>
      <c r="L145" s="525"/>
      <c r="M145" s="514">
        <f t="shared" si="49"/>
        <v>0</v>
      </c>
      <c r="N145" s="525"/>
      <c r="O145" s="514">
        <f t="shared" si="50"/>
        <v>0</v>
      </c>
      <c r="P145" s="514">
        <f t="shared" si="51"/>
        <v>0</v>
      </c>
      <c r="Q145" s="269"/>
    </row>
    <row r="146" spans="2:17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5"/>
        <v>0</v>
      </c>
      <c r="H146" s="526">
        <f t="shared" si="46"/>
        <v>0</v>
      </c>
      <c r="I146" s="577">
        <f t="shared" si="47"/>
        <v>0</v>
      </c>
      <c r="J146" s="514">
        <f t="shared" si="48"/>
        <v>0</v>
      </c>
      <c r="K146" s="514"/>
      <c r="L146" s="525"/>
      <c r="M146" s="514">
        <f t="shared" si="49"/>
        <v>0</v>
      </c>
      <c r="N146" s="525"/>
      <c r="O146" s="514">
        <f t="shared" si="50"/>
        <v>0</v>
      </c>
      <c r="P146" s="514">
        <f t="shared" si="51"/>
        <v>0</v>
      </c>
      <c r="Q146" s="269"/>
    </row>
    <row r="147" spans="2:17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5"/>
        <v>0</v>
      </c>
      <c r="H147" s="526">
        <f t="shared" si="46"/>
        <v>0</v>
      </c>
      <c r="I147" s="577">
        <f t="shared" si="47"/>
        <v>0</v>
      </c>
      <c r="J147" s="514">
        <f t="shared" si="48"/>
        <v>0</v>
      </c>
      <c r="K147" s="514"/>
      <c r="L147" s="525"/>
      <c r="M147" s="514">
        <f t="shared" si="49"/>
        <v>0</v>
      </c>
      <c r="N147" s="525"/>
      <c r="O147" s="514">
        <f t="shared" si="50"/>
        <v>0</v>
      </c>
      <c r="P147" s="514">
        <f t="shared" si="51"/>
        <v>0</v>
      </c>
      <c r="Q147" s="269"/>
    </row>
    <row r="148" spans="2:17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5"/>
        <v>0</v>
      </c>
      <c r="H148" s="526">
        <f t="shared" si="46"/>
        <v>0</v>
      </c>
      <c r="I148" s="577">
        <f t="shared" si="47"/>
        <v>0</v>
      </c>
      <c r="J148" s="514">
        <f t="shared" si="48"/>
        <v>0</v>
      </c>
      <c r="K148" s="514"/>
      <c r="L148" s="525"/>
      <c r="M148" s="514">
        <f t="shared" si="49"/>
        <v>0</v>
      </c>
      <c r="N148" s="525"/>
      <c r="O148" s="514">
        <f t="shared" si="50"/>
        <v>0</v>
      </c>
      <c r="P148" s="514">
        <f t="shared" si="51"/>
        <v>0</v>
      </c>
      <c r="Q148" s="269"/>
    </row>
    <row r="149" spans="2:17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5"/>
        <v>0</v>
      </c>
      <c r="H149" s="526">
        <f t="shared" si="46"/>
        <v>0</v>
      </c>
      <c r="I149" s="577">
        <f t="shared" si="47"/>
        <v>0</v>
      </c>
      <c r="J149" s="514">
        <f t="shared" si="48"/>
        <v>0</v>
      </c>
      <c r="K149" s="514"/>
      <c r="L149" s="525"/>
      <c r="M149" s="514">
        <f t="shared" si="49"/>
        <v>0</v>
      </c>
      <c r="N149" s="525"/>
      <c r="O149" s="514">
        <f t="shared" si="50"/>
        <v>0</v>
      </c>
      <c r="P149" s="514">
        <f t="shared" si="51"/>
        <v>0</v>
      </c>
      <c r="Q149" s="269"/>
    </row>
    <row r="150" spans="2:17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5"/>
        <v>0</v>
      </c>
      <c r="H150" s="526">
        <f t="shared" si="46"/>
        <v>0</v>
      </c>
      <c r="I150" s="577">
        <f t="shared" si="47"/>
        <v>0</v>
      </c>
      <c r="J150" s="514">
        <f t="shared" si="48"/>
        <v>0</v>
      </c>
      <c r="K150" s="514"/>
      <c r="L150" s="525"/>
      <c r="M150" s="514">
        <f t="shared" si="49"/>
        <v>0</v>
      </c>
      <c r="N150" s="525"/>
      <c r="O150" s="514">
        <f t="shared" si="50"/>
        <v>0</v>
      </c>
      <c r="P150" s="514">
        <f t="shared" si="51"/>
        <v>0</v>
      </c>
      <c r="Q150" s="269"/>
    </row>
    <row r="151" spans="2:17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5"/>
        <v>0</v>
      </c>
      <c r="H151" s="526">
        <f t="shared" si="46"/>
        <v>0</v>
      </c>
      <c r="I151" s="577">
        <f t="shared" si="47"/>
        <v>0</v>
      </c>
      <c r="J151" s="514">
        <f t="shared" si="48"/>
        <v>0</v>
      </c>
      <c r="K151" s="514"/>
      <c r="L151" s="525"/>
      <c r="M151" s="514">
        <f t="shared" si="49"/>
        <v>0</v>
      </c>
      <c r="N151" s="525"/>
      <c r="O151" s="514">
        <f t="shared" si="50"/>
        <v>0</v>
      </c>
      <c r="P151" s="514">
        <f t="shared" si="51"/>
        <v>0</v>
      </c>
      <c r="Q151" s="269"/>
    </row>
    <row r="152" spans="2:17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5"/>
        <v>0</v>
      </c>
      <c r="H152" s="526">
        <f t="shared" si="46"/>
        <v>0</v>
      </c>
      <c r="I152" s="577">
        <f t="shared" si="47"/>
        <v>0</v>
      </c>
      <c r="J152" s="514">
        <f t="shared" si="48"/>
        <v>0</v>
      </c>
      <c r="K152" s="514"/>
      <c r="L152" s="525"/>
      <c r="M152" s="514">
        <f t="shared" si="49"/>
        <v>0</v>
      </c>
      <c r="N152" s="525"/>
      <c r="O152" s="514">
        <f t="shared" si="50"/>
        <v>0</v>
      </c>
      <c r="P152" s="514">
        <f t="shared" si="51"/>
        <v>0</v>
      </c>
      <c r="Q152" s="269"/>
    </row>
    <row r="153" spans="2:17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5"/>
        <v>0</v>
      </c>
      <c r="H153" s="526">
        <f t="shared" si="46"/>
        <v>0</v>
      </c>
      <c r="I153" s="577">
        <f t="shared" si="47"/>
        <v>0</v>
      </c>
      <c r="J153" s="514">
        <f t="shared" si="48"/>
        <v>0</v>
      </c>
      <c r="K153" s="514"/>
      <c r="L153" s="525"/>
      <c r="M153" s="514">
        <f t="shared" si="49"/>
        <v>0</v>
      </c>
      <c r="N153" s="525"/>
      <c r="O153" s="514">
        <f t="shared" si="50"/>
        <v>0</v>
      </c>
      <c r="P153" s="514">
        <f t="shared" si="51"/>
        <v>0</v>
      </c>
      <c r="Q153" s="269"/>
    </row>
    <row r="154" spans="2:17" ht="13.5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5"/>
        <v>0</v>
      </c>
      <c r="H154" s="530">
        <f t="shared" si="46"/>
        <v>0</v>
      </c>
      <c r="I154" s="579">
        <f t="shared" si="47"/>
        <v>0</v>
      </c>
      <c r="J154" s="533">
        <f t="shared" si="48"/>
        <v>0</v>
      </c>
      <c r="K154" s="514"/>
      <c r="L154" s="532"/>
      <c r="M154" s="533">
        <f t="shared" si="49"/>
        <v>0</v>
      </c>
      <c r="N154" s="532"/>
      <c r="O154" s="533">
        <f t="shared" si="50"/>
        <v>0</v>
      </c>
      <c r="P154" s="533">
        <f t="shared" si="51"/>
        <v>0</v>
      </c>
      <c r="Q154" s="269"/>
    </row>
    <row r="155" spans="2:17">
      <c r="C155" s="374" t="s">
        <v>78</v>
      </c>
      <c r="D155" s="375"/>
      <c r="E155" s="375">
        <f>SUM(E99:E154)</f>
        <v>88841.999999999985</v>
      </c>
      <c r="F155" s="375"/>
      <c r="G155" s="375"/>
      <c r="H155" s="375">
        <f>SUM(H99:H154)</f>
        <v>323580.38010394492</v>
      </c>
      <c r="I155" s="375">
        <f>SUM(I99:I154)</f>
        <v>323580.38010394492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view="pageBreakPreview" zoomScale="75" zoomScaleNormal="100" zoomScaleSheetLayoutView="75" workbookViewId="0">
      <selection activeCell="D103" sqref="D10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4" width="24" style="183" customWidth="1"/>
    <col min="5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26909.46086077678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26909.46086077678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5931.9285714285716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 t="shared" ref="K23:K28" si="9">G23</f>
        <v>32627.162932907937</v>
      </c>
      <c r="L23" s="519">
        <f t="shared" si="6"/>
        <v>0</v>
      </c>
      <c r="M23" s="518">
        <f t="shared" ref="M23:M28" si="10"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32848.86419946191</v>
      </c>
      <c r="H24" s="610">
        <v>32848.86419946191</v>
      </c>
      <c r="I24" s="511">
        <f t="shared" si="8"/>
        <v>0</v>
      </c>
      <c r="J24" s="511"/>
      <c r="K24" s="518">
        <f t="shared" si="9"/>
        <v>32848.86419946191</v>
      </c>
      <c r="L24" s="519">
        <f t="shared" si="6"/>
        <v>0</v>
      </c>
      <c r="M24" s="518">
        <f t="shared" si="10"/>
        <v>32848.86419946191</v>
      </c>
      <c r="N24" s="514">
        <f t="shared" si="7"/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6076.6097560975613</v>
      </c>
      <c r="F25" s="608">
        <v>201534.16088647593</v>
      </c>
      <c r="G25" s="609">
        <v>32076.562957972019</v>
      </c>
      <c r="H25" s="610">
        <v>32076.562957972019</v>
      </c>
      <c r="I25" s="511">
        <f t="shared" si="8"/>
        <v>0</v>
      </c>
      <c r="J25" s="511"/>
      <c r="K25" s="518">
        <f t="shared" si="9"/>
        <v>32076.562957972019</v>
      </c>
      <c r="L25" s="519">
        <f t="shared" ref="L25" si="11">IF(K25&lt;&gt;0,+G25-K25,0)</f>
        <v>0</v>
      </c>
      <c r="M25" s="518">
        <f t="shared" si="10"/>
        <v>32076.562957972019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/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26389.773553263374</v>
      </c>
      <c r="H26" s="610">
        <v>26389.773553263374</v>
      </c>
      <c r="I26" s="511">
        <f t="shared" si="8"/>
        <v>0</v>
      </c>
      <c r="J26" s="511"/>
      <c r="K26" s="518">
        <f t="shared" si="9"/>
        <v>26389.773553263374</v>
      </c>
      <c r="L26" s="519">
        <f t="shared" ref="L26" si="12">IF(K26&lt;&gt;0,+G26-K26,0)</f>
        <v>0</v>
      </c>
      <c r="M26" s="518">
        <f t="shared" si="10"/>
        <v>26389.773553263374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2021</v>
      </c>
      <c r="D27" s="608">
        <v>195740.18414228992</v>
      </c>
      <c r="E27" s="609">
        <v>5931.9285714285716</v>
      </c>
      <c r="F27" s="608">
        <v>189808.25557086134</v>
      </c>
      <c r="G27" s="609">
        <v>26366.872043271276</v>
      </c>
      <c r="H27" s="610">
        <v>26366.872043271276</v>
      </c>
      <c r="I27" s="511">
        <f t="shared" si="8"/>
        <v>0</v>
      </c>
      <c r="J27" s="511"/>
      <c r="K27" s="518">
        <f t="shared" si="9"/>
        <v>26366.872043271276</v>
      </c>
      <c r="L27" s="519">
        <f t="shared" ref="L27" si="13">IF(K27&lt;&gt;0,+G27-K27,0)</f>
        <v>0</v>
      </c>
      <c r="M27" s="518">
        <f t="shared" si="10"/>
        <v>26366.872043271276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2022</v>
      </c>
      <c r="D28" s="608">
        <v>189525.62255894984</v>
      </c>
      <c r="E28" s="609">
        <v>5931.9285714285716</v>
      </c>
      <c r="F28" s="608">
        <v>183593.69398752126</v>
      </c>
      <c r="G28" s="609">
        <v>26909.46086077678</v>
      </c>
      <c r="H28" s="610">
        <v>26909.46086077678</v>
      </c>
      <c r="I28" s="511">
        <f t="shared" si="8"/>
        <v>0</v>
      </c>
      <c r="J28" s="511"/>
      <c r="K28" s="518">
        <f t="shared" si="9"/>
        <v>26909.46086077678</v>
      </c>
      <c r="L28" s="519">
        <f t="shared" ref="L28" si="14">IF(K28&lt;&gt;0,+G28-K28,0)</f>
        <v>0</v>
      </c>
      <c r="M28" s="518">
        <f t="shared" si="10"/>
        <v>26909.46086077678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2023</v>
      </c>
      <c r="D29" s="523">
        <f>IF(F28+SUM(E$17:E28)=D$10,F28,D$10-SUM(E$17:E28))</f>
        <v>183593.69398752126</v>
      </c>
      <c r="E29" s="522">
        <f>IF(+I14&lt;F28,I14,D29)</f>
        <v>5931.9285714285716</v>
      </c>
      <c r="F29" s="523">
        <f t="shared" ref="F29:F49" si="15">+D29-E29</f>
        <v>177661.76541609268</v>
      </c>
      <c r="G29" s="524">
        <f t="shared" ref="G29:G54" si="16">+I$12*((D29+F29)/2)+E29</f>
        <v>26242.45050978761</v>
      </c>
      <c r="H29" s="491">
        <f t="shared" ref="H29:H54" si="17">+I$13*((D29+F29)/2)+E29</f>
        <v>26242.45050978761</v>
      </c>
      <c r="I29" s="511">
        <f t="shared" si="8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2024</v>
      </c>
      <c r="D30" s="523">
        <f>IF(F29+SUM(E$17:E29)=D$10,F29,D$10-SUM(E$17:E29))</f>
        <v>177661.76541609268</v>
      </c>
      <c r="E30" s="522">
        <f>IF(+I14&lt;F29,I14,D30)</f>
        <v>5931.9285714285716</v>
      </c>
      <c r="F30" s="523">
        <f t="shared" si="15"/>
        <v>171729.8368446641</v>
      </c>
      <c r="G30" s="524">
        <f t="shared" si="16"/>
        <v>25575.440158798443</v>
      </c>
      <c r="H30" s="491">
        <f t="shared" si="17"/>
        <v>25575.440158798443</v>
      </c>
      <c r="I30" s="511">
        <f t="shared" si="8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171729.8368446641</v>
      </c>
      <c r="E31" s="522">
        <f>IF(+I14&lt;F30,I14,D31)</f>
        <v>5931.9285714285716</v>
      </c>
      <c r="F31" s="523">
        <f t="shared" si="15"/>
        <v>165797.90827323552</v>
      </c>
      <c r="G31" s="524">
        <f t="shared" si="16"/>
        <v>24908.429807809272</v>
      </c>
      <c r="H31" s="491">
        <f t="shared" si="17"/>
        <v>24908.429807809272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165797.90827323552</v>
      </c>
      <c r="E32" s="522">
        <f>IF(+I14&lt;F31,I14,D32)</f>
        <v>5931.9285714285716</v>
      </c>
      <c r="F32" s="523">
        <f t="shared" si="15"/>
        <v>159865.97970180694</v>
      </c>
      <c r="G32" s="524">
        <f t="shared" si="16"/>
        <v>24241.419456820106</v>
      </c>
      <c r="H32" s="491">
        <f t="shared" si="17"/>
        <v>24241.419456820106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159865.97970180694</v>
      </c>
      <c r="E33" s="522">
        <f>IF(+I14&lt;F32,I14,D33)</f>
        <v>5931.9285714285716</v>
      </c>
      <c r="F33" s="523">
        <f t="shared" si="15"/>
        <v>153934.05113037836</v>
      </c>
      <c r="G33" s="524">
        <f t="shared" si="16"/>
        <v>23574.409105830935</v>
      </c>
      <c r="H33" s="491">
        <f t="shared" si="17"/>
        <v>23574.409105830935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153934.05113037836</v>
      </c>
      <c r="E34" s="522">
        <f>IF(+I14&lt;F33,I14,D34)</f>
        <v>5931.9285714285716</v>
      </c>
      <c r="F34" s="523">
        <f t="shared" si="15"/>
        <v>148002.12255894978</v>
      </c>
      <c r="G34" s="524">
        <f t="shared" si="16"/>
        <v>22907.398754841768</v>
      </c>
      <c r="H34" s="491">
        <f t="shared" si="17"/>
        <v>22907.398754841768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148002.12255894978</v>
      </c>
      <c r="E35" s="522">
        <f>IF(+I14&lt;F34,I14,D35)</f>
        <v>5931.9285714285716</v>
      </c>
      <c r="F35" s="523">
        <f t="shared" si="15"/>
        <v>142070.1939875212</v>
      </c>
      <c r="G35" s="524">
        <f t="shared" si="16"/>
        <v>22240.388403852598</v>
      </c>
      <c r="H35" s="491">
        <f t="shared" si="17"/>
        <v>22240.388403852598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142070.1939875212</v>
      </c>
      <c r="E36" s="522">
        <f>IF(+I14&lt;F35,I14,D36)</f>
        <v>5931.9285714285716</v>
      </c>
      <c r="F36" s="523">
        <f t="shared" si="15"/>
        <v>136138.26541609262</v>
      </c>
      <c r="G36" s="524">
        <f t="shared" si="16"/>
        <v>21573.378052863427</v>
      </c>
      <c r="H36" s="491">
        <f t="shared" si="17"/>
        <v>21573.378052863427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136138.26541609262</v>
      </c>
      <c r="E37" s="522">
        <f>IF(+I14&lt;F36,I14,D37)</f>
        <v>5931.9285714285716</v>
      </c>
      <c r="F37" s="523">
        <f t="shared" si="15"/>
        <v>130206.33684466405</v>
      </c>
      <c r="G37" s="524">
        <f t="shared" si="16"/>
        <v>20906.36770187426</v>
      </c>
      <c r="H37" s="491">
        <f t="shared" si="17"/>
        <v>20906.36770187426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130206.33684466405</v>
      </c>
      <c r="E38" s="522">
        <f>IF(+I14&lt;F37,I14,D38)</f>
        <v>5931.9285714285716</v>
      </c>
      <c r="F38" s="523">
        <f t="shared" si="15"/>
        <v>124274.40827323549</v>
      </c>
      <c r="G38" s="524">
        <f t="shared" si="16"/>
        <v>20239.357350885093</v>
      </c>
      <c r="H38" s="491">
        <f t="shared" si="17"/>
        <v>20239.357350885093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124274.40827323549</v>
      </c>
      <c r="E39" s="522">
        <f>IF(+I14&lt;F38,I14,D39)</f>
        <v>5931.9285714285716</v>
      </c>
      <c r="F39" s="523">
        <f t="shared" si="15"/>
        <v>118342.47970180692</v>
      </c>
      <c r="G39" s="524">
        <f t="shared" si="16"/>
        <v>19572.346999895926</v>
      </c>
      <c r="H39" s="491">
        <f t="shared" si="17"/>
        <v>19572.346999895926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118342.47970180692</v>
      </c>
      <c r="E40" s="522">
        <f>IF(+I14&lt;F39,I14,D40)</f>
        <v>5931.9285714285716</v>
      </c>
      <c r="F40" s="523">
        <f t="shared" si="15"/>
        <v>112410.55113037836</v>
      </c>
      <c r="G40" s="524">
        <f t="shared" si="16"/>
        <v>18905.336648906759</v>
      </c>
      <c r="H40" s="491">
        <f t="shared" si="17"/>
        <v>18905.336648906759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112410.55113037836</v>
      </c>
      <c r="E41" s="522">
        <f>IF(+I14&lt;F40,I14,D41)</f>
        <v>5931.9285714285716</v>
      </c>
      <c r="F41" s="523">
        <f t="shared" si="15"/>
        <v>106478.62255894979</v>
      </c>
      <c r="G41" s="524">
        <f t="shared" si="16"/>
        <v>18238.326297917592</v>
      </c>
      <c r="H41" s="491">
        <f t="shared" si="17"/>
        <v>18238.326297917592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106478.62255894979</v>
      </c>
      <c r="E42" s="522">
        <f>IF(+I14&lt;F41,I14,D42)</f>
        <v>5931.9285714285716</v>
      </c>
      <c r="F42" s="523">
        <f t="shared" si="15"/>
        <v>100546.69398752123</v>
      </c>
      <c r="G42" s="524">
        <f t="shared" si="16"/>
        <v>17571.315946928426</v>
      </c>
      <c r="H42" s="491">
        <f t="shared" si="17"/>
        <v>17571.315946928426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100546.69398752123</v>
      </c>
      <c r="E43" s="522">
        <f>IF(+I14&lt;F42,I14,D43)</f>
        <v>5931.9285714285716</v>
      </c>
      <c r="F43" s="523">
        <f t="shared" si="15"/>
        <v>94614.765416092661</v>
      </c>
      <c r="G43" s="524">
        <f t="shared" si="16"/>
        <v>16904.305595939259</v>
      </c>
      <c r="H43" s="491">
        <f t="shared" si="17"/>
        <v>16904.305595939259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94614.765416092661</v>
      </c>
      <c r="E44" s="522">
        <f>IF(+I14&lt;F43,I14,D44)</f>
        <v>5931.9285714285716</v>
      </c>
      <c r="F44" s="523">
        <f t="shared" si="15"/>
        <v>88682.836844664096</v>
      </c>
      <c r="G44" s="524">
        <f t="shared" si="16"/>
        <v>16237.295244950092</v>
      </c>
      <c r="H44" s="491">
        <f t="shared" si="17"/>
        <v>16237.295244950092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88682.836844664096</v>
      </c>
      <c r="E45" s="522">
        <f>IF(+I14&lt;F44,I14,D45)</f>
        <v>5931.9285714285716</v>
      </c>
      <c r="F45" s="523">
        <f t="shared" si="15"/>
        <v>82750.908273235531</v>
      </c>
      <c r="G45" s="524">
        <f t="shared" si="16"/>
        <v>15570.284893960925</v>
      </c>
      <c r="H45" s="491">
        <f t="shared" si="17"/>
        <v>15570.284893960925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82750.908273235531</v>
      </c>
      <c r="E46" s="522">
        <f>IF(+I14&lt;F45,I14,D46)</f>
        <v>5931.9285714285716</v>
      </c>
      <c r="F46" s="523">
        <f t="shared" si="15"/>
        <v>76818.979701806966</v>
      </c>
      <c r="G46" s="524">
        <f t="shared" si="16"/>
        <v>14903.274542971758</v>
      </c>
      <c r="H46" s="491">
        <f t="shared" si="17"/>
        <v>14903.274542971758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76818.979701806966</v>
      </c>
      <c r="E47" s="522">
        <f>IF(+I14&lt;F46,I14,D47)</f>
        <v>5931.9285714285716</v>
      </c>
      <c r="F47" s="523">
        <f t="shared" si="15"/>
        <v>70887.051130378401</v>
      </c>
      <c r="G47" s="524">
        <f t="shared" si="16"/>
        <v>14236.264191982591</v>
      </c>
      <c r="H47" s="491">
        <f t="shared" si="17"/>
        <v>14236.264191982591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70887.051130378401</v>
      </c>
      <c r="E48" s="522">
        <f>IF(+I14&lt;F47,I14,D48)</f>
        <v>5931.9285714285716</v>
      </c>
      <c r="F48" s="523">
        <f t="shared" si="15"/>
        <v>64955.122558949828</v>
      </c>
      <c r="G48" s="524">
        <f t="shared" si="16"/>
        <v>13569.253840993422</v>
      </c>
      <c r="H48" s="491">
        <f t="shared" si="17"/>
        <v>13569.253840993422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64955.122558949828</v>
      </c>
      <c r="E49" s="522">
        <f>IF(+I14&lt;F48,I14,D49)</f>
        <v>5931.9285714285716</v>
      </c>
      <c r="F49" s="523">
        <f t="shared" si="15"/>
        <v>59023.193987521256</v>
      </c>
      <c r="G49" s="524">
        <f t="shared" si="16"/>
        <v>12902.243490004255</v>
      </c>
      <c r="H49" s="491">
        <f t="shared" si="17"/>
        <v>12902.243490004255</v>
      </c>
      <c r="I49" s="511">
        <f t="shared" si="8"/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2044</v>
      </c>
      <c r="D50" s="523">
        <f>IF(F49+SUM(E$17:E49)=D$10,F49,D$10-SUM(E$17:E49))</f>
        <v>59023.193987521256</v>
      </c>
      <c r="E50" s="522">
        <f>IF(+I14&lt;F49,I14,D50)</f>
        <v>5931.9285714285716</v>
      </c>
      <c r="F50" s="523">
        <f t="shared" ref="F50:F72" si="22">+D50-E50</f>
        <v>53091.265416092683</v>
      </c>
      <c r="G50" s="524">
        <f t="shared" si="16"/>
        <v>12235.233139015087</v>
      </c>
      <c r="H50" s="491">
        <f t="shared" si="17"/>
        <v>12235.233139015087</v>
      </c>
      <c r="I50" s="511">
        <f t="shared" ref="I50:I72" si="23">H50-G50</f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2045</v>
      </c>
      <c r="D51" s="523">
        <f>IF(F50+SUM(E$17:E50)=D$10,F50,D$10-SUM(E$17:E50))</f>
        <v>53091.265416092683</v>
      </c>
      <c r="E51" s="522">
        <f>IF(+I14&lt;F50,I14,D51)</f>
        <v>5931.9285714285716</v>
      </c>
      <c r="F51" s="523">
        <f t="shared" si="22"/>
        <v>47159.336844664111</v>
      </c>
      <c r="G51" s="524">
        <f t="shared" si="16"/>
        <v>11568.22278802592</v>
      </c>
      <c r="H51" s="491">
        <f t="shared" si="17"/>
        <v>11568.22278802592</v>
      </c>
      <c r="I51" s="511">
        <f t="shared" si="23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2046</v>
      </c>
      <c r="D52" s="523">
        <f>IF(F51+SUM(E$17:E51)=D$10,F51,D$10-SUM(E$17:E51))</f>
        <v>47159.336844664111</v>
      </c>
      <c r="E52" s="522">
        <f>IF(+I14&lt;F51,I14,D52)</f>
        <v>5931.9285714285716</v>
      </c>
      <c r="F52" s="523">
        <f t="shared" si="22"/>
        <v>41227.408273235538</v>
      </c>
      <c r="G52" s="524">
        <f t="shared" si="16"/>
        <v>10901.212437036751</v>
      </c>
      <c r="H52" s="491">
        <f t="shared" si="17"/>
        <v>10901.212437036751</v>
      </c>
      <c r="I52" s="511">
        <f t="shared" si="23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2047</v>
      </c>
      <c r="D53" s="523">
        <f>IF(F52+SUM(E$17:E52)=D$10,F52,D$10-SUM(E$17:E52))</f>
        <v>41227.408273235538</v>
      </c>
      <c r="E53" s="522">
        <f>IF(+I14&lt;F52,I14,D53)</f>
        <v>5931.9285714285716</v>
      </c>
      <c r="F53" s="523">
        <f t="shared" si="22"/>
        <v>35295.479701806966</v>
      </c>
      <c r="G53" s="524">
        <f t="shared" si="16"/>
        <v>10234.202086047584</v>
      </c>
      <c r="H53" s="491">
        <f t="shared" si="17"/>
        <v>10234.202086047584</v>
      </c>
      <c r="I53" s="511">
        <f t="shared" si="23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2048</v>
      </c>
      <c r="D54" s="523">
        <f>IF(F53+SUM(E$17:E53)=D$10,F53,D$10-SUM(E$17:E53))</f>
        <v>35295.479701806966</v>
      </c>
      <c r="E54" s="522">
        <f>IF(+I14&lt;F53,I14,D54)</f>
        <v>5931.9285714285716</v>
      </c>
      <c r="F54" s="523">
        <f t="shared" si="22"/>
        <v>29363.551130378393</v>
      </c>
      <c r="G54" s="524">
        <f t="shared" si="16"/>
        <v>9567.1917350584154</v>
      </c>
      <c r="H54" s="491">
        <f t="shared" si="17"/>
        <v>9567.1917350584154</v>
      </c>
      <c r="I54" s="511">
        <f t="shared" si="23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2049</v>
      </c>
      <c r="D55" s="523">
        <f>IF(F54+SUM(E$17:E54)=D$10,F54,D$10-SUM(E$17:E54))</f>
        <v>29363.551130378393</v>
      </c>
      <c r="E55" s="522">
        <f>IF(+I14&lt;F54,I14,D55)</f>
        <v>5931.9285714285716</v>
      </c>
      <c r="F55" s="523">
        <f t="shared" si="22"/>
        <v>23431.622558949821</v>
      </c>
      <c r="G55" s="524">
        <f t="shared" ref="G55:G72" si="24">+I$12*((D55+F55)/2)+E55</f>
        <v>8900.1813840692485</v>
      </c>
      <c r="H55" s="491">
        <f t="shared" ref="H55:H72" si="25">+I$13*((D55+F55)/2)+E55</f>
        <v>8900.1813840692485</v>
      </c>
      <c r="I55" s="511">
        <f t="shared" si="23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2050</v>
      </c>
      <c r="D56" s="523">
        <f>IF(F55+SUM(E$17:E55)=D$10,F55,D$10-SUM(E$17:E55))</f>
        <v>23431.622558949821</v>
      </c>
      <c r="E56" s="522">
        <f>IF(+I14&lt;F55,I14,D56)</f>
        <v>5931.9285714285716</v>
      </c>
      <c r="F56" s="523">
        <f t="shared" si="22"/>
        <v>17499.693987521248</v>
      </c>
      <c r="G56" s="524">
        <f t="shared" si="24"/>
        <v>8233.1710330800797</v>
      </c>
      <c r="H56" s="491">
        <f t="shared" si="25"/>
        <v>8233.1710330800797</v>
      </c>
      <c r="I56" s="511">
        <f t="shared" si="23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2051</v>
      </c>
      <c r="D57" s="523">
        <f>IF(F56+SUM(E$17:E56)=D$10,F56,D$10-SUM(E$17:E56))</f>
        <v>17499.693987521248</v>
      </c>
      <c r="E57" s="522">
        <f>IF(+I14&lt;F56,I14,D57)</f>
        <v>5931.9285714285716</v>
      </c>
      <c r="F57" s="523">
        <f t="shared" si="22"/>
        <v>11567.765416092676</v>
      </c>
      <c r="G57" s="524">
        <f t="shared" si="24"/>
        <v>7566.1606820909119</v>
      </c>
      <c r="H57" s="491">
        <f t="shared" si="25"/>
        <v>7566.1606820909119</v>
      </c>
      <c r="I57" s="511">
        <f t="shared" si="23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2052</v>
      </c>
      <c r="D58" s="523">
        <f>IF(F57+SUM(E$17:E57)=D$10,F57,D$10-SUM(E$17:E57))</f>
        <v>11567.765416092676</v>
      </c>
      <c r="E58" s="522">
        <f>IF(+I14&lt;F57,I14,D58)</f>
        <v>5931.9285714285716</v>
      </c>
      <c r="F58" s="523">
        <f t="shared" si="22"/>
        <v>5635.8368446641043</v>
      </c>
      <c r="G58" s="524">
        <f t="shared" si="24"/>
        <v>6899.1503311017441</v>
      </c>
      <c r="H58" s="491">
        <f t="shared" si="25"/>
        <v>6899.1503311017441</v>
      </c>
      <c r="I58" s="511">
        <f t="shared" si="23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2053</v>
      </c>
      <c r="D59" s="523">
        <f>IF(F58+SUM(E$17:E58)=D$10,F58,D$10-SUM(E$17:E58))</f>
        <v>5635.8368446641043</v>
      </c>
      <c r="E59" s="522">
        <f>IF(+I14&lt;F58,I14,D59)</f>
        <v>5635.8368446641043</v>
      </c>
      <c r="F59" s="523">
        <f t="shared" si="22"/>
        <v>0</v>
      </c>
      <c r="G59" s="524">
        <f t="shared" si="24"/>
        <v>5952.6951367533984</v>
      </c>
      <c r="H59" s="491">
        <f t="shared" si="25"/>
        <v>5952.6951367533984</v>
      </c>
      <c r="I59" s="511">
        <f t="shared" si="23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2054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2"/>
        <v>0</v>
      </c>
      <c r="G60" s="524">
        <f t="shared" si="24"/>
        <v>0</v>
      </c>
      <c r="H60" s="491">
        <f t="shared" si="25"/>
        <v>0</v>
      </c>
      <c r="I60" s="511">
        <f t="shared" si="23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2055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6">
        <f t="shared" si="24"/>
        <v>0</v>
      </c>
      <c r="H61" s="491">
        <f t="shared" si="25"/>
        <v>0</v>
      </c>
      <c r="I61" s="511">
        <f t="shared" si="23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4"/>
        <v>0</v>
      </c>
      <c r="H62" s="491">
        <f t="shared" si="25"/>
        <v>0</v>
      </c>
      <c r="I62" s="511">
        <f t="shared" si="23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4"/>
        <v>0</v>
      </c>
      <c r="H63" s="491">
        <f t="shared" si="25"/>
        <v>0</v>
      </c>
      <c r="I63" s="511">
        <f t="shared" si="23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4"/>
        <v>0</v>
      </c>
      <c r="H64" s="491">
        <f t="shared" si="25"/>
        <v>0</v>
      </c>
      <c r="I64" s="511">
        <f t="shared" si="23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4"/>
        <v>0</v>
      </c>
      <c r="H65" s="491">
        <f t="shared" si="25"/>
        <v>0</v>
      </c>
      <c r="I65" s="511">
        <f t="shared" si="23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4"/>
        <v>0</v>
      </c>
      <c r="H66" s="491">
        <f t="shared" si="25"/>
        <v>0</v>
      </c>
      <c r="I66" s="511">
        <f t="shared" si="23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4"/>
        <v>0</v>
      </c>
      <c r="H67" s="491">
        <f t="shared" si="25"/>
        <v>0</v>
      </c>
      <c r="I67" s="511">
        <f t="shared" si="23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4"/>
        <v>0</v>
      </c>
      <c r="H68" s="491">
        <f t="shared" si="25"/>
        <v>0</v>
      </c>
      <c r="I68" s="511">
        <f t="shared" si="23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4"/>
        <v>0</v>
      </c>
      <c r="H69" s="491">
        <f t="shared" si="25"/>
        <v>0</v>
      </c>
      <c r="I69" s="511">
        <f t="shared" si="23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4"/>
        <v>0</v>
      </c>
      <c r="H70" s="491">
        <f t="shared" si="25"/>
        <v>0</v>
      </c>
      <c r="I70" s="511">
        <f t="shared" si="23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4"/>
        <v>0</v>
      </c>
      <c r="H71" s="491">
        <f t="shared" si="25"/>
        <v>0</v>
      </c>
      <c r="I71" s="511">
        <f t="shared" si="23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4"/>
        <v>0</v>
      </c>
      <c r="H72" s="471">
        <f t="shared" si="25"/>
        <v>0</v>
      </c>
      <c r="I72" s="531">
        <f t="shared" si="23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249141.00000000006</v>
      </c>
      <c r="F73" s="375"/>
      <c r="G73" s="375">
        <f>SUM(G17:G72)</f>
        <v>881944.40845165227</v>
      </c>
      <c r="H73" s="375">
        <f>SUM(H17:H72)</f>
        <v>881944.40845165227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26909.46086077678</v>
      </c>
      <c r="N87" s="546">
        <f>IF(J92&lt;D11,0,VLOOKUP(J92,C17:O72,11))</f>
        <v>26909.46086077678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27546.639267223029</v>
      </c>
      <c r="N88" s="550">
        <f>IF(J92&lt;D11,0,VLOOKUP(J92,C99:P154,7))</f>
        <v>27546.639267223029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637.17840644624812</v>
      </c>
      <c r="N89" s="555">
        <f>+N88-N87</f>
        <v>637.17840644624812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5931.9285714285716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26">+I99-H99</f>
        <v>0</v>
      </c>
      <c r="K99" s="514"/>
      <c r="L99" s="512">
        <f t="shared" ref="L99:L104" si="27">H99</f>
        <v>21475.853068363114</v>
      </c>
      <c r="M99" s="597">
        <f t="shared" ref="M99:M130" si="28">IF(L99&lt;&gt;0,+H99-L99,0)</f>
        <v>0</v>
      </c>
      <c r="N99" s="512">
        <f t="shared" ref="N99:N104" si="29">I99</f>
        <v>21475.853068363114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>
      <c r="B100" s="195" t="str">
        <f t="shared" ref="B100:B131" si="32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26"/>
        <v>0</v>
      </c>
      <c r="K100" s="514"/>
      <c r="L100" s="518">
        <f t="shared" si="27"/>
        <v>41721.09968063391</v>
      </c>
      <c r="M100" s="519">
        <f t="shared" si="28"/>
        <v>0</v>
      </c>
      <c r="N100" s="518">
        <f t="shared" si="29"/>
        <v>41721.09968063391</v>
      </c>
      <c r="O100" s="514">
        <f t="shared" si="30"/>
        <v>0</v>
      </c>
      <c r="P100" s="514">
        <f t="shared" si="31"/>
        <v>0</v>
      </c>
      <c r="Q100" s="269"/>
    </row>
    <row r="101" spans="1:17">
      <c r="B101" s="195" t="str">
        <f t="shared" si="32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27"/>
        <v>38033.557147693406</v>
      </c>
      <c r="M101" s="519">
        <f t="shared" ref="M101:M106" si="33">IF(L101&lt;&gt;0,+H101-L101,0)</f>
        <v>0</v>
      </c>
      <c r="N101" s="518">
        <f t="shared" si="29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2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27"/>
        <v>37377.170497097119</v>
      </c>
      <c r="M102" s="519">
        <f t="shared" si="33"/>
        <v>0</v>
      </c>
      <c r="N102" s="518">
        <f t="shared" si="29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2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26"/>
        <v>0</v>
      </c>
      <c r="K103" s="514"/>
      <c r="L103" s="518">
        <f t="shared" si="27"/>
        <v>35634.384288114808</v>
      </c>
      <c r="M103" s="519">
        <f t="shared" si="33"/>
        <v>0</v>
      </c>
      <c r="N103" s="518">
        <f t="shared" si="29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2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26"/>
        <v>0</v>
      </c>
      <c r="K104" s="514"/>
      <c r="L104" s="518">
        <f t="shared" si="27"/>
        <v>33665.888954411937</v>
      </c>
      <c r="M104" s="519">
        <f t="shared" si="33"/>
        <v>0</v>
      </c>
      <c r="N104" s="518">
        <f t="shared" si="29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2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26"/>
        <v>0</v>
      </c>
      <c r="K105" s="514"/>
      <c r="L105" s="518">
        <f>H105</f>
        <v>31888.846157126722</v>
      </c>
      <c r="M105" s="519">
        <f t="shared" si="33"/>
        <v>0</v>
      </c>
      <c r="N105" s="518">
        <f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2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26"/>
        <v>0</v>
      </c>
      <c r="K106" s="514"/>
      <c r="L106" s="518">
        <f>H106</f>
        <v>27871.857013447705</v>
      </c>
      <c r="M106" s="519">
        <f t="shared" si="33"/>
        <v>0</v>
      </c>
      <c r="N106" s="518">
        <f>I106</f>
        <v>27871.857013447705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32"/>
        <v/>
      </c>
      <c r="C107" s="507">
        <f>IF(D93="","-",+C106+1)</f>
        <v>2019</v>
      </c>
      <c r="D107" s="508">
        <v>204789.48754152819</v>
      </c>
      <c r="E107" s="516">
        <v>5793.9767441860467</v>
      </c>
      <c r="F107" s="515">
        <v>198995.51079734214</v>
      </c>
      <c r="G107" s="515">
        <v>201892.49916943518</v>
      </c>
      <c r="H107" s="516">
        <v>27404.660198025118</v>
      </c>
      <c r="I107" s="510">
        <v>27404.660198025118</v>
      </c>
      <c r="J107" s="514">
        <f t="shared" si="26"/>
        <v>0</v>
      </c>
      <c r="K107" s="514"/>
      <c r="L107" s="518">
        <f>H107</f>
        <v>27404.660198025118</v>
      </c>
      <c r="M107" s="519">
        <f t="shared" ref="M107" si="34">IF(L107&lt;&gt;0,+H107-L107,0)</f>
        <v>0</v>
      </c>
      <c r="N107" s="518">
        <f>I107</f>
        <v>27404.660198025118</v>
      </c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32"/>
        <v/>
      </c>
      <c r="C108" s="507">
        <f>IF(D93="","-",+C107+1)</f>
        <v>2020</v>
      </c>
      <c r="D108" s="508">
        <v>198995.51079734214</v>
      </c>
      <c r="E108" s="516">
        <v>5931.9285714285716</v>
      </c>
      <c r="F108" s="515">
        <v>193063.58222591356</v>
      </c>
      <c r="G108" s="515">
        <v>196029.54651162785</v>
      </c>
      <c r="H108" s="516">
        <v>27019.578173065966</v>
      </c>
      <c r="I108" s="510">
        <v>27019.578173065966</v>
      </c>
      <c r="J108" s="514">
        <f t="shared" si="26"/>
        <v>0</v>
      </c>
      <c r="K108" s="514"/>
      <c r="L108" s="518">
        <f>H108</f>
        <v>27019.578173065966</v>
      </c>
      <c r="M108" s="519">
        <f t="shared" ref="M108" si="35">IF(L108&lt;&gt;0,+H108-L108,0)</f>
        <v>0</v>
      </c>
      <c r="N108" s="518">
        <f>I108</f>
        <v>27019.578173065966</v>
      </c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32"/>
        <v/>
      </c>
      <c r="C109" s="507">
        <f>IF(D93="","-",+C108+1)</f>
        <v>2021</v>
      </c>
      <c r="D109" s="508">
        <v>193063.58222591356</v>
      </c>
      <c r="E109" s="516">
        <v>6076.6097560975613</v>
      </c>
      <c r="F109" s="515">
        <v>186986.97246981598</v>
      </c>
      <c r="G109" s="515">
        <v>190025.27734786476</v>
      </c>
      <c r="H109" s="516">
        <v>27647.182105326981</v>
      </c>
      <c r="I109" s="510">
        <v>27647.182105326981</v>
      </c>
      <c r="J109" s="514">
        <f t="shared" si="26"/>
        <v>0</v>
      </c>
      <c r="K109" s="514"/>
      <c r="L109" s="518">
        <f>H109</f>
        <v>27647.182105326981</v>
      </c>
      <c r="M109" s="519">
        <f t="shared" ref="M109" si="36">IF(L109&lt;&gt;0,+H109-L109,0)</f>
        <v>0</v>
      </c>
      <c r="N109" s="518">
        <f>I109</f>
        <v>27647.182105326981</v>
      </c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32"/>
        <v/>
      </c>
      <c r="C110" s="507">
        <f>IF(D93="","-",+C109+1)</f>
        <v>2022</v>
      </c>
      <c r="D110" s="374">
        <f>IF(F109+SUM(E$99:E109)=D$92,F109,D$92-SUM(E$99:E109))</f>
        <v>186986.97246981598</v>
      </c>
      <c r="E110" s="522">
        <f>IF(+J96&lt;F109,J96,D110)</f>
        <v>5931.9285714285716</v>
      </c>
      <c r="F110" s="523">
        <f t="shared" ref="F110:F131" si="37">+D110-E110</f>
        <v>181055.0438983874</v>
      </c>
      <c r="G110" s="523">
        <f t="shared" ref="G110:G130" si="38">+(F110+D110)/2</f>
        <v>184021.00818410169</v>
      </c>
      <c r="H110" s="526">
        <f t="shared" ref="H110:H130" si="39">+J$94*G110+E110</f>
        <v>27546.639267223029</v>
      </c>
      <c r="I110" s="577">
        <f t="shared" ref="I110:I130" si="40">+J$95*G110+E110</f>
        <v>27546.639267223029</v>
      </c>
      <c r="J110" s="514">
        <f t="shared" si="26"/>
        <v>0</v>
      </c>
      <c r="K110" s="514"/>
      <c r="L110" s="525"/>
      <c r="M110" s="514">
        <f t="shared" si="28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32"/>
        <v/>
      </c>
      <c r="C111" s="507">
        <f>IF(D93="","-",+C110+1)</f>
        <v>2023</v>
      </c>
      <c r="D111" s="374">
        <f>IF(F110+SUM(E$99:E110)=D$92,F110,D$92-SUM(E$99:E110))</f>
        <v>181055.0438983874</v>
      </c>
      <c r="E111" s="522">
        <f>IF(+J96&lt;F110,J96,D111)</f>
        <v>5931.9285714285716</v>
      </c>
      <c r="F111" s="523">
        <f t="shared" si="37"/>
        <v>175123.11532695882</v>
      </c>
      <c r="G111" s="523">
        <f t="shared" si="38"/>
        <v>178089.07961267311</v>
      </c>
      <c r="H111" s="526">
        <f t="shared" si="39"/>
        <v>26849.887732141378</v>
      </c>
      <c r="I111" s="577">
        <f t="shared" si="40"/>
        <v>26849.887732141378</v>
      </c>
      <c r="J111" s="514">
        <f t="shared" si="26"/>
        <v>0</v>
      </c>
      <c r="K111" s="514"/>
      <c r="L111" s="525"/>
      <c r="M111" s="514">
        <f t="shared" si="28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32"/>
        <v/>
      </c>
      <c r="C112" s="507">
        <f>IF(D93="","-",+C111+1)</f>
        <v>2024</v>
      </c>
      <c r="D112" s="374">
        <f>IF(F111+SUM(E$99:E111)=D$92,F111,D$92-SUM(E$99:E111))</f>
        <v>175123.11532695882</v>
      </c>
      <c r="E112" s="522">
        <f>IF(+J96&lt;F111,J96,D112)</f>
        <v>5931.9285714285716</v>
      </c>
      <c r="F112" s="523">
        <f t="shared" si="37"/>
        <v>169191.18675553025</v>
      </c>
      <c r="G112" s="523">
        <f t="shared" si="38"/>
        <v>172157.15104124454</v>
      </c>
      <c r="H112" s="526">
        <f t="shared" si="39"/>
        <v>26153.136197059725</v>
      </c>
      <c r="I112" s="577">
        <f t="shared" si="40"/>
        <v>26153.136197059725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32"/>
        <v/>
      </c>
      <c r="C113" s="507">
        <f>IF(D93="","-",+C112+1)</f>
        <v>2025</v>
      </c>
      <c r="D113" s="374">
        <f>IF(F112+SUM(E$99:E112)=D$92,F112,D$92-SUM(E$99:E112))</f>
        <v>169191.18675553025</v>
      </c>
      <c r="E113" s="522">
        <f>IF(+J96&lt;F112,J96,D113)</f>
        <v>5931.9285714285716</v>
      </c>
      <c r="F113" s="523">
        <f t="shared" si="37"/>
        <v>163259.25818410167</v>
      </c>
      <c r="G113" s="523">
        <f t="shared" si="38"/>
        <v>166225.22246981596</v>
      </c>
      <c r="H113" s="526">
        <f t="shared" si="39"/>
        <v>25456.384661978074</v>
      </c>
      <c r="I113" s="577">
        <f t="shared" si="40"/>
        <v>25456.384661978074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32"/>
        <v/>
      </c>
      <c r="C114" s="507">
        <f>IF(D93="","-",+C113+1)</f>
        <v>2026</v>
      </c>
      <c r="D114" s="374">
        <f>IF(F113+SUM(E$99:E113)=D$92,F113,D$92-SUM(E$99:E113))</f>
        <v>163259.25818410167</v>
      </c>
      <c r="E114" s="522">
        <f>IF(+J96&lt;F113,J96,D114)</f>
        <v>5931.9285714285716</v>
      </c>
      <c r="F114" s="523">
        <f t="shared" si="37"/>
        <v>157327.32961267309</v>
      </c>
      <c r="G114" s="523">
        <f t="shared" si="38"/>
        <v>160293.29389838738</v>
      </c>
      <c r="H114" s="526">
        <f t="shared" si="39"/>
        <v>24759.63312689642</v>
      </c>
      <c r="I114" s="577">
        <f t="shared" si="40"/>
        <v>24759.63312689642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32"/>
        <v/>
      </c>
      <c r="C115" s="507">
        <f>IF(D93="","-",+C114+1)</f>
        <v>2027</v>
      </c>
      <c r="D115" s="374">
        <f>IF(F114+SUM(E$99:E114)=D$92,F114,D$92-SUM(E$99:E114))</f>
        <v>157327.32961267309</v>
      </c>
      <c r="E115" s="522">
        <f>IF(+J96&lt;F114,J96,D115)</f>
        <v>5931.9285714285716</v>
      </c>
      <c r="F115" s="523">
        <f t="shared" si="37"/>
        <v>151395.40104124451</v>
      </c>
      <c r="G115" s="523">
        <f t="shared" si="38"/>
        <v>154361.3653269588</v>
      </c>
      <c r="H115" s="526">
        <f t="shared" si="39"/>
        <v>24062.88159181477</v>
      </c>
      <c r="I115" s="577">
        <f t="shared" si="40"/>
        <v>24062.88159181477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32"/>
        <v/>
      </c>
      <c r="C116" s="507">
        <f>IF(D93="","-",+C115+1)</f>
        <v>2028</v>
      </c>
      <c r="D116" s="374">
        <f>IF(F115+SUM(E$99:E115)=D$92,F115,D$92-SUM(E$99:E115))</f>
        <v>151395.40104124451</v>
      </c>
      <c r="E116" s="522">
        <f>IF(+J96&lt;F115,J96,D116)</f>
        <v>5931.9285714285716</v>
      </c>
      <c r="F116" s="523">
        <f t="shared" si="37"/>
        <v>145463.47246981593</v>
      </c>
      <c r="G116" s="523">
        <f t="shared" si="38"/>
        <v>148429.43675553022</v>
      </c>
      <c r="H116" s="526">
        <f t="shared" si="39"/>
        <v>23366.13005673312</v>
      </c>
      <c r="I116" s="577">
        <f t="shared" si="40"/>
        <v>23366.13005673312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32"/>
        <v/>
      </c>
      <c r="C117" s="507">
        <f>IF(D93="","-",+C116+1)</f>
        <v>2029</v>
      </c>
      <c r="D117" s="374">
        <f>IF(F116+SUM(E$99:E116)=D$92,F116,D$92-SUM(E$99:E116))</f>
        <v>145463.47246981593</v>
      </c>
      <c r="E117" s="522">
        <f>IF(+J96&lt;F116,J96,D117)</f>
        <v>5931.9285714285716</v>
      </c>
      <c r="F117" s="523">
        <f t="shared" si="37"/>
        <v>139531.54389838735</v>
      </c>
      <c r="G117" s="523">
        <f t="shared" si="38"/>
        <v>142497.50818410164</v>
      </c>
      <c r="H117" s="526">
        <f t="shared" si="39"/>
        <v>22669.378521651466</v>
      </c>
      <c r="I117" s="577">
        <f t="shared" si="40"/>
        <v>22669.378521651466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32"/>
        <v/>
      </c>
      <c r="C118" s="507">
        <f>IF(D93="","-",+C117+1)</f>
        <v>2030</v>
      </c>
      <c r="D118" s="374">
        <f>IF(F117+SUM(E$99:E117)=D$92,F117,D$92-SUM(E$99:E117))</f>
        <v>139531.54389838735</v>
      </c>
      <c r="E118" s="522">
        <f>IF(+J96&lt;F117,J96,D118)</f>
        <v>5931.9285714285716</v>
      </c>
      <c r="F118" s="523">
        <f t="shared" si="37"/>
        <v>133599.61532695877</v>
      </c>
      <c r="G118" s="523">
        <f t="shared" si="38"/>
        <v>136565.57961267306</v>
      </c>
      <c r="H118" s="526">
        <f t="shared" si="39"/>
        <v>21972.626986569816</v>
      </c>
      <c r="I118" s="577">
        <f t="shared" si="40"/>
        <v>21972.626986569816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32"/>
        <v/>
      </c>
      <c r="C119" s="507">
        <f>IF(D93="","-",+C118+1)</f>
        <v>2031</v>
      </c>
      <c r="D119" s="374">
        <f>IF(F118+SUM(E$99:E118)=D$92,F118,D$92-SUM(E$99:E118))</f>
        <v>133599.61532695877</v>
      </c>
      <c r="E119" s="522">
        <f>IF(+J96&lt;F118,J96,D119)</f>
        <v>5931.9285714285716</v>
      </c>
      <c r="F119" s="523">
        <f t="shared" si="37"/>
        <v>127667.6867555302</v>
      </c>
      <c r="G119" s="523">
        <f t="shared" si="38"/>
        <v>130633.65104124448</v>
      </c>
      <c r="H119" s="526">
        <f t="shared" si="39"/>
        <v>21275.875451488162</v>
      </c>
      <c r="I119" s="577">
        <f t="shared" si="40"/>
        <v>21275.875451488162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32"/>
        <v/>
      </c>
      <c r="C120" s="507">
        <f>IF(D93="","-",+C119+1)</f>
        <v>2032</v>
      </c>
      <c r="D120" s="374">
        <f>IF(F119+SUM(E$99:E119)=D$92,F119,D$92-SUM(E$99:E119))</f>
        <v>127667.6867555302</v>
      </c>
      <c r="E120" s="522">
        <f>IF(+J96&lt;F119,J96,D120)</f>
        <v>5931.9285714285716</v>
      </c>
      <c r="F120" s="523">
        <f t="shared" si="37"/>
        <v>121735.75818410164</v>
      </c>
      <c r="G120" s="523">
        <f t="shared" si="38"/>
        <v>124701.72246981593</v>
      </c>
      <c r="H120" s="526">
        <f t="shared" si="39"/>
        <v>20579.123916406515</v>
      </c>
      <c r="I120" s="577">
        <f t="shared" si="40"/>
        <v>20579.123916406515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32"/>
        <v/>
      </c>
      <c r="C121" s="507">
        <f>IF(D93="","-",+C120+1)</f>
        <v>2033</v>
      </c>
      <c r="D121" s="374">
        <f>IF(F120+SUM(E$99:E120)=D$92,F120,D$92-SUM(E$99:E120))</f>
        <v>121735.75818410164</v>
      </c>
      <c r="E121" s="522">
        <f>IF(+J96&lt;F120,J96,D121)</f>
        <v>5931.9285714285716</v>
      </c>
      <c r="F121" s="523">
        <f t="shared" si="37"/>
        <v>115803.82961267307</v>
      </c>
      <c r="G121" s="523">
        <f t="shared" si="38"/>
        <v>118769.79389838735</v>
      </c>
      <c r="H121" s="526">
        <f t="shared" si="39"/>
        <v>19882.372381324862</v>
      </c>
      <c r="I121" s="577">
        <f t="shared" si="40"/>
        <v>19882.372381324862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32"/>
        <v/>
      </c>
      <c r="C122" s="507">
        <f>IF(D93="","-",+C121+1)</f>
        <v>2034</v>
      </c>
      <c r="D122" s="374">
        <f>IF(F121+SUM(E$99:E121)=D$92,F121,D$92-SUM(E$99:E121))</f>
        <v>115803.82961267307</v>
      </c>
      <c r="E122" s="522">
        <f>IF(+J96&lt;F121,J96,D122)</f>
        <v>5931.9285714285716</v>
      </c>
      <c r="F122" s="523">
        <f t="shared" si="37"/>
        <v>109871.90104124451</v>
      </c>
      <c r="G122" s="523">
        <f t="shared" si="38"/>
        <v>112837.8653269588</v>
      </c>
      <c r="H122" s="526">
        <f t="shared" si="39"/>
        <v>19185.620846243215</v>
      </c>
      <c r="I122" s="577">
        <f t="shared" si="40"/>
        <v>19185.620846243215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32"/>
        <v/>
      </c>
      <c r="C123" s="507">
        <f>IF(D93="","-",+C122+1)</f>
        <v>2035</v>
      </c>
      <c r="D123" s="374">
        <f>IF(F122+SUM(E$99:E122)=D$92,F122,D$92-SUM(E$99:E122))</f>
        <v>109871.90104124451</v>
      </c>
      <c r="E123" s="522">
        <f>IF(+J96&lt;F122,J96,D123)</f>
        <v>5931.9285714285716</v>
      </c>
      <c r="F123" s="523">
        <f t="shared" si="37"/>
        <v>103939.97246981594</v>
      </c>
      <c r="G123" s="523">
        <f t="shared" si="38"/>
        <v>106905.93675553022</v>
      </c>
      <c r="H123" s="526">
        <f t="shared" si="39"/>
        <v>18488.869311161561</v>
      </c>
      <c r="I123" s="577">
        <f t="shared" si="40"/>
        <v>18488.869311161561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32"/>
        <v/>
      </c>
      <c r="C124" s="507">
        <f>IF(D93="","-",+C123+1)</f>
        <v>2036</v>
      </c>
      <c r="D124" s="374">
        <f>IF(F123+SUM(E$99:E123)=D$92,F123,D$92-SUM(E$99:E123))</f>
        <v>103939.97246981594</v>
      </c>
      <c r="E124" s="522">
        <f>IF(+J96&lt;F123,J96,D124)</f>
        <v>5931.9285714285716</v>
      </c>
      <c r="F124" s="523">
        <f t="shared" si="37"/>
        <v>98008.043898387376</v>
      </c>
      <c r="G124" s="523">
        <f t="shared" si="38"/>
        <v>100974.00818410167</v>
      </c>
      <c r="H124" s="526">
        <f t="shared" si="39"/>
        <v>17792.117776079915</v>
      </c>
      <c r="I124" s="577">
        <f t="shared" si="40"/>
        <v>17792.117776079915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32"/>
        <v/>
      </c>
      <c r="C125" s="507">
        <f>IF(D93="","-",+C124+1)</f>
        <v>2037</v>
      </c>
      <c r="D125" s="374">
        <f>IF(F124+SUM(E$99:E124)=D$92,F124,D$92-SUM(E$99:E124))</f>
        <v>98008.043898387376</v>
      </c>
      <c r="E125" s="522">
        <f>IF(+J96&lt;F124,J96,D125)</f>
        <v>5931.9285714285716</v>
      </c>
      <c r="F125" s="523">
        <f t="shared" si="37"/>
        <v>92076.11532695881</v>
      </c>
      <c r="G125" s="523">
        <f t="shared" si="38"/>
        <v>95042.079612673086</v>
      </c>
      <c r="H125" s="526">
        <f t="shared" si="39"/>
        <v>17095.366240998261</v>
      </c>
      <c r="I125" s="577">
        <f t="shared" si="40"/>
        <v>17095.366240998261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32"/>
        <v/>
      </c>
      <c r="C126" s="507">
        <f>IF(D93="","-",+C125+1)</f>
        <v>2038</v>
      </c>
      <c r="D126" s="374">
        <f>IF(F125+SUM(E$99:E125)=D$92,F125,D$92-SUM(E$99:E125))</f>
        <v>92076.11532695881</v>
      </c>
      <c r="E126" s="522">
        <f>IF(+J96&lt;F125,J96,D126)</f>
        <v>5931.9285714285716</v>
      </c>
      <c r="F126" s="523">
        <f t="shared" si="37"/>
        <v>86144.186755530245</v>
      </c>
      <c r="G126" s="523">
        <f t="shared" si="38"/>
        <v>89110.151041244535</v>
      </c>
      <c r="H126" s="526">
        <f t="shared" si="39"/>
        <v>16398.614705916614</v>
      </c>
      <c r="I126" s="577">
        <f t="shared" si="40"/>
        <v>16398.614705916614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32"/>
        <v/>
      </c>
      <c r="C127" s="507">
        <f>IF(D93="","-",+C126+1)</f>
        <v>2039</v>
      </c>
      <c r="D127" s="374">
        <f>IF(F126+SUM(E$99:E126)=D$92,F126,D$92-SUM(E$99:E126))</f>
        <v>86144.186755530245</v>
      </c>
      <c r="E127" s="522">
        <f>IF(+J96&lt;F126,J96,D127)</f>
        <v>5931.9285714285716</v>
      </c>
      <c r="F127" s="523">
        <f t="shared" si="37"/>
        <v>80212.25818410168</v>
      </c>
      <c r="G127" s="523">
        <f t="shared" si="38"/>
        <v>83178.222469815955</v>
      </c>
      <c r="H127" s="526">
        <f t="shared" si="39"/>
        <v>15701.863170834964</v>
      </c>
      <c r="I127" s="577">
        <f t="shared" si="40"/>
        <v>15701.863170834964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32"/>
        <v/>
      </c>
      <c r="C128" s="507">
        <f>IF(D93="","-",+C127+1)</f>
        <v>2040</v>
      </c>
      <c r="D128" s="374">
        <f>IF(F127+SUM(E$99:E127)=D$92,F127,D$92-SUM(E$99:E127))</f>
        <v>80212.25818410168</v>
      </c>
      <c r="E128" s="522">
        <f>IF(+J96&lt;F127,J96,D128)</f>
        <v>5931.9285714285716</v>
      </c>
      <c r="F128" s="523">
        <f t="shared" si="37"/>
        <v>74280.329612673115</v>
      </c>
      <c r="G128" s="523">
        <f t="shared" si="38"/>
        <v>77246.293898387405</v>
      </c>
      <c r="H128" s="526">
        <f t="shared" si="39"/>
        <v>15005.111635753314</v>
      </c>
      <c r="I128" s="577">
        <f t="shared" si="40"/>
        <v>15005.111635753314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32"/>
        <v/>
      </c>
      <c r="C129" s="507">
        <f>IF(D93="","-",+C128+1)</f>
        <v>2041</v>
      </c>
      <c r="D129" s="374">
        <f>IF(F128+SUM(E$99:E128)=D$92,F128,D$92-SUM(E$99:E128))</f>
        <v>74280.329612673115</v>
      </c>
      <c r="E129" s="522">
        <f>IF(+J96&lt;F128,J96,D129)</f>
        <v>5931.9285714285716</v>
      </c>
      <c r="F129" s="523">
        <f t="shared" si="37"/>
        <v>68348.40104124455</v>
      </c>
      <c r="G129" s="523">
        <f t="shared" si="38"/>
        <v>71314.365326958825</v>
      </c>
      <c r="H129" s="526">
        <f t="shared" si="39"/>
        <v>14308.360100671664</v>
      </c>
      <c r="I129" s="577">
        <f t="shared" si="40"/>
        <v>14308.360100671664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32"/>
        <v/>
      </c>
      <c r="C130" s="507">
        <f>IF(D93="","-",+C129+1)</f>
        <v>2042</v>
      </c>
      <c r="D130" s="374">
        <f>IF(F129+SUM(E$99:E129)=D$92,F129,D$92-SUM(E$99:E129))</f>
        <v>68348.40104124455</v>
      </c>
      <c r="E130" s="522">
        <f>IF(+J96&lt;F129,J96,D130)</f>
        <v>5931.9285714285716</v>
      </c>
      <c r="F130" s="523">
        <f t="shared" si="37"/>
        <v>62416.472469815977</v>
      </c>
      <c r="G130" s="523">
        <f t="shared" si="38"/>
        <v>65382.43675553026</v>
      </c>
      <c r="H130" s="526">
        <f t="shared" si="39"/>
        <v>13611.608565590013</v>
      </c>
      <c r="I130" s="577">
        <f t="shared" si="40"/>
        <v>13611.608565590013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32"/>
        <v/>
      </c>
      <c r="C131" s="507">
        <f>IF(D93="","-",+C130+1)</f>
        <v>2043</v>
      </c>
      <c r="D131" s="374">
        <f>IF(F130+SUM(E$99:E130)=D$92,F130,D$92-SUM(E$99:E130))</f>
        <v>62416.472469815977</v>
      </c>
      <c r="E131" s="522">
        <f>IF(+J96&lt;F130,J96,D131)</f>
        <v>5931.9285714285716</v>
      </c>
      <c r="F131" s="523">
        <f t="shared" si="37"/>
        <v>56484.543898387405</v>
      </c>
      <c r="G131" s="523">
        <f t="shared" ref="G131:G154" si="41">+(F131+D131)/2</f>
        <v>59450.508184101694</v>
      </c>
      <c r="H131" s="526">
        <f t="shared" ref="H131:H154" si="42">+J$94*G131+E131</f>
        <v>12914.857030508363</v>
      </c>
      <c r="I131" s="577">
        <f t="shared" ref="I131:I154" si="43">+J$95*G131+E131</f>
        <v>12914.857030508363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>
      <c r="B132" s="195" t="str">
        <f t="shared" ref="B132:B154" si="48">IF(D132=F131,"","IU")</f>
        <v/>
      </c>
      <c r="C132" s="507">
        <f>IF(D93="","-",+C131+1)</f>
        <v>2044</v>
      </c>
      <c r="D132" s="374">
        <f>IF(F131+SUM(E$99:E131)=D$92,F131,D$92-SUM(E$99:E131))</f>
        <v>56484.543898387405</v>
      </c>
      <c r="E132" s="522">
        <f>IF(+J96&lt;F131,J96,D132)</f>
        <v>5931.9285714285716</v>
      </c>
      <c r="F132" s="523">
        <f t="shared" ref="F132:F154" si="49">+D132-E132</f>
        <v>50552.615326958832</v>
      </c>
      <c r="G132" s="523">
        <f t="shared" si="41"/>
        <v>53518.579612673115</v>
      </c>
      <c r="H132" s="526">
        <f t="shared" si="42"/>
        <v>12218.105495426709</v>
      </c>
      <c r="I132" s="577">
        <f t="shared" si="43"/>
        <v>12218.105495426709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>
      <c r="B133" s="195" t="str">
        <f t="shared" si="48"/>
        <v/>
      </c>
      <c r="C133" s="507">
        <f>IF(D93="","-",+C132+1)</f>
        <v>2045</v>
      </c>
      <c r="D133" s="374">
        <f>IF(F132+SUM(E$99:E132)=D$92,F132,D$92-SUM(E$99:E132))</f>
        <v>50552.615326958832</v>
      </c>
      <c r="E133" s="522">
        <f>IF(+J96&lt;F132,J96,D133)</f>
        <v>5931.9285714285716</v>
      </c>
      <c r="F133" s="523">
        <f t="shared" si="49"/>
        <v>44620.68675553026</v>
      </c>
      <c r="G133" s="523">
        <f t="shared" si="41"/>
        <v>47586.65104124455</v>
      </c>
      <c r="H133" s="526">
        <f t="shared" si="42"/>
        <v>11521.353960345059</v>
      </c>
      <c r="I133" s="577">
        <f t="shared" si="43"/>
        <v>11521.353960345059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>
      <c r="B134" s="195" t="str">
        <f t="shared" si="48"/>
        <v/>
      </c>
      <c r="C134" s="507">
        <f>IF(D93="","-",+C133+1)</f>
        <v>2046</v>
      </c>
      <c r="D134" s="374">
        <f>IF(F133+SUM(E$99:E133)=D$92,F133,D$92-SUM(E$99:E133))</f>
        <v>44620.68675553026</v>
      </c>
      <c r="E134" s="522">
        <f>IF(+J96&lt;F133,J96,D134)</f>
        <v>5931.9285714285716</v>
      </c>
      <c r="F134" s="523">
        <f t="shared" si="49"/>
        <v>38688.758184101687</v>
      </c>
      <c r="G134" s="523">
        <f t="shared" si="41"/>
        <v>41654.72246981597</v>
      </c>
      <c r="H134" s="526">
        <f t="shared" si="42"/>
        <v>10824.602425263409</v>
      </c>
      <c r="I134" s="577">
        <f t="shared" si="43"/>
        <v>10824.602425263409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>
      <c r="B135" s="195" t="str">
        <f t="shared" si="48"/>
        <v/>
      </c>
      <c r="C135" s="507">
        <f>IF(D93="","-",+C134+1)</f>
        <v>2047</v>
      </c>
      <c r="D135" s="374">
        <f>IF(F134+SUM(E$99:E134)=D$92,F134,D$92-SUM(E$99:E134))</f>
        <v>38688.758184101687</v>
      </c>
      <c r="E135" s="522">
        <f>IF(+J96&lt;F134,J96,D135)</f>
        <v>5931.9285714285716</v>
      </c>
      <c r="F135" s="523">
        <f t="shared" si="49"/>
        <v>32756.829612673115</v>
      </c>
      <c r="G135" s="523">
        <f t="shared" si="41"/>
        <v>35722.793898387405</v>
      </c>
      <c r="H135" s="526">
        <f t="shared" si="42"/>
        <v>10127.850890181759</v>
      </c>
      <c r="I135" s="577">
        <f t="shared" si="43"/>
        <v>10127.850890181759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>
      <c r="B136" s="195" t="str">
        <f t="shared" si="48"/>
        <v/>
      </c>
      <c r="C136" s="507">
        <f>IF(D93="","-",+C135+1)</f>
        <v>2048</v>
      </c>
      <c r="D136" s="374">
        <f>IF(F135+SUM(E$99:E135)=D$92,F135,D$92-SUM(E$99:E135))</f>
        <v>32756.829612673115</v>
      </c>
      <c r="E136" s="522">
        <f>IF(+J96&lt;F135,J96,D136)</f>
        <v>5931.9285714285716</v>
      </c>
      <c r="F136" s="523">
        <f t="shared" si="49"/>
        <v>26824.901041244542</v>
      </c>
      <c r="G136" s="523">
        <f t="shared" si="41"/>
        <v>29790.865326958829</v>
      </c>
      <c r="H136" s="526">
        <f t="shared" si="42"/>
        <v>9431.0993551001084</v>
      </c>
      <c r="I136" s="577">
        <f t="shared" si="43"/>
        <v>9431.0993551001084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>
      <c r="B137" s="195" t="str">
        <f t="shared" si="48"/>
        <v/>
      </c>
      <c r="C137" s="507">
        <f>IF(D93="","-",+C136+1)</f>
        <v>2049</v>
      </c>
      <c r="D137" s="374">
        <f>IF(F136+SUM(E$99:E136)=D$92,F136,D$92-SUM(E$99:E136))</f>
        <v>26824.901041244542</v>
      </c>
      <c r="E137" s="522">
        <f>IF(+J96&lt;F136,J96,D137)</f>
        <v>5931.9285714285716</v>
      </c>
      <c r="F137" s="523">
        <f t="shared" si="49"/>
        <v>20892.97246981597</v>
      </c>
      <c r="G137" s="523">
        <f t="shared" si="41"/>
        <v>23858.936755530256</v>
      </c>
      <c r="H137" s="526">
        <f t="shared" si="42"/>
        <v>8734.3478200184563</v>
      </c>
      <c r="I137" s="577">
        <f t="shared" si="43"/>
        <v>8734.3478200184563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>
      <c r="B138" s="195" t="str">
        <f t="shared" si="48"/>
        <v/>
      </c>
      <c r="C138" s="507">
        <f>IF(D93="","-",+C137+1)</f>
        <v>2050</v>
      </c>
      <c r="D138" s="374">
        <f>IF(F137+SUM(E$99:E137)=D$92,F137,D$92-SUM(E$99:E137))</f>
        <v>20892.97246981597</v>
      </c>
      <c r="E138" s="522">
        <f>IF(+J96&lt;F137,J96,D138)</f>
        <v>5931.9285714285716</v>
      </c>
      <c r="F138" s="523">
        <f t="shared" si="49"/>
        <v>14961.043898387397</v>
      </c>
      <c r="G138" s="523">
        <f t="shared" si="41"/>
        <v>17927.008184101684</v>
      </c>
      <c r="H138" s="526">
        <f t="shared" si="42"/>
        <v>8037.5962849368061</v>
      </c>
      <c r="I138" s="577">
        <f t="shared" si="43"/>
        <v>8037.5962849368061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>
      <c r="B139" s="195" t="str">
        <f t="shared" si="48"/>
        <v/>
      </c>
      <c r="C139" s="507">
        <f>IF(D93="","-",+C138+1)</f>
        <v>2051</v>
      </c>
      <c r="D139" s="374">
        <f>IF(F138+SUM(E$99:E138)=D$92,F138,D$92-SUM(E$99:E138))</f>
        <v>14961.043898387397</v>
      </c>
      <c r="E139" s="522">
        <f>IF(+J96&lt;F138,J96,D139)</f>
        <v>5931.9285714285716</v>
      </c>
      <c r="F139" s="523">
        <f t="shared" si="49"/>
        <v>9029.1153269588249</v>
      </c>
      <c r="G139" s="523">
        <f t="shared" si="41"/>
        <v>11995.079612673111</v>
      </c>
      <c r="H139" s="526">
        <f t="shared" si="42"/>
        <v>7340.8447498551541</v>
      </c>
      <c r="I139" s="577">
        <f t="shared" si="43"/>
        <v>7340.8447498551541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>
      <c r="B140" s="195" t="str">
        <f t="shared" si="48"/>
        <v/>
      </c>
      <c r="C140" s="507">
        <f>IF(D93="","-",+C139+1)</f>
        <v>2052</v>
      </c>
      <c r="D140" s="374">
        <f>IF(F139+SUM(E$99:E139)=D$92,F139,D$92-SUM(E$99:E139))</f>
        <v>9029.1153269588249</v>
      </c>
      <c r="E140" s="522">
        <f>IF(+J96&lt;F139,J96,D140)</f>
        <v>5931.9285714285716</v>
      </c>
      <c r="F140" s="523">
        <f t="shared" si="49"/>
        <v>3097.1867555302533</v>
      </c>
      <c r="G140" s="523">
        <f t="shared" si="41"/>
        <v>6063.1510412445386</v>
      </c>
      <c r="H140" s="526">
        <f t="shared" si="42"/>
        <v>6644.0932147735039</v>
      </c>
      <c r="I140" s="577">
        <f t="shared" si="43"/>
        <v>6644.0932147735039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>
      <c r="B141" s="195" t="str">
        <f t="shared" si="48"/>
        <v/>
      </c>
      <c r="C141" s="507">
        <f>IF(D93="","-",+C140+1)</f>
        <v>2053</v>
      </c>
      <c r="D141" s="374">
        <f>IF(F140+SUM(E$99:E140)=D$92,F140,D$92-SUM(E$99:E140))</f>
        <v>3097.1867555302533</v>
      </c>
      <c r="E141" s="522">
        <f>IF(+J96&lt;F140,J96,D141)</f>
        <v>3097.1867555302533</v>
      </c>
      <c r="F141" s="523">
        <f t="shared" si="49"/>
        <v>0</v>
      </c>
      <c r="G141" s="523">
        <f t="shared" si="41"/>
        <v>1548.5933777651267</v>
      </c>
      <c r="H141" s="526">
        <f t="shared" si="42"/>
        <v>3279.0811934323069</v>
      </c>
      <c r="I141" s="577">
        <f t="shared" si="43"/>
        <v>3279.0811934323069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>
      <c r="B142" s="195" t="str">
        <f t="shared" si="48"/>
        <v/>
      </c>
      <c r="C142" s="507">
        <f>IF(D93="","-",+C141+1)</f>
        <v>2054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9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>
      <c r="B143" s="195" t="str">
        <f t="shared" si="48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9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>
      <c r="B144" s="195" t="str">
        <f t="shared" si="48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>
      <c r="B145" s="195" t="str">
        <f t="shared" si="48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>
      <c r="B146" s="195" t="str">
        <f t="shared" si="48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>
      <c r="B147" s="195" t="str">
        <f t="shared" si="48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>
      <c r="B148" s="195" t="str">
        <f t="shared" si="48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>
      <c r="B149" s="195" t="str">
        <f t="shared" si="48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>
      <c r="B150" s="195" t="str">
        <f t="shared" si="48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>
      <c r="B151" s="195" t="str">
        <f t="shared" si="48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>
      <c r="B152" s="195" t="str">
        <f t="shared" si="48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>
      <c r="B153" s="195" t="str">
        <f t="shared" si="48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.5" thickBot="1">
      <c r="B154" s="195" t="str">
        <f t="shared" si="48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>
      <c r="C155" s="374" t="s">
        <v>78</v>
      </c>
      <c r="D155" s="375"/>
      <c r="E155" s="375">
        <f>SUM(E99:E154)</f>
        <v>249141</v>
      </c>
      <c r="F155" s="375"/>
      <c r="G155" s="375"/>
      <c r="H155" s="375">
        <f>SUM(H99:H154)</f>
        <v>882975.51194768492</v>
      </c>
      <c r="I155" s="375">
        <f>SUM(I99:I154)</f>
        <v>882975.51194768492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topLeftCell="A100" zoomScale="70" zoomScaleNormal="70" zoomScaleSheetLayoutView="70" workbookViewId="0">
      <selection activeCell="R132" sqref="R132:R13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0.7109375" style="183" customWidth="1"/>
    <col min="4" max="9" width="17.7109375" style="183" customWidth="1"/>
    <col min="10" max="10" width="17.7109375" style="183" bestFit="1" customWidth="1"/>
    <col min="11" max="11" width="2.140625" style="183" customWidth="1"/>
    <col min="12" max="15" width="17.7109375" style="183" customWidth="1"/>
    <col min="16" max="16" width="19.5703125" style="183" customWidth="1"/>
    <col min="17" max="17" width="2.140625" style="183" customWidth="1"/>
    <col min="18" max="18" width="16.42578125" style="183" customWidth="1"/>
    <col min="19" max="19" width="52.42578125" style="183" customWidth="1"/>
    <col min="20" max="16384" width="8.7109375" style="183"/>
  </cols>
  <sheetData>
    <row r="1" spans="1:19" ht="18">
      <c r="A1" s="680" t="str">
        <f>'SWE.WS.F.BPU.ATRR.Projected'!A1</f>
        <v xml:space="preserve">AEP West SPP Member Companies 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Q1" s="233"/>
      <c r="R1" s="233"/>
    </row>
    <row r="2" spans="1:19" ht="18">
      <c r="A2" s="680" t="str">
        <f>'SWE.WS.F.BPU.ATRR.Projected'!A2</f>
        <v>2022 Cost of Service Formula Rate Projected on 2022 FF1 Balances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Q2" s="267" t="s">
        <v>111</v>
      </c>
      <c r="R2" s="233"/>
    </row>
    <row r="3" spans="1:19" ht="18">
      <c r="A3" s="683" t="s">
        <v>126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Q3" s="233"/>
      <c r="R3" s="233"/>
    </row>
    <row r="4" spans="1:19" ht="18">
      <c r="A4" s="682" t="str">
        <f>"Based on a Carrying Charge Derived from ""Trued-Up"" "&amp;M16&amp;" Data"</f>
        <v>Based on a Carrying Charge Derived from "Trued-Up" 2022 Data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Q4" s="233"/>
      <c r="R4" s="233"/>
    </row>
    <row r="5" spans="1:19" ht="18">
      <c r="A5" s="687" t="str">
        <f>'SWE.WS.F.BPU.ATRR.Projected'!A5</f>
        <v>SOUTHWESTERN ELECTRIC POWER COMPANY</v>
      </c>
      <c r="B5" s="688"/>
      <c r="C5" s="688"/>
      <c r="D5" s="688"/>
      <c r="E5" s="688"/>
      <c r="F5" s="688"/>
      <c r="G5" s="688"/>
      <c r="H5" s="688"/>
      <c r="I5" s="688"/>
      <c r="J5" s="688"/>
      <c r="K5" s="688"/>
      <c r="N5" s="249"/>
      <c r="Q5" s="233"/>
      <c r="R5" s="233"/>
    </row>
    <row r="6" spans="1:19" ht="20.25">
      <c r="A6" s="401"/>
      <c r="C6" s="332"/>
      <c r="D6" s="195"/>
      <c r="I6" s="247"/>
      <c r="K6" s="233"/>
      <c r="Q6" s="233"/>
      <c r="R6" s="233"/>
    </row>
    <row r="7" spans="1:19">
      <c r="D7" s="195"/>
      <c r="I7" s="247"/>
      <c r="K7" s="233"/>
      <c r="Q7" s="233"/>
      <c r="R7" s="233"/>
    </row>
    <row r="8" spans="1:19" ht="18">
      <c r="B8" s="273" t="s">
        <v>0</v>
      </c>
      <c r="C8" s="677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8"/>
      <c r="E8" s="678"/>
      <c r="F8" s="678"/>
      <c r="G8" s="678"/>
      <c r="H8" s="678"/>
      <c r="I8" s="678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7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>
      <c r="D11" s="195"/>
      <c r="I11" s="247"/>
      <c r="K11" s="233"/>
      <c r="Q11" s="233"/>
      <c r="R11" s="233"/>
    </row>
    <row r="12" spans="1:19">
      <c r="C12" s="277" t="str">
        <f>S105</f>
        <v xml:space="preserve">   ROE w/o incentives  (TCOS, ln 143)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.5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2022</v>
      </c>
      <c r="N16" s="233"/>
      <c r="O16" s="233"/>
      <c r="P16" s="302"/>
      <c r="Q16" s="283"/>
      <c r="R16" s="272"/>
      <c r="S16" s="269"/>
    </row>
    <row r="17" spans="3:19">
      <c r="C17" s="289" t="s">
        <v>8</v>
      </c>
      <c r="D17" s="290">
        <f>R107</f>
        <v>0.48876738844494461</v>
      </c>
      <c r="E17" s="291">
        <f>R108</f>
        <v>3.6567229488721806E-2</v>
      </c>
      <c r="F17" s="409">
        <f>E17*D17</f>
        <v>1.7872869259869525E-2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SUM('S.001:S.xyz - blank'!M87)</f>
        <v>81586302.478650466</v>
      </c>
      <c r="O17" s="411">
        <f>SUM('S.001:S.xyz - blank'!N87)</f>
        <v>81586302.478650466</v>
      </c>
      <c r="P17" s="412">
        <f>+O17-N17</f>
        <v>0</v>
      </c>
      <c r="Q17" s="294"/>
      <c r="R17" s="272"/>
      <c r="S17" s="269"/>
    </row>
    <row r="18" spans="3:19" ht="13.5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SUM('S.001:S.xyz - blank'!M88)</f>
        <v>85563159.98434034</v>
      </c>
      <c r="O18" s="413">
        <f>SUM('S.001:S.xyz - blank'!N88)</f>
        <v>85563159.98434034</v>
      </c>
      <c r="P18" s="308">
        <f>+O18-N18</f>
        <v>0</v>
      </c>
      <c r="Q18" s="300"/>
      <c r="R18" s="272"/>
      <c r="S18" s="269"/>
    </row>
    <row r="19" spans="3:19">
      <c r="C19" s="303" t="s">
        <v>13</v>
      </c>
      <c r="D19" s="290">
        <f>R111</f>
        <v>0.51123261155505539</v>
      </c>
      <c r="E19" s="291">
        <f>+F14</f>
        <v>0.105</v>
      </c>
      <c r="F19" s="414">
        <f>E19*D19</f>
        <v>5.3679424213280813E-2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2022</v>
      </c>
      <c r="N19" s="415">
        <f>ROUND(N18-N17,0)</f>
        <v>3976858</v>
      </c>
      <c r="O19" s="415">
        <f>+O18-O17</f>
        <v>3976857.5056898743</v>
      </c>
      <c r="P19" s="416">
        <f>+P18-P17</f>
        <v>0</v>
      </c>
      <c r="Q19" s="300"/>
      <c r="R19" s="272"/>
      <c r="S19" s="269"/>
    </row>
    <row r="20" spans="3:19">
      <c r="C20" s="277"/>
      <c r="D20" s="278"/>
      <c r="E20" s="309" t="s">
        <v>15</v>
      </c>
      <c r="F20" s="409">
        <f>SUM(F17:F19)</f>
        <v>7.1552293473150341E-2</v>
      </c>
      <c r="G20" s="409"/>
      <c r="H20" s="417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.5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7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>
      <c r="C24" s="277" t="str">
        <f>S112</f>
        <v xml:space="preserve">   Rate Base  (TCOS, ln 63)</v>
      </c>
      <c r="D24" s="278"/>
      <c r="E24" s="315">
        <f>R112</f>
        <v>1507430030.8885527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>
      <c r="C25" s="283" t="s">
        <v>18</v>
      </c>
      <c r="D25" s="280"/>
      <c r="E25" s="317">
        <f>F20</f>
        <v>7.1552293473150341E-2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>
      <c r="C26" s="318" t="s">
        <v>19</v>
      </c>
      <c r="D26" s="318"/>
      <c r="E26" s="299">
        <f>E24*E25</f>
        <v>107860075.9603778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7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>
      <c r="C30" s="283" t="s">
        <v>20</v>
      </c>
      <c r="D30" s="309"/>
      <c r="E30" s="323">
        <f>E26</f>
        <v>107860075.9603778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>
      <c r="C31" s="277" t="str">
        <f>S113</f>
        <v xml:space="preserve">   Tax Rate  (TCOS, ln 99)</v>
      </c>
      <c r="D31" s="309"/>
      <c r="E31" s="324">
        <f>R113</f>
        <v>0.24420699999999995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>
      <c r="C32" s="283" t="s">
        <v>21</v>
      </c>
      <c r="D32" s="270"/>
      <c r="E32" s="285">
        <f>IF(F17&gt;0,($E31/(1-$E31))*(1-$F17/$F20),0)</f>
        <v>0.24240386112903406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>
      <c r="C33" s="319" t="s">
        <v>22</v>
      </c>
      <c r="D33" s="270"/>
      <c r="E33" s="326">
        <f>E30*E32</f>
        <v>26145698.874466486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">
      <c r="C34" s="277" t="str">
        <f>S114</f>
        <v xml:space="preserve">   ITC Adjustment  (TCOS, ln 108)</v>
      </c>
      <c r="D34" s="327"/>
      <c r="E34" s="328">
        <f>R114</f>
        <v>-151593.8115839021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">
      <c r="C35" s="334" t="str">
        <f>+S115</f>
        <v xml:space="preserve">   Excess DFIT Adjustment  (TCOS, ln 109)</v>
      </c>
      <c r="D35" s="327"/>
      <c r="E35" s="328">
        <f>R115</f>
        <v>-4897722.6323094461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">
      <c r="C36" s="334" t="str">
        <f>+S116</f>
        <v xml:space="preserve">   Tax Effect of Permanent and Flow Through Differences (TCOS, ln 110)</v>
      </c>
      <c r="D36" s="327"/>
      <c r="E36" s="328">
        <f>R116</f>
        <v>129871.72413610604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">
      <c r="C37" s="319" t="s">
        <v>23</v>
      </c>
      <c r="D37" s="327"/>
      <c r="E37" s="328">
        <f>E33+E34+E35+E36</f>
        <v>21226254.154709242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.75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7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251771992.86918718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>
      <c r="B45" s="269"/>
      <c r="C45" s="277" t="str">
        <f>S118</f>
        <v xml:space="preserve">   Return  (TCOS, ln 112)</v>
      </c>
      <c r="D45" s="335"/>
      <c r="E45" s="335"/>
      <c r="F45" s="328">
        <f>R118</f>
        <v>107860075.9603778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>
      <c r="B46" s="269"/>
      <c r="C46" s="277" t="str">
        <f>S119</f>
        <v xml:space="preserve">   Income Taxes  (TCOS, ln 111)</v>
      </c>
      <c r="D46" s="335"/>
      <c r="E46" s="335"/>
      <c r="F46" s="328">
        <f>R119</f>
        <v>21226254.154709242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>
      <c r="B47" s="269"/>
      <c r="C47" s="277" t="str">
        <f>S120</f>
        <v xml:space="preserve">  Gross Margin Taxes  (TCOS, ln 116)</v>
      </c>
      <c r="D47" s="335"/>
      <c r="E47" s="335"/>
      <c r="F47" s="339">
        <f>R120</f>
        <v>113440.97334735167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>
      <c r="B48" s="269"/>
      <c r="C48" s="340" t="s">
        <v>26</v>
      </c>
      <c r="D48" s="335"/>
      <c r="E48" s="335"/>
      <c r="F48" s="336">
        <f>F44-F45-F46-F47</f>
        <v>122572221.78075276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7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122572221.78075276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>
      <c r="B53" s="269"/>
      <c r="C53" s="283" t="s">
        <v>93</v>
      </c>
      <c r="D53" s="349"/>
      <c r="E53" s="340"/>
      <c r="F53" s="350">
        <f>E26</f>
        <v>107860075.9603778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21226254.154709242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251658551.89583981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244844.0488812277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>
      <c r="B57" s="269"/>
      <c r="C57" s="340" t="s">
        <v>28</v>
      </c>
      <c r="D57" s="270"/>
      <c r="E57" s="269"/>
      <c r="F57" s="355">
        <f>+F55+F56</f>
        <v>251903395.94472104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>
      <c r="B58" s="269"/>
      <c r="C58" s="277" t="str">
        <f>S121</f>
        <v xml:space="preserve">   Less: Depreciation  (TCOS, ln 86)</v>
      </c>
      <c r="D58" s="270"/>
      <c r="E58" s="269"/>
      <c r="F58" s="356">
        <f>R121</f>
        <v>54989916.908876307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196913479.03584474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7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251658551.89583981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0.44180361742045854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>
      <c r="B65" s="269"/>
      <c r="C65" s="340" t="s">
        <v>30</v>
      </c>
      <c r="D65" s="325"/>
      <c r="E65" s="357"/>
      <c r="F65" s="360">
        <f>+F64*F62</f>
        <v>111183658.58237623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>
      <c r="B66" s="269"/>
      <c r="C66" s="340" t="str">
        <f>+'SWE.WS.F.BPU.ATRR.Projected'!C66</f>
        <v xml:space="preserve">       Taxable Percentage of Revenue (22%)</v>
      </c>
      <c r="D66" s="325"/>
      <c r="E66" s="357"/>
      <c r="F66" s="363">
        <f>+'SWE.WS.F.BPU.ATRR.Projected'!F66</f>
        <v>0.22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>
      <c r="B67" s="269"/>
      <c r="C67" s="340" t="s">
        <v>31</v>
      </c>
      <c r="D67" s="325"/>
      <c r="E67" s="357"/>
      <c r="F67" s="360">
        <f>+F65*F66</f>
        <v>24460404.888122771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>
      <c r="B69" s="269"/>
      <c r="C69" s="340" t="s">
        <v>33</v>
      </c>
      <c r="D69" s="325"/>
      <c r="E69" s="357"/>
      <c r="F69" s="360">
        <f>+F67*F68</f>
        <v>244604.0488812277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>
      <c r="B70" s="269"/>
      <c r="C70" s="340" t="s">
        <v>34</v>
      </c>
      <c r="D70" s="325"/>
      <c r="E70" s="357"/>
      <c r="F70" s="364">
        <f>+ROUND((F69*F66*F64)/(1-F68)*F68,0)</f>
        <v>240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>
      <c r="B71" s="269"/>
      <c r="C71" s="340" t="s">
        <v>35</v>
      </c>
      <c r="D71" s="325"/>
      <c r="E71" s="357"/>
      <c r="F71" s="360">
        <f>+F69+F70</f>
        <v>244844.0488812277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7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1675342155.6469231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251903395.94472104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0.15035937291714008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196913479.03584474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0.11753627661795917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0.11745784304241105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7.8433575548111922E-5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.75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2324483589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2488309868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4812793457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>
      <c r="B89" s="269"/>
      <c r="C89" s="340" t="str">
        <f>+S127</f>
        <v>Transmission Plant Average Balance for 2022 (WS A-1 Ln 14 Col (d))</v>
      </c>
      <c r="D89" s="325"/>
      <c r="E89" s="191"/>
      <c r="F89" s="351">
        <f>+F88/2</f>
        <v>2406396728.5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>
      <c r="B90" s="269"/>
      <c r="C90" s="277" t="str">
        <f>S128</f>
        <v>Annual Depreciation Expense  (TCOS, ln 86)</v>
      </c>
      <c r="D90" s="325"/>
      <c r="E90" s="357"/>
      <c r="F90" s="351">
        <f>R128</f>
        <v>57866193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>
      <c r="B91" s="269"/>
      <c r="C91" s="340" t="s">
        <v>41</v>
      </c>
      <c r="D91" s="270"/>
      <c r="E91" s="269"/>
      <c r="F91" s="366">
        <f>IF(F89=0,0,F90/F89)</f>
        <v>2.4046821671034366E-2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>
      <c r="B92" s="269"/>
      <c r="C92" s="340" t="s">
        <v>42</v>
      </c>
      <c r="D92" s="270"/>
      <c r="E92" s="269"/>
      <c r="F92" s="371">
        <f>IF(F91=0,0,1/F91)</f>
        <v>41.585537318827939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>
      <c r="B93" s="269"/>
      <c r="C93" s="340" t="s">
        <v>43</v>
      </c>
      <c r="D93" s="270"/>
      <c r="E93" s="269"/>
      <c r="F93" s="372">
        <f>ROUND(F92,0)</f>
        <v>42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2022</v>
      </c>
      <c r="S104" s="434" t="s">
        <v>86</v>
      </c>
    </row>
    <row r="105" spans="3:19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477</v>
      </c>
    </row>
    <row r="106" spans="3:19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0.48876738844494461</v>
      </c>
      <c r="S107" s="385" t="s">
        <v>98</v>
      </c>
    </row>
    <row r="108" spans="3:19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3.6567229488721806E-2</v>
      </c>
      <c r="S108" s="385" t="s">
        <v>99</v>
      </c>
    </row>
    <row r="109" spans="3:19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0.51123261155505539</v>
      </c>
      <c r="S111" s="387" t="s">
        <v>102</v>
      </c>
    </row>
    <row r="112" spans="3:19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1507430030.8885527</v>
      </c>
      <c r="S112" s="439" t="s">
        <v>463</v>
      </c>
    </row>
    <row r="113" spans="3:19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0.24420699999999995</v>
      </c>
      <c r="S113" s="441" t="s">
        <v>464</v>
      </c>
    </row>
    <row r="114" spans="3:19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-151593.8115839021</v>
      </c>
      <c r="S114" s="441" t="s">
        <v>465</v>
      </c>
    </row>
    <row r="115" spans="3:19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-4897722.6323094461</v>
      </c>
      <c r="S115" s="442" t="s">
        <v>442</v>
      </c>
    </row>
    <row r="116" spans="3:19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129871.72413610604</v>
      </c>
      <c r="S116" s="442" t="s">
        <v>443</v>
      </c>
    </row>
    <row r="117" spans="3:19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251771992.86918718</v>
      </c>
      <c r="S117" s="441" t="s">
        <v>466</v>
      </c>
    </row>
    <row r="118" spans="3:19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107860075.9603778</v>
      </c>
      <c r="S118" s="441" t="s">
        <v>467</v>
      </c>
    </row>
    <row r="119" spans="3:19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21226254.154709242</v>
      </c>
      <c r="S119" s="441" t="s">
        <v>468</v>
      </c>
    </row>
    <row r="120" spans="3:19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113440.97334735167</v>
      </c>
      <c r="S120" s="441" t="s">
        <v>469</v>
      </c>
    </row>
    <row r="121" spans="3:19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54989916.908876307</v>
      </c>
      <c r="S121" s="441" t="s">
        <v>470</v>
      </c>
    </row>
    <row r="122" spans="3:19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0.44180361742045854</v>
      </c>
      <c r="S122" s="441" t="s">
        <v>105</v>
      </c>
    </row>
    <row r="123" spans="3:19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1675342155.6469231</v>
      </c>
      <c r="S123" s="441" t="s">
        <v>454</v>
      </c>
    </row>
    <row r="124" spans="3:19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0.11745784304241105</v>
      </c>
      <c r="S124" s="443" t="s">
        <v>455</v>
      </c>
    </row>
    <row r="125" spans="3:19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2324483589</v>
      </c>
      <c r="S125" s="385" t="s">
        <v>38</v>
      </c>
    </row>
    <row r="126" spans="3:19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71"/>
      <c r="O126" s="269"/>
      <c r="P126" s="269"/>
      <c r="Q126" s="272"/>
      <c r="R126" s="445">
        <v>2488309868</v>
      </c>
      <c r="S126" s="387" t="s">
        <v>40</v>
      </c>
    </row>
    <row r="127" spans="3:19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71"/>
      <c r="O127" s="269"/>
      <c r="P127" s="269"/>
      <c r="Q127" s="272"/>
      <c r="R127" s="445">
        <v>2379878027.3846154</v>
      </c>
      <c r="S127" s="395" t="s">
        <v>478</v>
      </c>
    </row>
    <row r="128" spans="3:19" ht="13.5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57866193</v>
      </c>
      <c r="S128" s="397" t="s">
        <v>479</v>
      </c>
    </row>
    <row r="129" spans="3:19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f>+N17</f>
        <v>81586302.478650466</v>
      </c>
      <c r="S132" s="183" t="s">
        <v>121</v>
      </c>
    </row>
    <row r="133" spans="3:19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f>+O17</f>
        <v>81586302.478650466</v>
      </c>
      <c r="S133" s="183" t="s">
        <v>122</v>
      </c>
    </row>
    <row r="134" spans="3:19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f>+N18</f>
        <v>85563159.98434034</v>
      </c>
      <c r="S134" s="183" t="s">
        <v>123</v>
      </c>
    </row>
    <row r="135" spans="3:19" ht="13.5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f>+O18</f>
        <v>85563159.98434034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view="pageBreakPreview" zoomScale="75" zoomScaleNormal="100" zoomScaleSheetLayoutView="75" workbookViewId="0">
      <selection activeCell="G103" sqref="G10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27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46007.95617660469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46007.95617660469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10036.119047619048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56119.304010268112</v>
      </c>
      <c r="H23" s="610">
        <v>56119.304010268112</v>
      </c>
      <c r="I23" s="511">
        <f t="shared" si="9"/>
        <v>0</v>
      </c>
      <c r="J23" s="511"/>
      <c r="K23" s="518">
        <f>G23</f>
        <v>56119.304010268112</v>
      </c>
      <c r="L23" s="519">
        <f t="shared" si="6"/>
        <v>0</v>
      </c>
      <c r="M23" s="518">
        <f>H23</f>
        <v>56119.304010268112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10280.90243902439</v>
      </c>
      <c r="F24" s="608">
        <v>345243.71228695672</v>
      </c>
      <c r="G24" s="609">
        <v>54812.661978610966</v>
      </c>
      <c r="H24" s="610">
        <v>54812.661978610966</v>
      </c>
      <c r="I24" s="511">
        <f t="shared" si="9"/>
        <v>0</v>
      </c>
      <c r="J24" s="511"/>
      <c r="K24" s="518">
        <f>G24</f>
        <v>54812.661978610966</v>
      </c>
      <c r="L24" s="519">
        <f t="shared" ref="L24" si="10">IF(K24&lt;&gt;0,+G24-K24,0)</f>
        <v>0</v>
      </c>
      <c r="M24" s="518">
        <f>H24</f>
        <v>54812.661978610966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45085.524504887275</v>
      </c>
      <c r="H25" s="610">
        <v>45085.524504887275</v>
      </c>
      <c r="I25" s="511">
        <f t="shared" si="9"/>
        <v>0</v>
      </c>
      <c r="J25" s="511"/>
      <c r="K25" s="518">
        <f>G25</f>
        <v>45085.524504887275</v>
      </c>
      <c r="L25" s="519">
        <f t="shared" ref="L25" si="11">IF(K25&lt;&gt;0,+G25-K25,0)</f>
        <v>0</v>
      </c>
      <c r="M25" s="518">
        <f>H25</f>
        <v>45085.524504887275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335440.99135672417</v>
      </c>
      <c r="E26" s="609">
        <v>10036.119047619048</v>
      </c>
      <c r="F26" s="608">
        <v>325404.87230910512</v>
      </c>
      <c r="G26" s="609">
        <v>45062.451608216499</v>
      </c>
      <c r="H26" s="610">
        <v>45062.451608216499</v>
      </c>
      <c r="I26" s="511">
        <f t="shared" si="9"/>
        <v>0</v>
      </c>
      <c r="J26" s="511"/>
      <c r="K26" s="518">
        <f>G26</f>
        <v>45062.451608216499</v>
      </c>
      <c r="L26" s="519">
        <f t="shared" ref="L26" si="12">IF(K26&lt;&gt;0,+G26-K26,0)</f>
        <v>0</v>
      </c>
      <c r="M26" s="518">
        <f>H26</f>
        <v>45062.451608216499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08">
        <v>324926.69080031331</v>
      </c>
      <c r="E27" s="609">
        <v>10036.119047619048</v>
      </c>
      <c r="F27" s="608">
        <v>314890.57175269426</v>
      </c>
      <c r="G27" s="609">
        <v>46007.95617660469</v>
      </c>
      <c r="H27" s="610">
        <v>46007.95617660469</v>
      </c>
      <c r="I27" s="511">
        <f t="shared" si="9"/>
        <v>0</v>
      </c>
      <c r="J27" s="511"/>
      <c r="K27" s="518">
        <f>G27</f>
        <v>46007.95617660469</v>
      </c>
      <c r="L27" s="519">
        <f t="shared" ref="L27" si="13">IF(K27&lt;&gt;0,+G27-K27,0)</f>
        <v>0</v>
      </c>
      <c r="M27" s="518">
        <f>H27</f>
        <v>46007.95617660469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314890.57175269426</v>
      </c>
      <c r="E28" s="522">
        <f>IF(+I14&lt;F27,I14,D28)</f>
        <v>10036.119047619048</v>
      </c>
      <c r="F28" s="523">
        <f t="shared" ref="F28:F49" si="14">+D28-E28</f>
        <v>304854.45270507521</v>
      </c>
      <c r="G28" s="524">
        <f t="shared" ref="G28:G53" si="15">+I$12*((D28+F28)/2)+E28</f>
        <v>44879.453834084183</v>
      </c>
      <c r="H28" s="491">
        <f t="shared" ref="H28:H53" si="16">+I$13*((D28+F28)/2)+E28</f>
        <v>44879.453834084183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304854.45270507521</v>
      </c>
      <c r="E29" s="522">
        <f>IF(+I14&lt;F28,I14,D29)</f>
        <v>10036.119047619048</v>
      </c>
      <c r="F29" s="523">
        <f t="shared" si="14"/>
        <v>294818.33365745615</v>
      </c>
      <c r="G29" s="524">
        <f t="shared" si="15"/>
        <v>43750.951491563676</v>
      </c>
      <c r="H29" s="491">
        <f t="shared" si="16"/>
        <v>43750.951491563676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294818.33365745615</v>
      </c>
      <c r="E30" s="522">
        <f>IF(+I14&lt;F29,I14,D30)</f>
        <v>10036.119047619048</v>
      </c>
      <c r="F30" s="523">
        <f t="shared" si="14"/>
        <v>284782.2146098371</v>
      </c>
      <c r="G30" s="524">
        <f t="shared" si="15"/>
        <v>42622.449149043176</v>
      </c>
      <c r="H30" s="491">
        <f t="shared" si="16"/>
        <v>42622.449149043176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284782.2146098371</v>
      </c>
      <c r="E31" s="522">
        <f>IF(+I14&lt;F30,I14,D31)</f>
        <v>10036.119047619048</v>
      </c>
      <c r="F31" s="523">
        <f t="shared" si="14"/>
        <v>274746.09556221805</v>
      </c>
      <c r="G31" s="524">
        <f t="shared" si="15"/>
        <v>41493.946806522668</v>
      </c>
      <c r="H31" s="491">
        <f t="shared" si="16"/>
        <v>41493.946806522668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274746.09556221805</v>
      </c>
      <c r="E32" s="522">
        <f>IF(+I14&lt;F31,I14,D32)</f>
        <v>10036.119047619048</v>
      </c>
      <c r="F32" s="523">
        <f t="shared" si="14"/>
        <v>264709.97651459899</v>
      </c>
      <c r="G32" s="524">
        <f t="shared" si="15"/>
        <v>40365.444464002161</v>
      </c>
      <c r="H32" s="491">
        <f t="shared" si="16"/>
        <v>40365.444464002161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264709.97651459899</v>
      </c>
      <c r="E33" s="522">
        <f>IF(+I14&lt;F32,I14,D33)</f>
        <v>10036.119047619048</v>
      </c>
      <c r="F33" s="523">
        <f t="shared" si="14"/>
        <v>254673.85746697994</v>
      </c>
      <c r="G33" s="524">
        <f t="shared" si="15"/>
        <v>39236.942121481661</v>
      </c>
      <c r="H33" s="491">
        <f t="shared" si="16"/>
        <v>39236.942121481661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254673.85746697994</v>
      </c>
      <c r="E34" s="522">
        <f>IF(+I14&lt;F33,I14,D34)</f>
        <v>10036.119047619048</v>
      </c>
      <c r="F34" s="523">
        <f t="shared" si="14"/>
        <v>244637.73841936089</v>
      </c>
      <c r="G34" s="524">
        <f t="shared" si="15"/>
        <v>38108.439778961154</v>
      </c>
      <c r="H34" s="491">
        <f t="shared" si="16"/>
        <v>38108.439778961154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244637.73841936089</v>
      </c>
      <c r="E35" s="522">
        <f>IF(+I14&lt;F34,I14,D35)</f>
        <v>10036.119047619048</v>
      </c>
      <c r="F35" s="523">
        <f t="shared" si="14"/>
        <v>234601.61937174184</v>
      </c>
      <c r="G35" s="524">
        <f t="shared" si="15"/>
        <v>36979.937436440647</v>
      </c>
      <c r="H35" s="491">
        <f t="shared" si="16"/>
        <v>36979.937436440647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234601.61937174184</v>
      </c>
      <c r="E36" s="522">
        <f>IF(+I14&lt;F35,I14,D36)</f>
        <v>10036.119047619048</v>
      </c>
      <c r="F36" s="523">
        <f t="shared" si="14"/>
        <v>224565.50032412278</v>
      </c>
      <c r="G36" s="524">
        <f t="shared" si="15"/>
        <v>35851.435093920147</v>
      </c>
      <c r="H36" s="491">
        <f t="shared" si="16"/>
        <v>35851.435093920147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224565.50032412278</v>
      </c>
      <c r="E37" s="522">
        <f>IF(+I14&lt;F36,I14,D37)</f>
        <v>10036.119047619048</v>
      </c>
      <c r="F37" s="523">
        <f t="shared" si="14"/>
        <v>214529.38127650373</v>
      </c>
      <c r="G37" s="524">
        <f t="shared" si="15"/>
        <v>34722.93275139964</v>
      </c>
      <c r="H37" s="491">
        <f t="shared" si="16"/>
        <v>34722.93275139964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214529.38127650373</v>
      </c>
      <c r="E38" s="522">
        <f>IF(+I14&lt;F37,I14,D38)</f>
        <v>10036.119047619048</v>
      </c>
      <c r="F38" s="523">
        <f t="shared" si="14"/>
        <v>204493.26222888468</v>
      </c>
      <c r="G38" s="524">
        <f t="shared" si="15"/>
        <v>33594.430408879132</v>
      </c>
      <c r="H38" s="491">
        <f t="shared" si="16"/>
        <v>33594.430408879132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204493.26222888468</v>
      </c>
      <c r="E39" s="522">
        <f>IF(+I14&lt;F38,I14,D39)</f>
        <v>10036.119047619048</v>
      </c>
      <c r="F39" s="523">
        <f t="shared" si="14"/>
        <v>194457.14318126562</v>
      </c>
      <c r="G39" s="524">
        <f t="shared" si="15"/>
        <v>32465.928066358625</v>
      </c>
      <c r="H39" s="491">
        <f t="shared" si="16"/>
        <v>32465.928066358625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194457.14318126562</v>
      </c>
      <c r="E40" s="522">
        <f>IF(+I14&lt;F39,I14,D40)</f>
        <v>10036.119047619048</v>
      </c>
      <c r="F40" s="523">
        <f t="shared" si="14"/>
        <v>184421.02413364657</v>
      </c>
      <c r="G40" s="524">
        <f t="shared" si="15"/>
        <v>31337.425723838125</v>
      </c>
      <c r="H40" s="491">
        <f t="shared" si="16"/>
        <v>31337.425723838125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184421.02413364657</v>
      </c>
      <c r="E41" s="522">
        <f>IF(+I14&lt;F40,I14,D41)</f>
        <v>10036.119047619048</v>
      </c>
      <c r="F41" s="523">
        <f t="shared" si="14"/>
        <v>174384.90508602752</v>
      </c>
      <c r="G41" s="524">
        <f t="shared" si="15"/>
        <v>30208.923381317618</v>
      </c>
      <c r="H41" s="491">
        <f t="shared" si="16"/>
        <v>30208.923381317618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174384.90508602752</v>
      </c>
      <c r="E42" s="522">
        <f>IF(+I14&lt;F41,I14,D42)</f>
        <v>10036.119047619048</v>
      </c>
      <c r="F42" s="523">
        <f t="shared" si="14"/>
        <v>164348.78603840846</v>
      </c>
      <c r="G42" s="524">
        <f t="shared" si="15"/>
        <v>29080.421038797111</v>
      </c>
      <c r="H42" s="491">
        <f t="shared" si="16"/>
        <v>29080.421038797111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164348.78603840846</v>
      </c>
      <c r="E43" s="522">
        <f>IF(+I14&lt;F42,I14,D43)</f>
        <v>10036.119047619048</v>
      </c>
      <c r="F43" s="523">
        <f t="shared" si="14"/>
        <v>154312.66699078941</v>
      </c>
      <c r="G43" s="524">
        <f t="shared" si="15"/>
        <v>27951.918696276603</v>
      </c>
      <c r="H43" s="491">
        <f t="shared" si="16"/>
        <v>27951.918696276603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154312.66699078941</v>
      </c>
      <c r="E44" s="522">
        <f>IF(+I14&lt;F43,I14,D44)</f>
        <v>10036.119047619048</v>
      </c>
      <c r="F44" s="523">
        <f t="shared" si="14"/>
        <v>144276.54794317036</v>
      </c>
      <c r="G44" s="524">
        <f t="shared" si="15"/>
        <v>26823.416353756103</v>
      </c>
      <c r="H44" s="491">
        <f t="shared" si="16"/>
        <v>26823.416353756103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144276.54794317036</v>
      </c>
      <c r="E45" s="522">
        <f>IF(+I14&lt;F44,I14,D45)</f>
        <v>10036.119047619048</v>
      </c>
      <c r="F45" s="523">
        <f t="shared" si="14"/>
        <v>134240.4288955513</v>
      </c>
      <c r="G45" s="524">
        <f t="shared" si="15"/>
        <v>25694.914011235596</v>
      </c>
      <c r="H45" s="491">
        <f t="shared" si="16"/>
        <v>25694.914011235596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134240.4288955513</v>
      </c>
      <c r="E46" s="522">
        <f>IF(+I14&lt;F45,I14,D46)</f>
        <v>10036.119047619048</v>
      </c>
      <c r="F46" s="523">
        <f t="shared" si="14"/>
        <v>124204.30984793225</v>
      </c>
      <c r="G46" s="524">
        <f t="shared" si="15"/>
        <v>24566.411668715089</v>
      </c>
      <c r="H46" s="491">
        <f t="shared" si="16"/>
        <v>24566.411668715089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124204.30984793225</v>
      </c>
      <c r="E47" s="522">
        <f>IF(+I14&lt;F46,I14,D47)</f>
        <v>10036.119047619048</v>
      </c>
      <c r="F47" s="523">
        <f t="shared" si="14"/>
        <v>114168.1908003132</v>
      </c>
      <c r="G47" s="524">
        <f t="shared" si="15"/>
        <v>23437.909326194585</v>
      </c>
      <c r="H47" s="491">
        <f t="shared" si="16"/>
        <v>23437.909326194585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114168.1908003132</v>
      </c>
      <c r="E48" s="522">
        <f>IF(+I14&lt;F47,I14,D48)</f>
        <v>10036.119047619048</v>
      </c>
      <c r="F48" s="523">
        <f t="shared" si="14"/>
        <v>104132.07175269414</v>
      </c>
      <c r="G48" s="524">
        <f t="shared" si="15"/>
        <v>22309.406983674082</v>
      </c>
      <c r="H48" s="491">
        <f t="shared" si="16"/>
        <v>22309.406983674082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104132.07175269414</v>
      </c>
      <c r="E49" s="522">
        <f>IF(+I14&lt;F48,I14,D49)</f>
        <v>10036.119047619048</v>
      </c>
      <c r="F49" s="523">
        <f t="shared" si="14"/>
        <v>94095.952705075091</v>
      </c>
      <c r="G49" s="524">
        <f t="shared" si="15"/>
        <v>21180.904641153575</v>
      </c>
      <c r="H49" s="491">
        <f t="shared" si="16"/>
        <v>21180.904641153575</v>
      </c>
      <c r="I49" s="511">
        <f t="shared" si="9"/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94095.952705075091</v>
      </c>
      <c r="E50" s="522">
        <f>IF(+I14&lt;F49,I14,D50)</f>
        <v>10036.119047619048</v>
      </c>
      <c r="F50" s="523">
        <f t="shared" ref="F50:F72" si="21">+D50-E50</f>
        <v>84059.833657456038</v>
      </c>
      <c r="G50" s="524">
        <f t="shared" si="15"/>
        <v>20052.402298633071</v>
      </c>
      <c r="H50" s="491">
        <f t="shared" si="16"/>
        <v>20052.402298633071</v>
      </c>
      <c r="I50" s="511">
        <f t="shared" ref="I50:I72" si="22">H50-G50</f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84059.833657456038</v>
      </c>
      <c r="E51" s="522">
        <f>IF(+I14&lt;F50,I14,D51)</f>
        <v>10036.119047619048</v>
      </c>
      <c r="F51" s="523">
        <f t="shared" si="21"/>
        <v>74023.714609836985</v>
      </c>
      <c r="G51" s="524">
        <f t="shared" si="15"/>
        <v>18923.899956112567</v>
      </c>
      <c r="H51" s="491">
        <f t="shared" si="16"/>
        <v>18923.899956112567</v>
      </c>
      <c r="I51" s="511">
        <f t="shared" si="22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74023.714609836985</v>
      </c>
      <c r="E52" s="522">
        <f>IF(+I14&lt;F51,I14,D52)</f>
        <v>10036.119047619048</v>
      </c>
      <c r="F52" s="523">
        <f t="shared" si="21"/>
        <v>63987.595562217939</v>
      </c>
      <c r="G52" s="524">
        <f t="shared" si="15"/>
        <v>17795.39761359206</v>
      </c>
      <c r="H52" s="491">
        <f t="shared" si="16"/>
        <v>17795.39761359206</v>
      </c>
      <c r="I52" s="511">
        <f t="shared" si="22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63987.595562217939</v>
      </c>
      <c r="E53" s="522">
        <f>IF(+I14&lt;F52,I14,D53)</f>
        <v>10036.119047619048</v>
      </c>
      <c r="F53" s="523">
        <f t="shared" si="21"/>
        <v>53951.476514598893</v>
      </c>
      <c r="G53" s="524">
        <f t="shared" si="15"/>
        <v>16666.895271071557</v>
      </c>
      <c r="H53" s="491">
        <f t="shared" si="16"/>
        <v>16666.895271071557</v>
      </c>
      <c r="I53" s="511">
        <f t="shared" si="22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53951.476514598893</v>
      </c>
      <c r="E54" s="522">
        <f>IF(+I14&lt;F53,I14,D54)</f>
        <v>10036.119047619048</v>
      </c>
      <c r="F54" s="523">
        <f t="shared" si="21"/>
        <v>43915.357466979847</v>
      </c>
      <c r="G54" s="524">
        <f t="shared" ref="G54:G72" si="23">+I$12*((D54+F54)/2)+E54</f>
        <v>15538.392928551051</v>
      </c>
      <c r="H54" s="491">
        <f t="shared" ref="H54:H72" si="24">+I$13*((D54+F54)/2)+E54</f>
        <v>15538.392928551051</v>
      </c>
      <c r="I54" s="511">
        <f t="shared" si="22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43915.357466979847</v>
      </c>
      <c r="E55" s="522">
        <f>IF(+I14&lt;F54,I14,D55)</f>
        <v>10036.119047619048</v>
      </c>
      <c r="F55" s="523">
        <f t="shared" si="21"/>
        <v>33879.238419360801</v>
      </c>
      <c r="G55" s="524">
        <f t="shared" si="23"/>
        <v>14409.890586030548</v>
      </c>
      <c r="H55" s="491">
        <f t="shared" si="24"/>
        <v>14409.890586030548</v>
      </c>
      <c r="I55" s="511">
        <f t="shared" si="22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33879.238419360801</v>
      </c>
      <c r="E56" s="522">
        <f>IF(+I14&lt;F55,I14,D56)</f>
        <v>10036.119047619048</v>
      </c>
      <c r="F56" s="523">
        <f t="shared" si="21"/>
        <v>23843.119371741755</v>
      </c>
      <c r="G56" s="524">
        <f t="shared" si="23"/>
        <v>13281.388243510042</v>
      </c>
      <c r="H56" s="491">
        <f t="shared" si="24"/>
        <v>13281.388243510042</v>
      </c>
      <c r="I56" s="511">
        <f t="shared" si="22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23843.119371741755</v>
      </c>
      <c r="E57" s="522">
        <f>IF(+I14&lt;F56,I14,D57)</f>
        <v>10036.119047619048</v>
      </c>
      <c r="F57" s="523">
        <f t="shared" si="21"/>
        <v>13807.000324122708</v>
      </c>
      <c r="G57" s="524">
        <f t="shared" si="23"/>
        <v>12152.885900989539</v>
      </c>
      <c r="H57" s="491">
        <f t="shared" si="24"/>
        <v>12152.885900989539</v>
      </c>
      <c r="I57" s="511">
        <f t="shared" si="22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13807.000324122708</v>
      </c>
      <c r="E58" s="522">
        <f>IF(+I14&lt;F57,I14,D58)</f>
        <v>10036.119047619048</v>
      </c>
      <c r="F58" s="523">
        <f t="shared" si="21"/>
        <v>3770.88127650366</v>
      </c>
      <c r="G58" s="524">
        <f t="shared" si="23"/>
        <v>11024.383558469033</v>
      </c>
      <c r="H58" s="491">
        <f t="shared" si="24"/>
        <v>11024.383558469033</v>
      </c>
      <c r="I58" s="511">
        <f t="shared" si="22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3770.88127650366</v>
      </c>
      <c r="E59" s="522">
        <f>IF(+I14&lt;F58,I14,D59)</f>
        <v>3770.88127650366</v>
      </c>
      <c r="F59" s="523">
        <f t="shared" si="21"/>
        <v>0</v>
      </c>
      <c r="G59" s="524">
        <f t="shared" si="23"/>
        <v>3982.8879462985269</v>
      </c>
      <c r="H59" s="491">
        <f t="shared" si="24"/>
        <v>3982.8879462985269</v>
      </c>
      <c r="I59" s="511">
        <f t="shared" si="22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3"/>
        <v>0</v>
      </c>
      <c r="H60" s="491">
        <f t="shared" si="24"/>
        <v>0</v>
      </c>
      <c r="I60" s="511">
        <f t="shared" si="22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3"/>
        <v>0</v>
      </c>
      <c r="H61" s="491">
        <f t="shared" si="24"/>
        <v>0</v>
      </c>
      <c r="I61" s="511">
        <f t="shared" si="22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3"/>
        <v>0</v>
      </c>
      <c r="H62" s="491">
        <f t="shared" si="24"/>
        <v>0</v>
      </c>
      <c r="I62" s="511">
        <f t="shared" si="22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3"/>
        <v>0</v>
      </c>
      <c r="H63" s="491">
        <f t="shared" si="24"/>
        <v>0</v>
      </c>
      <c r="I63" s="511">
        <f t="shared" si="22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3"/>
        <v>0</v>
      </c>
      <c r="H64" s="491">
        <f t="shared" si="24"/>
        <v>0</v>
      </c>
      <c r="I64" s="511">
        <f t="shared" si="22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3"/>
        <v>0</v>
      </c>
      <c r="H65" s="491">
        <f t="shared" si="24"/>
        <v>0</v>
      </c>
      <c r="I65" s="511">
        <f t="shared" si="22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3"/>
        <v>0</v>
      </c>
      <c r="H66" s="491">
        <f t="shared" si="24"/>
        <v>0</v>
      </c>
      <c r="I66" s="511">
        <f t="shared" si="22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3"/>
        <v>0</v>
      </c>
      <c r="H67" s="491">
        <f t="shared" si="24"/>
        <v>0</v>
      </c>
      <c r="I67" s="511">
        <f t="shared" si="22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3"/>
        <v>0</v>
      </c>
      <c r="H68" s="491">
        <f t="shared" si="24"/>
        <v>0</v>
      </c>
      <c r="I68" s="511">
        <f t="shared" si="22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3"/>
        <v>0</v>
      </c>
      <c r="H69" s="491">
        <f t="shared" si="24"/>
        <v>0</v>
      </c>
      <c r="I69" s="511">
        <f t="shared" si="22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3"/>
        <v>0</v>
      </c>
      <c r="H70" s="491">
        <f t="shared" si="24"/>
        <v>0</v>
      </c>
      <c r="I70" s="511">
        <f t="shared" si="22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3"/>
        <v>0</v>
      </c>
      <c r="H71" s="491">
        <f t="shared" si="24"/>
        <v>0</v>
      </c>
      <c r="I71" s="511">
        <f t="shared" si="22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.5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3"/>
        <v>0</v>
      </c>
      <c r="H72" s="471">
        <f t="shared" si="24"/>
        <v>0</v>
      </c>
      <c r="I72" s="531">
        <f t="shared" si="22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>
      <c r="C73" s="374" t="s">
        <v>78</v>
      </c>
      <c r="D73" s="375"/>
      <c r="E73" s="375">
        <f>SUM(E17:E72)</f>
        <v>421517</v>
      </c>
      <c r="F73" s="375"/>
      <c r="G73" s="375">
        <f>SUM(G17:G72)</f>
        <v>1497568.121104101</v>
      </c>
      <c r="H73" s="375">
        <f>SUM(H17:H72)</f>
        <v>1497568.121104101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46007.95617660469</v>
      </c>
      <c r="N87" s="546">
        <f>IF(J92&lt;D11,0,VLOOKUP(J92,C17:O72,11))</f>
        <v>46007.95617660469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47748.808019325494</v>
      </c>
      <c r="N88" s="550">
        <f>IF(J92&lt;D11,0,VLOOKUP(J92,C99:P154,7))</f>
        <v>47748.808019325494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1740.8518427208037</v>
      </c>
      <c r="N89" s="555">
        <f>+N88-N87</f>
        <v>1740.8518427208037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421517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10036.119047619048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25">+I99-H99</f>
        <v>0</v>
      </c>
      <c r="K99" s="514"/>
      <c r="L99" s="512">
        <f t="shared" ref="L99:L104" si="26">H99</f>
        <v>36381.937261919113</v>
      </c>
      <c r="M99" s="597">
        <f t="shared" ref="M99:M130" si="27">IF(L99&lt;&gt;0,+H99-L99,0)</f>
        <v>0</v>
      </c>
      <c r="N99" s="512">
        <f t="shared" ref="N99:N104" si="28">I99</f>
        <v>36381.937261919113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 t="shared" ref="B100:B131" si="31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26"/>
        <v>67031.047857906437</v>
      </c>
      <c r="M100" s="519">
        <f t="shared" ref="M100:M105" si="32">IF(L100&lt;&gt;0,+H100-L100,0)</f>
        <v>0</v>
      </c>
      <c r="N100" s="518">
        <f t="shared" si="28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1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26"/>
        <v>64560.617511183853</v>
      </c>
      <c r="M101" s="519">
        <f t="shared" si="32"/>
        <v>0</v>
      </c>
      <c r="N101" s="518">
        <f t="shared" si="28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25"/>
        <v>0</v>
      </c>
      <c r="K102" s="514"/>
      <c r="L102" s="518">
        <f t="shared" si="26"/>
        <v>61571.595440980236</v>
      </c>
      <c r="M102" s="519">
        <f t="shared" si="32"/>
        <v>0</v>
      </c>
      <c r="N102" s="518">
        <f t="shared" si="28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25"/>
        <v>0</v>
      </c>
      <c r="K103" s="514"/>
      <c r="L103" s="518">
        <f t="shared" si="26"/>
        <v>58194.234916187183</v>
      </c>
      <c r="M103" s="519">
        <f t="shared" si="32"/>
        <v>0</v>
      </c>
      <c r="N103" s="518">
        <f t="shared" si="28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25"/>
        <v>0</v>
      </c>
      <c r="K104" s="514"/>
      <c r="L104" s="518">
        <f t="shared" si="26"/>
        <v>55134.369370776643</v>
      </c>
      <c r="M104" s="519">
        <f t="shared" si="32"/>
        <v>0</v>
      </c>
      <c r="N104" s="518">
        <f t="shared" si="28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25"/>
        <v>0</v>
      </c>
      <c r="K105" s="514"/>
      <c r="L105" s="518">
        <f t="shared" ref="L105" si="33">H105</f>
        <v>48183.675453584445</v>
      </c>
      <c r="M105" s="519">
        <f t="shared" si="32"/>
        <v>0</v>
      </c>
      <c r="N105" s="518">
        <f t="shared" ref="N105" si="34">I105</f>
        <v>48183.675453584445</v>
      </c>
      <c r="O105" s="514">
        <f t="shared" si="29"/>
        <v>0</v>
      </c>
      <c r="P105" s="514">
        <f t="shared" si="30"/>
        <v>0</v>
      </c>
      <c r="Q105" s="269"/>
    </row>
    <row r="106" spans="1:17">
      <c r="B106" s="195" t="str">
        <f t="shared" si="31"/>
        <v/>
      </c>
      <c r="C106" s="507">
        <f>IF(D93="","-",+C105+1)</f>
        <v>2019</v>
      </c>
      <c r="D106" s="508">
        <v>356212.05287929124</v>
      </c>
      <c r="E106" s="516">
        <v>9802.7209302325573</v>
      </c>
      <c r="F106" s="515">
        <v>346409.33194905869</v>
      </c>
      <c r="G106" s="515">
        <v>351310.69241417496</v>
      </c>
      <c r="H106" s="575">
        <v>47407.209452315969</v>
      </c>
      <c r="I106" s="576">
        <v>47407.209452315969</v>
      </c>
      <c r="J106" s="514">
        <f t="shared" si="25"/>
        <v>0</v>
      </c>
      <c r="K106" s="514"/>
      <c r="L106" s="518">
        <f t="shared" ref="L106" si="35">H106</f>
        <v>47407.209452315969</v>
      </c>
      <c r="M106" s="519">
        <f t="shared" ref="M106" si="36">IF(L106&lt;&gt;0,+H106-L106,0)</f>
        <v>0</v>
      </c>
      <c r="N106" s="518">
        <f t="shared" ref="N106" si="37">I106</f>
        <v>47407.209452315969</v>
      </c>
      <c r="O106" s="514">
        <f t="shared" si="29"/>
        <v>0</v>
      </c>
      <c r="P106" s="514">
        <f t="shared" si="30"/>
        <v>0</v>
      </c>
      <c r="Q106" s="269"/>
    </row>
    <row r="107" spans="1:17">
      <c r="B107" s="195" t="str">
        <f t="shared" si="31"/>
        <v/>
      </c>
      <c r="C107" s="507">
        <f>IF(D93="","-",+C106+1)</f>
        <v>2020</v>
      </c>
      <c r="D107" s="508">
        <v>346409.33194905869</v>
      </c>
      <c r="E107" s="516">
        <v>10036.119047619048</v>
      </c>
      <c r="F107" s="515">
        <v>336373.21290143963</v>
      </c>
      <c r="G107" s="515">
        <v>341391.27242524916</v>
      </c>
      <c r="H107" s="575">
        <v>46760.886604706458</v>
      </c>
      <c r="I107" s="576">
        <v>46760.886604706458</v>
      </c>
      <c r="J107" s="514">
        <f t="shared" si="25"/>
        <v>0</v>
      </c>
      <c r="K107" s="514"/>
      <c r="L107" s="518">
        <f t="shared" ref="L107" si="38">H107</f>
        <v>46760.886604706458</v>
      </c>
      <c r="M107" s="519">
        <f t="shared" ref="M107" si="39">IF(L107&lt;&gt;0,+H107-L107,0)</f>
        <v>0</v>
      </c>
      <c r="N107" s="518">
        <f t="shared" ref="N107" si="40">I107</f>
        <v>46760.886604706458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2021</v>
      </c>
      <c r="D108" s="508">
        <v>336373.21290143963</v>
      </c>
      <c r="E108" s="516">
        <v>10280.90243902439</v>
      </c>
      <c r="F108" s="515">
        <v>326092.31046241522</v>
      </c>
      <c r="G108" s="515">
        <v>331232.76168192743</v>
      </c>
      <c r="H108" s="575">
        <v>47880.533130342868</v>
      </c>
      <c r="I108" s="576">
        <v>47880.533130342868</v>
      </c>
      <c r="J108" s="514">
        <f t="shared" si="25"/>
        <v>0</v>
      </c>
      <c r="K108" s="514"/>
      <c r="L108" s="518">
        <f t="shared" ref="L108" si="41">H108</f>
        <v>47880.533130342868</v>
      </c>
      <c r="M108" s="519">
        <f t="shared" ref="M108" si="42">IF(L108&lt;&gt;0,+H108-L108,0)</f>
        <v>0</v>
      </c>
      <c r="N108" s="518">
        <f t="shared" ref="N108" si="43">I108</f>
        <v>47880.533130342868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326092.31046241522</v>
      </c>
      <c r="E109" s="522">
        <f>IF(+J96&lt;F108,J96,D109)</f>
        <v>10036.119047619048</v>
      </c>
      <c r="F109" s="523">
        <f t="shared" ref="F109:F131" si="44">+D109-E109</f>
        <v>316056.19141479617</v>
      </c>
      <c r="G109" s="523">
        <f t="shared" ref="G109:G130" si="45">+(F109+D109)/2</f>
        <v>321074.25093860569</v>
      </c>
      <c r="H109" s="526">
        <f t="shared" ref="H109:H130" si="46">+J$94*G109+E109</f>
        <v>47748.808019325494</v>
      </c>
      <c r="I109" s="577">
        <f t="shared" ref="I109:I130" si="47">+J$95*G109+E109</f>
        <v>47748.808019325494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316056.19141479617</v>
      </c>
      <c r="E110" s="522">
        <f>IF(+J96&lt;F109,J96,D110)</f>
        <v>10036.119047619048</v>
      </c>
      <c r="F110" s="523">
        <f t="shared" si="44"/>
        <v>306020.07236717711</v>
      </c>
      <c r="G110" s="523">
        <f t="shared" si="45"/>
        <v>311038.13189098664</v>
      </c>
      <c r="H110" s="526">
        <f t="shared" si="46"/>
        <v>46569.987123475301</v>
      </c>
      <c r="I110" s="577">
        <f t="shared" si="47"/>
        <v>46569.987123475301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306020.07236717711</v>
      </c>
      <c r="E111" s="522">
        <f>IF(+J96&lt;F110,J96,D111)</f>
        <v>10036.119047619048</v>
      </c>
      <c r="F111" s="523">
        <f t="shared" si="44"/>
        <v>295983.95331955806</v>
      </c>
      <c r="G111" s="523">
        <f t="shared" si="45"/>
        <v>301002.01284336759</v>
      </c>
      <c r="H111" s="526">
        <f t="shared" si="46"/>
        <v>45391.166227625108</v>
      </c>
      <c r="I111" s="577">
        <f t="shared" si="47"/>
        <v>45391.166227625108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295983.95331955806</v>
      </c>
      <c r="E112" s="522">
        <f>IF(+J96&lt;F111,J96,D112)</f>
        <v>10036.119047619048</v>
      </c>
      <c r="F112" s="523">
        <f t="shared" si="44"/>
        <v>285947.83427193901</v>
      </c>
      <c r="G112" s="523">
        <f t="shared" si="45"/>
        <v>290965.89379574853</v>
      </c>
      <c r="H112" s="526">
        <f t="shared" si="46"/>
        <v>44212.345331774923</v>
      </c>
      <c r="I112" s="577">
        <f t="shared" si="47"/>
        <v>44212.345331774923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285947.83427193901</v>
      </c>
      <c r="E113" s="522">
        <f>IF(+J96&lt;F112,J96,D113)</f>
        <v>10036.119047619048</v>
      </c>
      <c r="F113" s="523">
        <f t="shared" si="44"/>
        <v>275911.71522431995</v>
      </c>
      <c r="G113" s="523">
        <f t="shared" si="45"/>
        <v>280929.77474812948</v>
      </c>
      <c r="H113" s="526">
        <f t="shared" si="46"/>
        <v>43033.52443592473</v>
      </c>
      <c r="I113" s="577">
        <f t="shared" si="47"/>
        <v>43033.52443592473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275911.71522431995</v>
      </c>
      <c r="E114" s="522">
        <f>IF(+J96&lt;F113,J96,D114)</f>
        <v>10036.119047619048</v>
      </c>
      <c r="F114" s="523">
        <f t="shared" si="44"/>
        <v>265875.5961767009</v>
      </c>
      <c r="G114" s="523">
        <f t="shared" si="45"/>
        <v>270893.65570051043</v>
      </c>
      <c r="H114" s="526">
        <f t="shared" si="46"/>
        <v>41854.703540074544</v>
      </c>
      <c r="I114" s="577">
        <f t="shared" si="47"/>
        <v>41854.703540074544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265875.5961767009</v>
      </c>
      <c r="E115" s="522">
        <f>IF(+J96&lt;F114,J96,D115)</f>
        <v>10036.119047619048</v>
      </c>
      <c r="F115" s="523">
        <f t="shared" si="44"/>
        <v>255839.47712908185</v>
      </c>
      <c r="G115" s="523">
        <f t="shared" si="45"/>
        <v>260857.53665289137</v>
      </c>
      <c r="H115" s="526">
        <f t="shared" si="46"/>
        <v>40675.882644224352</v>
      </c>
      <c r="I115" s="577">
        <f t="shared" si="47"/>
        <v>40675.882644224352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255839.47712908185</v>
      </c>
      <c r="E116" s="522">
        <f>IF(+J96&lt;F115,J96,D116)</f>
        <v>10036.119047619048</v>
      </c>
      <c r="F116" s="523">
        <f t="shared" si="44"/>
        <v>245803.35808146279</v>
      </c>
      <c r="G116" s="523">
        <f t="shared" si="45"/>
        <v>250821.41760527232</v>
      </c>
      <c r="H116" s="526">
        <f t="shared" si="46"/>
        <v>39497.061748374159</v>
      </c>
      <c r="I116" s="577">
        <f t="shared" si="47"/>
        <v>39497.061748374159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245803.35808146279</v>
      </c>
      <c r="E117" s="522">
        <f>IF(+J96&lt;F116,J96,D117)</f>
        <v>10036.119047619048</v>
      </c>
      <c r="F117" s="523">
        <f t="shared" si="44"/>
        <v>235767.23903384374</v>
      </c>
      <c r="G117" s="523">
        <f t="shared" si="45"/>
        <v>240785.29855765327</v>
      </c>
      <c r="H117" s="526">
        <f t="shared" si="46"/>
        <v>38318.240852523966</v>
      </c>
      <c r="I117" s="577">
        <f t="shared" si="47"/>
        <v>38318.240852523966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235767.23903384374</v>
      </c>
      <c r="E118" s="522">
        <f>IF(+J96&lt;F117,J96,D118)</f>
        <v>10036.119047619048</v>
      </c>
      <c r="F118" s="523">
        <f t="shared" si="44"/>
        <v>225731.11998622469</v>
      </c>
      <c r="G118" s="523">
        <f t="shared" si="45"/>
        <v>230749.17951003421</v>
      </c>
      <c r="H118" s="526">
        <f t="shared" si="46"/>
        <v>37139.419956673781</v>
      </c>
      <c r="I118" s="577">
        <f t="shared" si="47"/>
        <v>37139.419956673781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225731.11998622469</v>
      </c>
      <c r="E119" s="522">
        <f>IF(+J96&lt;F118,J96,D119)</f>
        <v>10036.119047619048</v>
      </c>
      <c r="F119" s="523">
        <f t="shared" si="44"/>
        <v>215695.00093860563</v>
      </c>
      <c r="G119" s="523">
        <f t="shared" si="45"/>
        <v>220713.06046241516</v>
      </c>
      <c r="H119" s="526">
        <f t="shared" si="46"/>
        <v>35960.599060823588</v>
      </c>
      <c r="I119" s="577">
        <f t="shared" si="47"/>
        <v>35960.599060823588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215695.00093860563</v>
      </c>
      <c r="E120" s="522">
        <f>IF(+J96&lt;F119,J96,D120)</f>
        <v>10036.119047619048</v>
      </c>
      <c r="F120" s="523">
        <f t="shared" si="44"/>
        <v>205658.88189098658</v>
      </c>
      <c r="G120" s="523">
        <f t="shared" si="45"/>
        <v>210676.94141479611</v>
      </c>
      <c r="H120" s="526">
        <f t="shared" si="46"/>
        <v>34781.778164973395</v>
      </c>
      <c r="I120" s="577">
        <f t="shared" si="47"/>
        <v>34781.778164973395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205658.88189098658</v>
      </c>
      <c r="E121" s="522">
        <f>IF(+J96&lt;F120,J96,D121)</f>
        <v>10036.119047619048</v>
      </c>
      <c r="F121" s="523">
        <f t="shared" si="44"/>
        <v>195622.76284336753</v>
      </c>
      <c r="G121" s="523">
        <f t="shared" si="45"/>
        <v>200640.82236717705</v>
      </c>
      <c r="H121" s="526">
        <f t="shared" si="46"/>
        <v>33602.95726912321</v>
      </c>
      <c r="I121" s="577">
        <f t="shared" si="47"/>
        <v>33602.95726912321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195622.76284336753</v>
      </c>
      <c r="E122" s="522">
        <f>IF(+J96&lt;F121,J96,D122)</f>
        <v>10036.119047619048</v>
      </c>
      <c r="F122" s="523">
        <f t="shared" si="44"/>
        <v>185586.64379574847</v>
      </c>
      <c r="G122" s="523">
        <f t="shared" si="45"/>
        <v>190604.703319558</v>
      </c>
      <c r="H122" s="526">
        <f t="shared" si="46"/>
        <v>32424.136373273017</v>
      </c>
      <c r="I122" s="577">
        <f t="shared" si="47"/>
        <v>32424.136373273017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185586.64379574847</v>
      </c>
      <c r="E123" s="522">
        <f>IF(+J96&lt;F122,J96,D123)</f>
        <v>10036.119047619048</v>
      </c>
      <c r="F123" s="523">
        <f t="shared" si="44"/>
        <v>175550.52474812942</v>
      </c>
      <c r="G123" s="523">
        <f t="shared" si="45"/>
        <v>180568.58427193895</v>
      </c>
      <c r="H123" s="526">
        <f t="shared" si="46"/>
        <v>31245.315477422824</v>
      </c>
      <c r="I123" s="577">
        <f t="shared" si="47"/>
        <v>31245.315477422824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175550.52474812942</v>
      </c>
      <c r="E124" s="522">
        <f>IF(+J96&lt;F123,J96,D124)</f>
        <v>10036.119047619048</v>
      </c>
      <c r="F124" s="523">
        <f t="shared" si="44"/>
        <v>165514.40570051037</v>
      </c>
      <c r="G124" s="523">
        <f t="shared" si="45"/>
        <v>170532.46522431989</v>
      </c>
      <c r="H124" s="526">
        <f t="shared" si="46"/>
        <v>30066.494581572639</v>
      </c>
      <c r="I124" s="577">
        <f t="shared" si="47"/>
        <v>30066.494581572639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165514.40570051037</v>
      </c>
      <c r="E125" s="522">
        <f>IF(+J96&lt;F124,J96,D125)</f>
        <v>10036.119047619048</v>
      </c>
      <c r="F125" s="523">
        <f t="shared" si="44"/>
        <v>155478.28665289131</v>
      </c>
      <c r="G125" s="523">
        <f t="shared" si="45"/>
        <v>160496.34617670084</v>
      </c>
      <c r="H125" s="526">
        <f t="shared" si="46"/>
        <v>28887.673685722446</v>
      </c>
      <c r="I125" s="577">
        <f t="shared" si="47"/>
        <v>28887.673685722446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155478.28665289131</v>
      </c>
      <c r="E126" s="522">
        <f>IF(+J96&lt;F125,J96,D126)</f>
        <v>10036.119047619048</v>
      </c>
      <c r="F126" s="523">
        <f t="shared" si="44"/>
        <v>145442.16760527226</v>
      </c>
      <c r="G126" s="523">
        <f t="shared" si="45"/>
        <v>150460.22712908179</v>
      </c>
      <c r="H126" s="526">
        <f t="shared" si="46"/>
        <v>27708.852789872253</v>
      </c>
      <c r="I126" s="577">
        <f t="shared" si="47"/>
        <v>27708.852789872253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145442.16760527226</v>
      </c>
      <c r="E127" s="522">
        <f>IF(+J96&lt;F126,J96,D127)</f>
        <v>10036.119047619048</v>
      </c>
      <c r="F127" s="523">
        <f t="shared" si="44"/>
        <v>135406.04855765321</v>
      </c>
      <c r="G127" s="523">
        <f t="shared" si="45"/>
        <v>140424.10808146273</v>
      </c>
      <c r="H127" s="526">
        <f t="shared" si="46"/>
        <v>26530.03189402206</v>
      </c>
      <c r="I127" s="577">
        <f t="shared" si="47"/>
        <v>26530.03189402206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135406.04855765321</v>
      </c>
      <c r="E128" s="522">
        <f>IF(+J96&lt;F127,J96,D128)</f>
        <v>10036.119047619048</v>
      </c>
      <c r="F128" s="523">
        <f t="shared" si="44"/>
        <v>125369.92951003416</v>
      </c>
      <c r="G128" s="523">
        <f t="shared" si="45"/>
        <v>130387.98903384368</v>
      </c>
      <c r="H128" s="526">
        <f t="shared" si="46"/>
        <v>25351.210998171875</v>
      </c>
      <c r="I128" s="577">
        <f t="shared" si="47"/>
        <v>25351.210998171875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125369.92951003416</v>
      </c>
      <c r="E129" s="522">
        <f>IF(+J96&lt;F128,J96,D129)</f>
        <v>10036.119047619048</v>
      </c>
      <c r="F129" s="523">
        <f t="shared" si="44"/>
        <v>115333.8104624151</v>
      </c>
      <c r="G129" s="523">
        <f t="shared" si="45"/>
        <v>120351.86998622463</v>
      </c>
      <c r="H129" s="526">
        <f t="shared" si="46"/>
        <v>24172.390102321682</v>
      </c>
      <c r="I129" s="577">
        <f t="shared" si="47"/>
        <v>24172.390102321682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115333.8104624151</v>
      </c>
      <c r="E130" s="522">
        <f>IF(+J96&lt;F129,J96,D130)</f>
        <v>10036.119047619048</v>
      </c>
      <c r="F130" s="523">
        <f t="shared" si="44"/>
        <v>105297.69141479605</v>
      </c>
      <c r="G130" s="523">
        <f t="shared" si="45"/>
        <v>110315.75093860558</v>
      </c>
      <c r="H130" s="526">
        <f t="shared" si="46"/>
        <v>22993.569206471489</v>
      </c>
      <c r="I130" s="577">
        <f t="shared" si="47"/>
        <v>22993.569206471489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105297.69141479605</v>
      </c>
      <c r="E131" s="522">
        <f>IF(+J96&lt;F130,J96,D131)</f>
        <v>10036.119047619048</v>
      </c>
      <c r="F131" s="523">
        <f t="shared" si="44"/>
        <v>95261.572367176996</v>
      </c>
      <c r="G131" s="523">
        <f t="shared" ref="G131:G154" si="48">+(F131+D131)/2</f>
        <v>100279.63189098652</v>
      </c>
      <c r="H131" s="526">
        <f t="shared" ref="H131:H154" si="49">+J$94*G131+E131</f>
        <v>21814.7483106213</v>
      </c>
      <c r="I131" s="577">
        <f t="shared" ref="I131:I154" si="50">+J$95*G131+E131</f>
        <v>21814.7483106213</v>
      </c>
      <c r="J131" s="514">
        <f t="shared" ref="J131:J154" si="51">+I131-H131</f>
        <v>0</v>
      </c>
      <c r="K131" s="514"/>
      <c r="L131" s="525"/>
      <c r="M131" s="514">
        <f t="shared" ref="M131:M154" si="52">IF(L131&lt;&gt;0,+H131-L131,0)</f>
        <v>0</v>
      </c>
      <c r="N131" s="525"/>
      <c r="O131" s="514">
        <f t="shared" ref="O131:O154" si="53">IF(N131&lt;&gt;0,+I131-N131,0)</f>
        <v>0</v>
      </c>
      <c r="P131" s="514">
        <f t="shared" ref="P131:P154" si="54">+O131-M131</f>
        <v>0</v>
      </c>
      <c r="Q131" s="269"/>
    </row>
    <row r="132" spans="2:17">
      <c r="B132" s="195" t="str">
        <f t="shared" ref="B132:B154" si="55">IF(D132=F131,"","IU")</f>
        <v/>
      </c>
      <c r="C132" s="507">
        <f>IF(D93="","-",+C131+1)</f>
        <v>2045</v>
      </c>
      <c r="D132" s="374">
        <f>IF(F131+SUM(E$99:E131)=D$92,F131,D$92-SUM(E$99:E131))</f>
        <v>95261.572367176996</v>
      </c>
      <c r="E132" s="522">
        <f>IF(+J96&lt;F131,J96,D132)</f>
        <v>10036.119047619048</v>
      </c>
      <c r="F132" s="523">
        <f t="shared" ref="F132:F154" si="56">+D132-E132</f>
        <v>85225.453319557942</v>
      </c>
      <c r="G132" s="523">
        <f t="shared" si="48"/>
        <v>90243.512843367469</v>
      </c>
      <c r="H132" s="526">
        <f t="shared" si="49"/>
        <v>20635.927414771111</v>
      </c>
      <c r="I132" s="577">
        <f t="shared" si="50"/>
        <v>20635.927414771111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  <c r="Q132" s="269"/>
    </row>
    <row r="133" spans="2:17">
      <c r="B133" s="195" t="str">
        <f t="shared" si="55"/>
        <v/>
      </c>
      <c r="C133" s="507">
        <f>IF(D93="","-",+C132+1)</f>
        <v>2046</v>
      </c>
      <c r="D133" s="374">
        <f>IF(F132+SUM(E$99:E132)=D$92,F132,D$92-SUM(E$99:E132))</f>
        <v>85225.453319557942</v>
      </c>
      <c r="E133" s="522">
        <f>IF(+J96&lt;F132,J96,D133)</f>
        <v>10036.119047619048</v>
      </c>
      <c r="F133" s="523">
        <f t="shared" si="56"/>
        <v>75189.334271938889</v>
      </c>
      <c r="G133" s="523">
        <f t="shared" si="48"/>
        <v>80207.393795748416</v>
      </c>
      <c r="H133" s="526">
        <f t="shared" si="49"/>
        <v>19457.106518920918</v>
      </c>
      <c r="I133" s="577">
        <f t="shared" si="50"/>
        <v>19457.106518920918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  <c r="Q133" s="269"/>
    </row>
    <row r="134" spans="2:17">
      <c r="B134" s="195" t="str">
        <f t="shared" si="55"/>
        <v/>
      </c>
      <c r="C134" s="507">
        <f>IF(D93="","-",+C133+1)</f>
        <v>2047</v>
      </c>
      <c r="D134" s="374">
        <f>IF(F133+SUM(E$99:E133)=D$92,F133,D$92-SUM(E$99:E133))</f>
        <v>75189.334271938889</v>
      </c>
      <c r="E134" s="522">
        <f>IF(+J96&lt;F133,J96,D134)</f>
        <v>10036.119047619048</v>
      </c>
      <c r="F134" s="523">
        <f t="shared" si="56"/>
        <v>65153.215224319843</v>
      </c>
      <c r="G134" s="523">
        <f t="shared" si="48"/>
        <v>70171.274748129363</v>
      </c>
      <c r="H134" s="526">
        <f t="shared" si="49"/>
        <v>18278.285623070729</v>
      </c>
      <c r="I134" s="577">
        <f t="shared" si="50"/>
        <v>18278.285623070729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  <c r="Q134" s="269"/>
    </row>
    <row r="135" spans="2:17">
      <c r="B135" s="195" t="str">
        <f t="shared" si="55"/>
        <v/>
      </c>
      <c r="C135" s="507">
        <f>IF(D93="","-",+C134+1)</f>
        <v>2048</v>
      </c>
      <c r="D135" s="374">
        <f>IF(F134+SUM(E$99:E134)=D$92,F134,D$92-SUM(E$99:E134))</f>
        <v>65153.215224319843</v>
      </c>
      <c r="E135" s="522">
        <f>IF(+J96&lt;F134,J96,D135)</f>
        <v>10036.119047619048</v>
      </c>
      <c r="F135" s="523">
        <f t="shared" si="56"/>
        <v>55117.096176700798</v>
      </c>
      <c r="G135" s="523">
        <f t="shared" si="48"/>
        <v>60135.155700510324</v>
      </c>
      <c r="H135" s="526">
        <f t="shared" si="49"/>
        <v>17099.46472722054</v>
      </c>
      <c r="I135" s="577">
        <f t="shared" si="50"/>
        <v>17099.46472722054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  <c r="Q135" s="269"/>
    </row>
    <row r="136" spans="2:17">
      <c r="B136" s="195" t="str">
        <f t="shared" si="55"/>
        <v/>
      </c>
      <c r="C136" s="507">
        <f>IF(D93="","-",+C135+1)</f>
        <v>2049</v>
      </c>
      <c r="D136" s="374">
        <f>IF(F135+SUM(E$99:E135)=D$92,F135,D$92-SUM(E$99:E135))</f>
        <v>55117.096176700798</v>
      </c>
      <c r="E136" s="522">
        <f>IF(+J96&lt;F135,J96,D136)</f>
        <v>10036.119047619048</v>
      </c>
      <c r="F136" s="523">
        <f t="shared" si="56"/>
        <v>45080.977129081752</v>
      </c>
      <c r="G136" s="523">
        <f t="shared" si="48"/>
        <v>50099.036652891271</v>
      </c>
      <c r="H136" s="526">
        <f t="shared" si="49"/>
        <v>15920.643831370349</v>
      </c>
      <c r="I136" s="577">
        <f t="shared" si="50"/>
        <v>15920.643831370349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  <c r="Q136" s="269"/>
    </row>
    <row r="137" spans="2:17">
      <c r="B137" s="195" t="str">
        <f t="shared" si="55"/>
        <v/>
      </c>
      <c r="C137" s="507">
        <f>IF(D93="","-",+C136+1)</f>
        <v>2050</v>
      </c>
      <c r="D137" s="374">
        <f>IF(F136+SUM(E$99:E136)=D$92,F136,D$92-SUM(E$99:E136))</f>
        <v>45080.977129081752</v>
      </c>
      <c r="E137" s="522">
        <f>IF(+J96&lt;F136,J96,D137)</f>
        <v>10036.119047619048</v>
      </c>
      <c r="F137" s="523">
        <f t="shared" si="56"/>
        <v>35044.858081462706</v>
      </c>
      <c r="G137" s="523">
        <f t="shared" si="48"/>
        <v>40062.917605272232</v>
      </c>
      <c r="H137" s="526">
        <f t="shared" si="49"/>
        <v>14741.82293552016</v>
      </c>
      <c r="I137" s="577">
        <f t="shared" si="50"/>
        <v>14741.82293552016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  <c r="Q137" s="269"/>
    </row>
    <row r="138" spans="2:17">
      <c r="B138" s="195" t="str">
        <f t="shared" si="55"/>
        <v/>
      </c>
      <c r="C138" s="507">
        <f>IF(D93="","-",+C137+1)</f>
        <v>2051</v>
      </c>
      <c r="D138" s="374">
        <f>IF(F137+SUM(E$99:E137)=D$92,F137,D$92-SUM(E$99:E137))</f>
        <v>35044.858081462706</v>
      </c>
      <c r="E138" s="522">
        <f>IF(+J96&lt;F137,J96,D138)</f>
        <v>10036.119047619048</v>
      </c>
      <c r="F138" s="523">
        <f t="shared" si="56"/>
        <v>25008.73903384366</v>
      </c>
      <c r="G138" s="523">
        <f t="shared" si="48"/>
        <v>30026.798557653183</v>
      </c>
      <c r="H138" s="526">
        <f t="shared" si="49"/>
        <v>13563.002039669969</v>
      </c>
      <c r="I138" s="577">
        <f t="shared" si="50"/>
        <v>13563.002039669969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  <c r="Q138" s="269"/>
    </row>
    <row r="139" spans="2:17">
      <c r="B139" s="195" t="str">
        <f t="shared" si="55"/>
        <v/>
      </c>
      <c r="C139" s="507">
        <f>IF(D93="","-",+C138+1)</f>
        <v>2052</v>
      </c>
      <c r="D139" s="374">
        <f>IF(F138+SUM(E$99:E138)=D$92,F138,D$92-SUM(E$99:E138))</f>
        <v>25008.73903384366</v>
      </c>
      <c r="E139" s="522">
        <f>IF(+J96&lt;F138,J96,D139)</f>
        <v>10036.119047619048</v>
      </c>
      <c r="F139" s="523">
        <f t="shared" si="56"/>
        <v>14972.619986224612</v>
      </c>
      <c r="G139" s="523">
        <f t="shared" si="48"/>
        <v>19990.679510034137</v>
      </c>
      <c r="H139" s="526">
        <f t="shared" si="49"/>
        <v>12384.18114381978</v>
      </c>
      <c r="I139" s="577">
        <f t="shared" si="50"/>
        <v>12384.18114381978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  <c r="Q139" s="269"/>
    </row>
    <row r="140" spans="2:17">
      <c r="B140" s="195" t="str">
        <f t="shared" si="55"/>
        <v/>
      </c>
      <c r="C140" s="507">
        <f>IF(D93="","-",+C139+1)</f>
        <v>2053</v>
      </c>
      <c r="D140" s="374">
        <f>IF(F139+SUM(E$99:E139)=D$92,F139,D$92-SUM(E$99:E139))</f>
        <v>14972.619986224612</v>
      </c>
      <c r="E140" s="522">
        <f>IF(+J96&lt;F139,J96,D140)</f>
        <v>10036.119047619048</v>
      </c>
      <c r="F140" s="523">
        <f t="shared" si="56"/>
        <v>4936.5009386055644</v>
      </c>
      <c r="G140" s="523">
        <f t="shared" si="48"/>
        <v>9954.5604624150874</v>
      </c>
      <c r="H140" s="526">
        <f t="shared" si="49"/>
        <v>11205.360247969589</v>
      </c>
      <c r="I140" s="577">
        <f t="shared" si="50"/>
        <v>11205.360247969589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  <c r="Q140" s="269"/>
    </row>
    <row r="141" spans="2:17">
      <c r="B141" s="195" t="str">
        <f t="shared" si="55"/>
        <v/>
      </c>
      <c r="C141" s="507">
        <f>IF(D93="","-",+C140+1)</f>
        <v>2054</v>
      </c>
      <c r="D141" s="374">
        <f>IF(F140+SUM(E$99:E140)=D$92,F140,D$92-SUM(E$99:E140))</f>
        <v>4936.5009386055644</v>
      </c>
      <c r="E141" s="522">
        <f>IF(+J96&lt;F140,J96,D141)</f>
        <v>4936.5009386055644</v>
      </c>
      <c r="F141" s="523">
        <f t="shared" si="56"/>
        <v>0</v>
      </c>
      <c r="G141" s="523">
        <f t="shared" si="48"/>
        <v>2468.2504693027822</v>
      </c>
      <c r="H141" s="526">
        <f t="shared" si="49"/>
        <v>5226.4163148182879</v>
      </c>
      <c r="I141" s="577">
        <f t="shared" si="50"/>
        <v>5226.4163148182879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  <c r="Q141" s="269"/>
    </row>
    <row r="142" spans="2:17">
      <c r="B142" s="195" t="str">
        <f t="shared" si="55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6"/>
        <v>0</v>
      </c>
      <c r="G142" s="523">
        <f t="shared" si="48"/>
        <v>0</v>
      </c>
      <c r="H142" s="526">
        <f t="shared" si="49"/>
        <v>0</v>
      </c>
      <c r="I142" s="577">
        <f t="shared" si="50"/>
        <v>0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  <c r="Q142" s="269"/>
    </row>
    <row r="143" spans="2:17">
      <c r="B143" s="195" t="str">
        <f t="shared" si="55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6"/>
        <v>0</v>
      </c>
      <c r="G143" s="523">
        <f t="shared" si="48"/>
        <v>0</v>
      </c>
      <c r="H143" s="526">
        <f t="shared" si="49"/>
        <v>0</v>
      </c>
      <c r="I143" s="577">
        <f t="shared" si="50"/>
        <v>0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  <c r="Q143" s="269"/>
    </row>
    <row r="144" spans="2:17">
      <c r="B144" s="195" t="str">
        <f t="shared" si="55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6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  <c r="Q144" s="269"/>
    </row>
    <row r="145" spans="2:17">
      <c r="B145" s="195" t="str">
        <f t="shared" si="55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  <c r="Q145" s="269"/>
    </row>
    <row r="146" spans="2:17">
      <c r="B146" s="195" t="str">
        <f t="shared" si="55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  <c r="Q146" s="269"/>
    </row>
    <row r="147" spans="2:17">
      <c r="B147" s="195" t="str">
        <f t="shared" si="55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  <c r="Q147" s="269"/>
    </row>
    <row r="148" spans="2:17">
      <c r="B148" s="195" t="str">
        <f t="shared" si="55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  <c r="Q148" s="269"/>
    </row>
    <row r="149" spans="2:17">
      <c r="B149" s="195" t="str">
        <f t="shared" si="55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  <c r="Q149" s="269"/>
    </row>
    <row r="150" spans="2:17">
      <c r="B150" s="195" t="str">
        <f t="shared" si="55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  <c r="Q150" s="269"/>
    </row>
    <row r="151" spans="2:17">
      <c r="B151" s="195" t="str">
        <f t="shared" si="55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  <c r="Q151" s="269"/>
    </row>
    <row r="152" spans="2:17">
      <c r="B152" s="195" t="str">
        <f t="shared" si="55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  <c r="Q152" s="269"/>
    </row>
    <row r="153" spans="2:17">
      <c r="B153" s="195" t="str">
        <f t="shared" si="55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  <c r="Q153" s="269"/>
    </row>
    <row r="154" spans="2:17" ht="13.5" thickBot="1">
      <c r="B154" s="195" t="str">
        <f t="shared" si="55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48"/>
        <v>0</v>
      </c>
      <c r="H154" s="530">
        <f t="shared" si="49"/>
        <v>0</v>
      </c>
      <c r="I154" s="579">
        <f t="shared" si="50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  <c r="Q154" s="269"/>
    </row>
    <row r="155" spans="2:17">
      <c r="C155" s="374" t="s">
        <v>78</v>
      </c>
      <c r="D155" s="375"/>
      <c r="E155" s="375">
        <f>SUM(E99:E154)</f>
        <v>421517</v>
      </c>
      <c r="F155" s="375"/>
      <c r="G155" s="375"/>
      <c r="H155" s="375">
        <f>SUM(H99:H154)</f>
        <v>1481599.2155914437</v>
      </c>
      <c r="I155" s="375">
        <f>SUM(I99:I154)</f>
        <v>1481599.2155914437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view="pageBreakPreview" zoomScale="75" zoomScaleNormal="100" zoomScaleSheetLayoutView="75" workbookViewId="0">
      <selection activeCell="D109" sqref="D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575360.12029871624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575360.12029871624</v>
      </c>
      <c r="O6" s="269"/>
      <c r="P6" s="269"/>
    </row>
    <row r="7" spans="1:17" ht="13.5" thickBot="1">
      <c r="C7" s="467" t="s">
        <v>48</v>
      </c>
      <c r="D7" s="620" t="s">
        <v>281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125439.97619047618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701781.20735784783</v>
      </c>
      <c r="H23" s="610">
        <v>701781.20735784783</v>
      </c>
      <c r="I23" s="511">
        <f t="shared" si="9"/>
        <v>0</v>
      </c>
      <c r="J23" s="511"/>
      <c r="K23" s="518">
        <f>G23</f>
        <v>701781.20735784783</v>
      </c>
      <c r="L23" s="519">
        <f t="shared" si="6"/>
        <v>0</v>
      </c>
      <c r="M23" s="518">
        <f>H23</f>
        <v>701781.20735784783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128499.48780487805</v>
      </c>
      <c r="F24" s="608">
        <v>4317937.9236150496</v>
      </c>
      <c r="G24" s="609">
        <v>685449.68074254401</v>
      </c>
      <c r="H24" s="610">
        <v>685449.68074254401</v>
      </c>
      <c r="I24" s="511">
        <f t="shared" si="9"/>
        <v>0</v>
      </c>
      <c r="J24" s="511"/>
      <c r="K24" s="518">
        <f>G24</f>
        <v>685449.68074254401</v>
      </c>
      <c r="L24" s="519">
        <f t="shared" ref="L24" si="10">IF(K24&lt;&gt;0,+G24-K24,0)</f>
        <v>0</v>
      </c>
      <c r="M24" s="518">
        <f>H24</f>
        <v>685449.68074254401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563802.60432385455</v>
      </c>
      <c r="H25" s="610">
        <v>563802.60432385455</v>
      </c>
      <c r="I25" s="511">
        <f t="shared" si="9"/>
        <v>0</v>
      </c>
      <c r="J25" s="511"/>
      <c r="K25" s="518">
        <f>G25</f>
        <v>563802.60432385455</v>
      </c>
      <c r="L25" s="519">
        <f t="shared" ref="L25" si="11">IF(K25&lt;&gt;0,+G25-K25,0)</f>
        <v>0</v>
      </c>
      <c r="M25" s="518">
        <f>H25</f>
        <v>563802.60432385455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4195415.1561731901</v>
      </c>
      <c r="E26" s="609">
        <v>125439.97619047618</v>
      </c>
      <c r="F26" s="608">
        <v>4069975.1799827139</v>
      </c>
      <c r="G26" s="609">
        <v>563524.4472824221</v>
      </c>
      <c r="H26" s="610">
        <v>563524.4472824221</v>
      </c>
      <c r="I26" s="511">
        <f t="shared" si="9"/>
        <v>0</v>
      </c>
      <c r="J26" s="511"/>
      <c r="K26" s="518">
        <f>G26</f>
        <v>563524.4472824221</v>
      </c>
      <c r="L26" s="519">
        <f t="shared" ref="L26" si="12">IF(K26&lt;&gt;0,+G26-K26,0)</f>
        <v>0</v>
      </c>
      <c r="M26" s="518">
        <f>H26</f>
        <v>563524.4472824221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08">
        <v>4063998.4596196958</v>
      </c>
      <c r="E27" s="609">
        <v>125439.97619047618</v>
      </c>
      <c r="F27" s="608">
        <v>3938558.4834292196</v>
      </c>
      <c r="G27" s="609">
        <v>575360.12029871624</v>
      </c>
      <c r="H27" s="610">
        <v>575360.12029871624</v>
      </c>
      <c r="I27" s="511">
        <f t="shared" si="9"/>
        <v>0</v>
      </c>
      <c r="J27" s="511"/>
      <c r="K27" s="518">
        <f>G27</f>
        <v>575360.12029871624</v>
      </c>
      <c r="L27" s="519">
        <f t="shared" ref="L27" si="13">IF(K27&lt;&gt;0,+G27-K27,0)</f>
        <v>0</v>
      </c>
      <c r="M27" s="518">
        <f>H27</f>
        <v>575360.12029871624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3938558.4834292196</v>
      </c>
      <c r="E28" s="522">
        <f>IF(+I14&lt;F27,I14,D28)</f>
        <v>125439.97619047618</v>
      </c>
      <c r="F28" s="523">
        <f t="shared" ref="F28:F48" si="14">+D28-E28</f>
        <v>3813118.5072387434</v>
      </c>
      <c r="G28" s="524">
        <f t="shared" ref="G28:G53" si="15">+I$12*((D28+F28)/2)+E28</f>
        <v>561255.13546294428</v>
      </c>
      <c r="H28" s="491">
        <f t="shared" ref="H28:H53" si="16">+I$13*((D28+F28)/2)+E28</f>
        <v>561255.13546294428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3813118.5072387434</v>
      </c>
      <c r="E29" s="522">
        <f>IF(+I14&lt;F28,I14,D29)</f>
        <v>125439.97619047618</v>
      </c>
      <c r="F29" s="523">
        <f t="shared" si="14"/>
        <v>3687678.5310482671</v>
      </c>
      <c r="G29" s="524">
        <f t="shared" si="15"/>
        <v>547150.15062717232</v>
      </c>
      <c r="H29" s="491">
        <f t="shared" si="16"/>
        <v>547150.15062717232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3687678.5310482671</v>
      </c>
      <c r="E30" s="522">
        <f>IF(+I14&lt;F29,I14,D30)</f>
        <v>125439.97619047618</v>
      </c>
      <c r="F30" s="523">
        <f t="shared" si="14"/>
        <v>3562238.5548577909</v>
      </c>
      <c r="G30" s="524">
        <f t="shared" si="15"/>
        <v>533045.16579140036</v>
      </c>
      <c r="H30" s="491">
        <f t="shared" si="16"/>
        <v>533045.16579140036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3562238.5548577909</v>
      </c>
      <c r="E31" s="522">
        <f>IF(+I14&lt;F30,I14,D31)</f>
        <v>125439.97619047618</v>
      </c>
      <c r="F31" s="523">
        <f t="shared" si="14"/>
        <v>3436798.5786673147</v>
      </c>
      <c r="G31" s="524">
        <f t="shared" si="15"/>
        <v>518940.1809556284</v>
      </c>
      <c r="H31" s="491">
        <f t="shared" si="16"/>
        <v>518940.1809556284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3436798.5786673147</v>
      </c>
      <c r="E32" s="522">
        <f>IF(+I14&lt;F31,I14,D32)</f>
        <v>125439.97619047618</v>
      </c>
      <c r="F32" s="523">
        <f t="shared" si="14"/>
        <v>3311358.6024768385</v>
      </c>
      <c r="G32" s="524">
        <f t="shared" si="15"/>
        <v>504835.19611985644</v>
      </c>
      <c r="H32" s="491">
        <f t="shared" si="16"/>
        <v>504835.19611985644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3311358.6024768385</v>
      </c>
      <c r="E33" s="522">
        <f>IF(+I14&lt;F32,I14,D33)</f>
        <v>125439.97619047618</v>
      </c>
      <c r="F33" s="523">
        <f t="shared" si="14"/>
        <v>3185918.6262863623</v>
      </c>
      <c r="G33" s="524">
        <f t="shared" si="15"/>
        <v>490730.21128408448</v>
      </c>
      <c r="H33" s="491">
        <f t="shared" si="16"/>
        <v>490730.21128408448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3185918.6262863623</v>
      </c>
      <c r="E34" s="522">
        <f>IF(+I14&lt;F33,I14,D34)</f>
        <v>125439.97619047618</v>
      </c>
      <c r="F34" s="523">
        <f t="shared" si="14"/>
        <v>3060478.6500958861</v>
      </c>
      <c r="G34" s="524">
        <f t="shared" si="15"/>
        <v>476625.22644831252</v>
      </c>
      <c r="H34" s="491">
        <f t="shared" si="16"/>
        <v>476625.22644831252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3060478.6500958861</v>
      </c>
      <c r="E35" s="522">
        <f>IF(+I14&lt;F34,I14,D35)</f>
        <v>125439.97619047618</v>
      </c>
      <c r="F35" s="523">
        <f t="shared" si="14"/>
        <v>2935038.6739054099</v>
      </c>
      <c r="G35" s="524">
        <f t="shared" si="15"/>
        <v>462520.24161254056</v>
      </c>
      <c r="H35" s="491">
        <f t="shared" si="16"/>
        <v>462520.24161254056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2935038.6739054099</v>
      </c>
      <c r="E36" s="522">
        <f>IF(+I14&lt;F35,I14,D36)</f>
        <v>125439.97619047618</v>
      </c>
      <c r="F36" s="523">
        <f t="shared" si="14"/>
        <v>2809598.6977149337</v>
      </c>
      <c r="G36" s="524">
        <f t="shared" si="15"/>
        <v>448415.25677676871</v>
      </c>
      <c r="H36" s="491">
        <f t="shared" si="16"/>
        <v>448415.25677676871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2809598.6977149337</v>
      </c>
      <c r="E37" s="522">
        <f>IF(+I14&lt;F36,I14,D37)</f>
        <v>125439.97619047618</v>
      </c>
      <c r="F37" s="523">
        <f t="shared" si="14"/>
        <v>2684158.7215244574</v>
      </c>
      <c r="G37" s="524">
        <f t="shared" si="15"/>
        <v>434310.27194099664</v>
      </c>
      <c r="H37" s="491">
        <f t="shared" si="16"/>
        <v>434310.27194099664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2684158.7215244574</v>
      </c>
      <c r="E38" s="522">
        <f>IF(+I14&lt;F37,I14,D38)</f>
        <v>125439.97619047618</v>
      </c>
      <c r="F38" s="523">
        <f t="shared" si="14"/>
        <v>2558718.7453339812</v>
      </c>
      <c r="G38" s="524">
        <f t="shared" si="15"/>
        <v>420205.28710522479</v>
      </c>
      <c r="H38" s="491">
        <f t="shared" si="16"/>
        <v>420205.28710522479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2558718.7453339812</v>
      </c>
      <c r="E39" s="522">
        <f>IF(+I14&lt;F38,I14,D39)</f>
        <v>125439.97619047618</v>
      </c>
      <c r="F39" s="523">
        <f t="shared" si="14"/>
        <v>2433278.769143505</v>
      </c>
      <c r="G39" s="524">
        <f t="shared" si="15"/>
        <v>406100.30226945272</v>
      </c>
      <c r="H39" s="491">
        <f t="shared" si="16"/>
        <v>406100.30226945272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2433278.769143505</v>
      </c>
      <c r="E40" s="522">
        <f>IF(+I14&lt;F39,I14,D40)</f>
        <v>125439.97619047618</v>
      </c>
      <c r="F40" s="523">
        <f t="shared" si="14"/>
        <v>2307838.7929530288</v>
      </c>
      <c r="G40" s="524">
        <f t="shared" si="15"/>
        <v>391995.31743368087</v>
      </c>
      <c r="H40" s="491">
        <f t="shared" si="16"/>
        <v>391995.31743368087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2307838.7929530288</v>
      </c>
      <c r="E41" s="522">
        <f>IF(+I14&lt;F40,I14,D41)</f>
        <v>125439.97619047618</v>
      </c>
      <c r="F41" s="523">
        <f t="shared" si="14"/>
        <v>2182398.8167625526</v>
      </c>
      <c r="G41" s="524">
        <f t="shared" si="15"/>
        <v>377890.3325979088</v>
      </c>
      <c r="H41" s="491">
        <f t="shared" si="16"/>
        <v>377890.3325979088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2182398.8167625526</v>
      </c>
      <c r="E42" s="522">
        <f>IF(+I14&lt;F41,I14,D42)</f>
        <v>125439.97619047618</v>
      </c>
      <c r="F42" s="523">
        <f t="shared" si="14"/>
        <v>2056958.8405720764</v>
      </c>
      <c r="G42" s="524">
        <f t="shared" si="15"/>
        <v>363785.34776213695</v>
      </c>
      <c r="H42" s="491">
        <f t="shared" si="16"/>
        <v>363785.34776213695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2056958.8405720764</v>
      </c>
      <c r="E43" s="522">
        <f>IF(+I14&lt;F42,I14,D43)</f>
        <v>125439.97619047618</v>
      </c>
      <c r="F43" s="523">
        <f t="shared" si="14"/>
        <v>1931518.8643816002</v>
      </c>
      <c r="G43" s="524">
        <f t="shared" si="15"/>
        <v>349680.36292636499</v>
      </c>
      <c r="H43" s="491">
        <f t="shared" si="16"/>
        <v>349680.36292636499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1931518.8643816002</v>
      </c>
      <c r="E44" s="522">
        <f>IF(+I14&lt;F43,I14,D44)</f>
        <v>125439.97619047618</v>
      </c>
      <c r="F44" s="523">
        <f t="shared" si="14"/>
        <v>1806078.888191124</v>
      </c>
      <c r="G44" s="524">
        <f t="shared" si="15"/>
        <v>335575.37809059303</v>
      </c>
      <c r="H44" s="491">
        <f t="shared" si="16"/>
        <v>335575.37809059303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1806078.888191124</v>
      </c>
      <c r="E45" s="522">
        <f>IF(+I14&lt;F44,I14,D45)</f>
        <v>125439.97619047618</v>
      </c>
      <c r="F45" s="523">
        <f t="shared" si="14"/>
        <v>1680638.9120006477</v>
      </c>
      <c r="G45" s="524">
        <f t="shared" si="15"/>
        <v>321470.39325482107</v>
      </c>
      <c r="H45" s="491">
        <f t="shared" si="16"/>
        <v>321470.39325482107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1680638.9120006477</v>
      </c>
      <c r="E46" s="522">
        <f>IF(+I14&lt;F45,I14,D46)</f>
        <v>125439.97619047618</v>
      </c>
      <c r="F46" s="523">
        <f t="shared" si="14"/>
        <v>1555198.9358101715</v>
      </c>
      <c r="G46" s="524">
        <f t="shared" si="15"/>
        <v>307365.40841904911</v>
      </c>
      <c r="H46" s="491">
        <f t="shared" si="16"/>
        <v>307365.40841904911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1555198.9358101715</v>
      </c>
      <c r="E47" s="522">
        <f>IF(+I14&lt;F46,I14,D47)</f>
        <v>125439.97619047618</v>
      </c>
      <c r="F47" s="523">
        <f t="shared" si="14"/>
        <v>1429758.9596196953</v>
      </c>
      <c r="G47" s="524">
        <f t="shared" si="15"/>
        <v>293260.42358327715</v>
      </c>
      <c r="H47" s="491">
        <f t="shared" si="16"/>
        <v>293260.42358327715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1429758.9596196953</v>
      </c>
      <c r="E48" s="522">
        <f>IF(+I14&lt;F47,I14,D48)</f>
        <v>125439.97619047618</v>
      </c>
      <c r="F48" s="523">
        <f t="shared" si="14"/>
        <v>1304318.9834292191</v>
      </c>
      <c r="G48" s="524">
        <f t="shared" si="15"/>
        <v>279155.43874750519</v>
      </c>
      <c r="H48" s="491">
        <f t="shared" si="16"/>
        <v>279155.43874750519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1304318.9834292191</v>
      </c>
      <c r="E49" s="522">
        <f>IF(+I14&lt;F48,I14,D49)</f>
        <v>125439.97619047618</v>
      </c>
      <c r="F49" s="523">
        <f t="shared" ref="F49:F72" si="17">+D49-E49</f>
        <v>1178879.0072387429</v>
      </c>
      <c r="G49" s="524">
        <f t="shared" si="15"/>
        <v>265050.45391173323</v>
      </c>
      <c r="H49" s="491">
        <f t="shared" si="16"/>
        <v>265050.45391173323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1178879.0072387429</v>
      </c>
      <c r="E50" s="522">
        <f>IF(+I14&lt;F49,I14,D50)</f>
        <v>125439.97619047618</v>
      </c>
      <c r="F50" s="523">
        <f t="shared" si="17"/>
        <v>1053439.0310482667</v>
      </c>
      <c r="G50" s="524">
        <f t="shared" si="15"/>
        <v>250945.46907596127</v>
      </c>
      <c r="H50" s="491">
        <f t="shared" si="16"/>
        <v>250945.46907596127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1053439.0310482667</v>
      </c>
      <c r="E51" s="522">
        <f>IF(+I14&lt;F50,I14,D51)</f>
        <v>125439.97619047618</v>
      </c>
      <c r="F51" s="523">
        <f t="shared" si="17"/>
        <v>927999.05485779047</v>
      </c>
      <c r="G51" s="524">
        <f t="shared" si="15"/>
        <v>236840.48424018931</v>
      </c>
      <c r="H51" s="491">
        <f t="shared" si="16"/>
        <v>236840.48424018931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927999.05485779047</v>
      </c>
      <c r="E52" s="522">
        <f>IF(+I14&lt;F51,I14,D52)</f>
        <v>125439.97619047618</v>
      </c>
      <c r="F52" s="523">
        <f t="shared" si="17"/>
        <v>802559.07866731426</v>
      </c>
      <c r="G52" s="524">
        <f t="shared" si="15"/>
        <v>222735.49940441738</v>
      </c>
      <c r="H52" s="491">
        <f t="shared" si="16"/>
        <v>222735.49940441738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802559.07866731426</v>
      </c>
      <c r="E53" s="522">
        <f>IF(+I14&lt;F52,I14,D53)</f>
        <v>125439.97619047618</v>
      </c>
      <c r="F53" s="523">
        <f t="shared" si="17"/>
        <v>677119.10247683804</v>
      </c>
      <c r="G53" s="524">
        <f t="shared" si="15"/>
        <v>208630.51456864542</v>
      </c>
      <c r="H53" s="491">
        <f t="shared" si="16"/>
        <v>208630.51456864542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677119.10247683804</v>
      </c>
      <c r="E54" s="522">
        <f>IF(+I14&lt;F53,I14,D54)</f>
        <v>125439.97619047618</v>
      </c>
      <c r="F54" s="523">
        <f t="shared" si="17"/>
        <v>551679.12628636183</v>
      </c>
      <c r="G54" s="524">
        <f t="shared" ref="G54:G72" si="23">+I$12*((D54+F54)/2)+E54</f>
        <v>194525.52973287349</v>
      </c>
      <c r="H54" s="491">
        <f t="shared" ref="H54:H72" si="24">+I$13*((D54+F54)/2)+E54</f>
        <v>194525.52973287349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551679.12628636183</v>
      </c>
      <c r="E55" s="522">
        <f>IF(+I14&lt;F54,I14,D55)</f>
        <v>125439.97619047618</v>
      </c>
      <c r="F55" s="523">
        <f t="shared" si="17"/>
        <v>426239.15009588562</v>
      </c>
      <c r="G55" s="524">
        <f t="shared" si="23"/>
        <v>180420.54489710153</v>
      </c>
      <c r="H55" s="491">
        <f t="shared" si="24"/>
        <v>180420.54489710153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426239.15009588562</v>
      </c>
      <c r="E56" s="522">
        <f>IF(+I14&lt;F55,I14,D56)</f>
        <v>125439.97619047618</v>
      </c>
      <c r="F56" s="523">
        <f t="shared" si="17"/>
        <v>300799.17390540941</v>
      </c>
      <c r="G56" s="524">
        <f t="shared" si="23"/>
        <v>166315.56006132957</v>
      </c>
      <c r="H56" s="491">
        <f t="shared" si="24"/>
        <v>166315.56006132957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300799.17390540941</v>
      </c>
      <c r="E57" s="522">
        <f>IF(+I14&lt;F56,I14,D57)</f>
        <v>125439.97619047618</v>
      </c>
      <c r="F57" s="523">
        <f t="shared" si="17"/>
        <v>175359.19771493322</v>
      </c>
      <c r="G57" s="524">
        <f t="shared" si="23"/>
        <v>152210.57522555761</v>
      </c>
      <c r="H57" s="491">
        <f t="shared" si="24"/>
        <v>152210.57522555761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175359.19771493322</v>
      </c>
      <c r="E58" s="522">
        <f>IF(+I14&lt;F57,I14,D58)</f>
        <v>125439.97619047618</v>
      </c>
      <c r="F58" s="523">
        <f t="shared" si="17"/>
        <v>49919.22152445704</v>
      </c>
      <c r="G58" s="524">
        <f t="shared" si="23"/>
        <v>138105.59038978565</v>
      </c>
      <c r="H58" s="491">
        <f t="shared" si="24"/>
        <v>138105.59038978565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49919.22152445704</v>
      </c>
      <c r="E59" s="522">
        <f>IF(+I14&lt;F58,I14,D59)</f>
        <v>49919.22152445704</v>
      </c>
      <c r="F59" s="523">
        <f t="shared" si="17"/>
        <v>0</v>
      </c>
      <c r="G59" s="524">
        <f t="shared" si="23"/>
        <v>52725.782415168789</v>
      </c>
      <c r="H59" s="491">
        <f t="shared" si="24"/>
        <v>52725.782415168789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5268478.9999999963</v>
      </c>
      <c r="F73" s="375"/>
      <c r="G73" s="375">
        <f>SUM(G17:G72)</f>
        <v>18729797.224035822</v>
      </c>
      <c r="H73" s="375">
        <f>SUM(H17:H72)</f>
        <v>18729797.224035822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575360.12029871624</v>
      </c>
      <c r="N87" s="546">
        <f>IF(J92&lt;D11,0,VLOOKUP(J92,C17:O72,11))</f>
        <v>575360.12029871624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597252.03170916019</v>
      </c>
      <c r="N88" s="550">
        <f>IF(J92&lt;D11,0,VLOOKUP(J92,C99:P154,7))</f>
        <v>597252.03170916019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Bloomburg-Texarkana Plant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21891.91141044395</v>
      </c>
      <c r="N89" s="555">
        <f>+N88-N87</f>
        <v>21891.91141044395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125439.97619047618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25">+I99-H99</f>
        <v>0</v>
      </c>
      <c r="K99" s="514"/>
      <c r="L99" s="512">
        <f t="shared" ref="L99:L104" si="26">H99</f>
        <v>445678.79491286777</v>
      </c>
      <c r="M99" s="597">
        <f t="shared" ref="M99:M130" si="27">IF(L99&lt;&gt;0,+H99-L99,0)</f>
        <v>0</v>
      </c>
      <c r="N99" s="512">
        <f t="shared" ref="N99:N104" si="28">I99</f>
        <v>445678.79491286777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 t="shared" ref="B100:B131" si="31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26"/>
        <v>821252.98086440889</v>
      </c>
      <c r="M100" s="519">
        <f t="shared" ref="M100:M105" si="32">IF(L100&lt;&gt;0,+H100-L100,0)</f>
        <v>0</v>
      </c>
      <c r="N100" s="518">
        <f t="shared" si="28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1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26"/>
        <v>807451.88344744302</v>
      </c>
      <c r="M101" s="519">
        <f t="shared" si="32"/>
        <v>0</v>
      </c>
      <c r="N101" s="518">
        <f t="shared" si="28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25"/>
        <v>0</v>
      </c>
      <c r="K102" s="514"/>
      <c r="L102" s="518">
        <f t="shared" si="26"/>
        <v>770075.44510229141</v>
      </c>
      <c r="M102" s="519">
        <f t="shared" si="32"/>
        <v>0</v>
      </c>
      <c r="N102" s="518">
        <f t="shared" si="28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25"/>
        <v>0</v>
      </c>
      <c r="K103" s="514"/>
      <c r="L103" s="518">
        <f t="shared" si="26"/>
        <v>727843.98591080913</v>
      </c>
      <c r="M103" s="519">
        <f t="shared" si="32"/>
        <v>0</v>
      </c>
      <c r="N103" s="518">
        <f t="shared" si="28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25"/>
        <v>0</v>
      </c>
      <c r="K104" s="514"/>
      <c r="L104" s="518">
        <f t="shared" si="26"/>
        <v>689578.34111200261</v>
      </c>
      <c r="M104" s="519">
        <f t="shared" si="32"/>
        <v>0</v>
      </c>
      <c r="N104" s="518">
        <f t="shared" si="28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25"/>
        <v>0</v>
      </c>
      <c r="K105" s="514"/>
      <c r="L105" s="518">
        <f t="shared" ref="L105" si="33">H105</f>
        <v>602642.29693406296</v>
      </c>
      <c r="M105" s="519">
        <f t="shared" si="32"/>
        <v>0</v>
      </c>
      <c r="N105" s="518">
        <f t="shared" ref="N105" si="34">I105</f>
        <v>602642.29693406296</v>
      </c>
      <c r="O105" s="514">
        <f t="shared" si="29"/>
        <v>0</v>
      </c>
      <c r="P105" s="514">
        <f t="shared" si="30"/>
        <v>0</v>
      </c>
      <c r="Q105" s="269"/>
    </row>
    <row r="106" spans="1:17">
      <c r="B106" s="195" t="str">
        <f t="shared" si="31"/>
        <v/>
      </c>
      <c r="C106" s="507">
        <f>IF(D93="","-",+C105+1)</f>
        <v>2019</v>
      </c>
      <c r="D106" s="508">
        <v>4456045.1492248075</v>
      </c>
      <c r="E106" s="516">
        <v>122522.76744186046</v>
      </c>
      <c r="F106" s="515">
        <v>4333522.3817829471</v>
      </c>
      <c r="G106" s="515">
        <v>4394783.7655038778</v>
      </c>
      <c r="H106" s="575">
        <v>592942.82363557536</v>
      </c>
      <c r="I106" s="576">
        <v>592942.82363557536</v>
      </c>
      <c r="J106" s="514">
        <f t="shared" si="25"/>
        <v>0</v>
      </c>
      <c r="K106" s="514"/>
      <c r="L106" s="518">
        <f t="shared" ref="L106" si="35">H106</f>
        <v>592942.82363557536</v>
      </c>
      <c r="M106" s="519">
        <f t="shared" ref="M106" si="36">IF(L106&lt;&gt;0,+H106-L106,0)</f>
        <v>0</v>
      </c>
      <c r="N106" s="518">
        <f t="shared" ref="N106" si="37">I106</f>
        <v>592942.82363557536</v>
      </c>
      <c r="O106" s="514">
        <f t="shared" si="29"/>
        <v>0</v>
      </c>
      <c r="P106" s="514">
        <f t="shared" si="30"/>
        <v>0</v>
      </c>
      <c r="Q106" s="269"/>
    </row>
    <row r="107" spans="1:17">
      <c r="B107" s="195" t="str">
        <f t="shared" si="31"/>
        <v/>
      </c>
      <c r="C107" s="507">
        <f>IF(D93="","-",+C106+1)</f>
        <v>2020</v>
      </c>
      <c r="D107" s="508">
        <v>4333522.3817829471</v>
      </c>
      <c r="E107" s="516">
        <v>125439.97619047618</v>
      </c>
      <c r="F107" s="515">
        <v>4208082.4055924714</v>
      </c>
      <c r="G107" s="515">
        <v>4270802.3936877092</v>
      </c>
      <c r="H107" s="575">
        <v>584866.55753278674</v>
      </c>
      <c r="I107" s="576">
        <v>584866.55753278674</v>
      </c>
      <c r="J107" s="514">
        <f t="shared" si="25"/>
        <v>0</v>
      </c>
      <c r="K107" s="514"/>
      <c r="L107" s="518">
        <f t="shared" ref="L107" si="38">H107</f>
        <v>584866.55753278674</v>
      </c>
      <c r="M107" s="519">
        <f t="shared" ref="M107" si="39">IF(L107&lt;&gt;0,+H107-L107,0)</f>
        <v>0</v>
      </c>
      <c r="N107" s="518">
        <f t="shared" ref="N107" si="40">I107</f>
        <v>584866.55753278674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2021</v>
      </c>
      <c r="D108" s="508">
        <v>4208082.4055924714</v>
      </c>
      <c r="E108" s="516">
        <v>128499.48780487805</v>
      </c>
      <c r="F108" s="515">
        <v>4079582.9177875933</v>
      </c>
      <c r="G108" s="515">
        <v>4143832.6616900321</v>
      </c>
      <c r="H108" s="575">
        <v>598883.44661081501</v>
      </c>
      <c r="I108" s="576">
        <v>598883.44661081501</v>
      </c>
      <c r="J108" s="514">
        <f t="shared" si="25"/>
        <v>0</v>
      </c>
      <c r="K108" s="514"/>
      <c r="L108" s="518">
        <f t="shared" ref="L108" si="41">H108</f>
        <v>598883.44661081501</v>
      </c>
      <c r="M108" s="519">
        <f t="shared" ref="M108" si="42">IF(L108&lt;&gt;0,+H108-L108,0)</f>
        <v>0</v>
      </c>
      <c r="N108" s="518">
        <f t="shared" ref="N108" si="43">I108</f>
        <v>598883.44661081501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4079582.9177875933</v>
      </c>
      <c r="E109" s="522">
        <f>IF(+J96&lt;F108,J96,D109)</f>
        <v>125439.97619047618</v>
      </c>
      <c r="F109" s="523">
        <f t="shared" ref="F109:F131" si="44">+D109-E109</f>
        <v>3954142.9415971171</v>
      </c>
      <c r="G109" s="523">
        <f t="shared" ref="G109:G130" si="45">+(F109+D109)/2</f>
        <v>4016862.929692355</v>
      </c>
      <c r="H109" s="526">
        <f t="shared" ref="H109:H130" si="46">+J$94*G109+E109</f>
        <v>597252.03170916019</v>
      </c>
      <c r="I109" s="577">
        <f t="shared" ref="I109:I130" si="47">+J$95*G109+E109</f>
        <v>597252.03170916019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3954142.9415971171</v>
      </c>
      <c r="E110" s="522">
        <f>IF(+J96&lt;F109,J96,D110)</f>
        <v>125439.97619047618</v>
      </c>
      <c r="F110" s="523">
        <f t="shared" si="44"/>
        <v>3828702.9654066409</v>
      </c>
      <c r="G110" s="523">
        <f t="shared" si="45"/>
        <v>3891422.9535018792</v>
      </c>
      <c r="H110" s="526">
        <f t="shared" si="46"/>
        <v>582518.12267453561</v>
      </c>
      <c r="I110" s="577">
        <f t="shared" si="47"/>
        <v>582518.12267453561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3828702.9654066409</v>
      </c>
      <c r="E111" s="522">
        <f>IF(+J96&lt;F110,J96,D111)</f>
        <v>125439.97619047618</v>
      </c>
      <c r="F111" s="523">
        <f t="shared" si="44"/>
        <v>3703262.9892161647</v>
      </c>
      <c r="G111" s="523">
        <f t="shared" si="45"/>
        <v>3765982.9773114026</v>
      </c>
      <c r="H111" s="526">
        <f t="shared" si="46"/>
        <v>567784.2136399108</v>
      </c>
      <c r="I111" s="577">
        <f t="shared" si="47"/>
        <v>567784.2136399108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3703262.9892161647</v>
      </c>
      <c r="E112" s="522">
        <f>IF(+J96&lt;F111,J96,D112)</f>
        <v>125439.97619047618</v>
      </c>
      <c r="F112" s="523">
        <f t="shared" si="44"/>
        <v>3577823.0130256885</v>
      </c>
      <c r="G112" s="523">
        <f t="shared" si="45"/>
        <v>3640543.0011209268</v>
      </c>
      <c r="H112" s="526">
        <f t="shared" si="46"/>
        <v>553050.3046052861</v>
      </c>
      <c r="I112" s="577">
        <f t="shared" si="47"/>
        <v>553050.3046052861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3577823.0130256885</v>
      </c>
      <c r="E113" s="522">
        <f>IF(+J96&lt;F112,J96,D113)</f>
        <v>125439.97619047618</v>
      </c>
      <c r="F113" s="523">
        <f t="shared" si="44"/>
        <v>3452383.0368352123</v>
      </c>
      <c r="G113" s="523">
        <f t="shared" si="45"/>
        <v>3515103.0249304501</v>
      </c>
      <c r="H113" s="526">
        <f t="shared" si="46"/>
        <v>538316.39557066129</v>
      </c>
      <c r="I113" s="577">
        <f t="shared" si="47"/>
        <v>538316.39557066129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3452383.0368352123</v>
      </c>
      <c r="E114" s="522">
        <f>IF(+J96&lt;F113,J96,D114)</f>
        <v>125439.97619047618</v>
      </c>
      <c r="F114" s="523">
        <f t="shared" si="44"/>
        <v>3326943.060644736</v>
      </c>
      <c r="G114" s="523">
        <f t="shared" si="45"/>
        <v>3389663.0487399744</v>
      </c>
      <c r="H114" s="526">
        <f t="shared" si="46"/>
        <v>523582.48653603659</v>
      </c>
      <c r="I114" s="577">
        <f t="shared" si="47"/>
        <v>523582.48653603659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3326943.060644736</v>
      </c>
      <c r="E115" s="522">
        <f>IF(+J96&lt;F114,J96,D115)</f>
        <v>125439.97619047618</v>
      </c>
      <c r="F115" s="523">
        <f t="shared" si="44"/>
        <v>3201503.0844542598</v>
      </c>
      <c r="G115" s="523">
        <f t="shared" si="45"/>
        <v>3264223.0725494977</v>
      </c>
      <c r="H115" s="526">
        <f t="shared" si="46"/>
        <v>508848.57750141178</v>
      </c>
      <c r="I115" s="577">
        <f t="shared" si="47"/>
        <v>508848.57750141178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3201503.0844542598</v>
      </c>
      <c r="E116" s="522">
        <f>IF(+J96&lt;F115,J96,D116)</f>
        <v>125439.97619047618</v>
      </c>
      <c r="F116" s="523">
        <f t="shared" si="44"/>
        <v>3076063.1082637836</v>
      </c>
      <c r="G116" s="523">
        <f t="shared" si="45"/>
        <v>3138783.096359022</v>
      </c>
      <c r="H116" s="526">
        <f t="shared" si="46"/>
        <v>494114.6684667872</v>
      </c>
      <c r="I116" s="577">
        <f t="shared" si="47"/>
        <v>494114.6684667872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3076063.1082637836</v>
      </c>
      <c r="E117" s="522">
        <f>IF(+J96&lt;F116,J96,D117)</f>
        <v>125439.97619047618</v>
      </c>
      <c r="F117" s="523">
        <f t="shared" si="44"/>
        <v>2950623.1320733074</v>
      </c>
      <c r="G117" s="523">
        <f t="shared" si="45"/>
        <v>3013343.1201685453</v>
      </c>
      <c r="H117" s="526">
        <f t="shared" si="46"/>
        <v>479380.75943216239</v>
      </c>
      <c r="I117" s="577">
        <f t="shared" si="47"/>
        <v>479380.75943216239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2950623.1320733074</v>
      </c>
      <c r="E118" s="522">
        <f>IF(+J96&lt;F117,J96,D118)</f>
        <v>125439.97619047618</v>
      </c>
      <c r="F118" s="523">
        <f t="shared" si="44"/>
        <v>2825183.1558828312</v>
      </c>
      <c r="G118" s="523">
        <f t="shared" si="45"/>
        <v>2887903.1439780695</v>
      </c>
      <c r="H118" s="526">
        <f t="shared" si="46"/>
        <v>464646.8503975377</v>
      </c>
      <c r="I118" s="577">
        <f t="shared" si="47"/>
        <v>464646.8503975377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2825183.1558828312</v>
      </c>
      <c r="E119" s="522">
        <f>IF(+J96&lt;F118,J96,D119)</f>
        <v>125439.97619047618</v>
      </c>
      <c r="F119" s="523">
        <f t="shared" si="44"/>
        <v>2699743.179692355</v>
      </c>
      <c r="G119" s="523">
        <f t="shared" si="45"/>
        <v>2762463.1677875929</v>
      </c>
      <c r="H119" s="526">
        <f t="shared" si="46"/>
        <v>449912.94136291288</v>
      </c>
      <c r="I119" s="577">
        <f t="shared" si="47"/>
        <v>449912.94136291288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2699743.179692355</v>
      </c>
      <c r="E120" s="522">
        <f>IF(+J96&lt;F119,J96,D120)</f>
        <v>125439.97619047618</v>
      </c>
      <c r="F120" s="523">
        <f t="shared" si="44"/>
        <v>2574303.2035018788</v>
      </c>
      <c r="G120" s="523">
        <f t="shared" si="45"/>
        <v>2637023.1915971171</v>
      </c>
      <c r="H120" s="526">
        <f t="shared" si="46"/>
        <v>435179.03232828819</v>
      </c>
      <c r="I120" s="577">
        <f t="shared" si="47"/>
        <v>435179.03232828819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2574303.2035018788</v>
      </c>
      <c r="E121" s="522">
        <f>IF(+J96&lt;F120,J96,D121)</f>
        <v>125439.97619047618</v>
      </c>
      <c r="F121" s="523">
        <f t="shared" si="44"/>
        <v>2448863.2273114026</v>
      </c>
      <c r="G121" s="523">
        <f t="shared" si="45"/>
        <v>2511583.2154066404</v>
      </c>
      <c r="H121" s="526">
        <f t="shared" si="46"/>
        <v>420445.12329366338</v>
      </c>
      <c r="I121" s="577">
        <f t="shared" si="47"/>
        <v>420445.12329366338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2448863.2273114026</v>
      </c>
      <c r="E122" s="522">
        <f>IF(+J96&lt;F121,J96,D122)</f>
        <v>125439.97619047618</v>
      </c>
      <c r="F122" s="523">
        <f t="shared" si="44"/>
        <v>2323423.2511209263</v>
      </c>
      <c r="G122" s="523">
        <f t="shared" si="45"/>
        <v>2386143.2392161647</v>
      </c>
      <c r="H122" s="526">
        <f t="shared" si="46"/>
        <v>405711.2142590388</v>
      </c>
      <c r="I122" s="577">
        <f t="shared" si="47"/>
        <v>405711.2142590388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2323423.2511209263</v>
      </c>
      <c r="E123" s="522">
        <f>IF(+J96&lt;F122,J96,D123)</f>
        <v>125439.97619047618</v>
      </c>
      <c r="F123" s="523">
        <f t="shared" si="44"/>
        <v>2197983.2749304501</v>
      </c>
      <c r="G123" s="523">
        <f t="shared" si="45"/>
        <v>2260703.263025688</v>
      </c>
      <c r="H123" s="526">
        <f t="shared" si="46"/>
        <v>390977.30522441398</v>
      </c>
      <c r="I123" s="577">
        <f t="shared" si="47"/>
        <v>390977.30522441398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2197983.2749304501</v>
      </c>
      <c r="E124" s="522">
        <f>IF(+J96&lt;F123,J96,D124)</f>
        <v>125439.97619047618</v>
      </c>
      <c r="F124" s="523">
        <f t="shared" si="44"/>
        <v>2072543.2987399739</v>
      </c>
      <c r="G124" s="523">
        <f t="shared" si="45"/>
        <v>2135263.2868352123</v>
      </c>
      <c r="H124" s="526">
        <f t="shared" si="46"/>
        <v>376243.39618978929</v>
      </c>
      <c r="I124" s="577">
        <f t="shared" si="47"/>
        <v>376243.39618978929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2072543.2987399739</v>
      </c>
      <c r="E125" s="522">
        <f>IF(+J96&lt;F124,J96,D125)</f>
        <v>125439.97619047618</v>
      </c>
      <c r="F125" s="523">
        <f t="shared" si="44"/>
        <v>1947103.3225494977</v>
      </c>
      <c r="G125" s="523">
        <f t="shared" si="45"/>
        <v>2009823.3106447358</v>
      </c>
      <c r="H125" s="526">
        <f t="shared" si="46"/>
        <v>361509.48715516448</v>
      </c>
      <c r="I125" s="577">
        <f t="shared" si="47"/>
        <v>361509.48715516448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1947103.3225494977</v>
      </c>
      <c r="E126" s="522">
        <f>IF(+J96&lt;F125,J96,D126)</f>
        <v>125439.97619047618</v>
      </c>
      <c r="F126" s="523">
        <f t="shared" si="44"/>
        <v>1821663.3463590215</v>
      </c>
      <c r="G126" s="523">
        <f t="shared" si="45"/>
        <v>1884383.3344542596</v>
      </c>
      <c r="H126" s="526">
        <f t="shared" si="46"/>
        <v>346775.57812053978</v>
      </c>
      <c r="I126" s="577">
        <f t="shared" si="47"/>
        <v>346775.57812053978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1821663.3463590215</v>
      </c>
      <c r="E127" s="522">
        <f>IF(+J96&lt;F126,J96,D127)</f>
        <v>125439.97619047618</v>
      </c>
      <c r="F127" s="523">
        <f t="shared" si="44"/>
        <v>1696223.3701685453</v>
      </c>
      <c r="G127" s="523">
        <f t="shared" si="45"/>
        <v>1758943.3582637834</v>
      </c>
      <c r="H127" s="526">
        <f t="shared" si="46"/>
        <v>332041.66908591508</v>
      </c>
      <c r="I127" s="577">
        <f t="shared" si="47"/>
        <v>332041.66908591508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1696223.3701685453</v>
      </c>
      <c r="E128" s="522">
        <f>IF(+J96&lt;F127,J96,D128)</f>
        <v>125439.97619047618</v>
      </c>
      <c r="F128" s="523">
        <f t="shared" si="44"/>
        <v>1570783.3939780691</v>
      </c>
      <c r="G128" s="523">
        <f t="shared" si="45"/>
        <v>1633503.3820733072</v>
      </c>
      <c r="H128" s="526">
        <f t="shared" si="46"/>
        <v>317307.76005129027</v>
      </c>
      <c r="I128" s="577">
        <f t="shared" si="47"/>
        <v>317307.76005129027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1570783.3939780691</v>
      </c>
      <c r="E129" s="522">
        <f>IF(+J96&lt;F128,J96,D129)</f>
        <v>125439.97619047618</v>
      </c>
      <c r="F129" s="523">
        <f t="shared" si="44"/>
        <v>1445343.4177875929</v>
      </c>
      <c r="G129" s="523">
        <f t="shared" si="45"/>
        <v>1508063.405882831</v>
      </c>
      <c r="H129" s="526">
        <f t="shared" si="46"/>
        <v>302573.85101666558</v>
      </c>
      <c r="I129" s="577">
        <f t="shared" si="47"/>
        <v>302573.85101666558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1445343.4177875929</v>
      </c>
      <c r="E130" s="522">
        <f>IF(+J96&lt;F129,J96,D130)</f>
        <v>125439.97619047618</v>
      </c>
      <c r="F130" s="523">
        <f t="shared" si="44"/>
        <v>1319903.4415971166</v>
      </c>
      <c r="G130" s="523">
        <f t="shared" si="45"/>
        <v>1382623.4296923548</v>
      </c>
      <c r="H130" s="526">
        <f t="shared" si="46"/>
        <v>287839.94198204088</v>
      </c>
      <c r="I130" s="577">
        <f t="shared" si="47"/>
        <v>287839.94198204088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1319903.4415971166</v>
      </c>
      <c r="E131" s="522">
        <f>IF(+J96&lt;F130,J96,D131)</f>
        <v>125439.97619047618</v>
      </c>
      <c r="F131" s="523">
        <f t="shared" si="44"/>
        <v>1194463.4654066404</v>
      </c>
      <c r="G131" s="523">
        <f t="shared" ref="G131:G154" si="48">+(F131+D131)/2</f>
        <v>1257183.4535018785</v>
      </c>
      <c r="H131" s="526">
        <f t="shared" ref="H131:H154" si="49">+J$94*G131+E131</f>
        <v>273106.03294741607</v>
      </c>
      <c r="I131" s="577">
        <f t="shared" ref="I131:I154" si="50">+J$95*G131+E131</f>
        <v>273106.03294741607</v>
      </c>
      <c r="J131" s="514">
        <f t="shared" ref="J131:J154" si="51">+I131-H131</f>
        <v>0</v>
      </c>
      <c r="K131" s="514"/>
      <c r="L131" s="525"/>
      <c r="M131" s="514">
        <f t="shared" ref="M131:M154" si="52">IF(L131&lt;&gt;0,+H131-L131,0)</f>
        <v>0</v>
      </c>
      <c r="N131" s="525"/>
      <c r="O131" s="514">
        <f t="shared" ref="O131:O154" si="53">IF(N131&lt;&gt;0,+I131-N131,0)</f>
        <v>0</v>
      </c>
      <c r="P131" s="514">
        <f t="shared" ref="P131:P154" si="54">+O131-M131</f>
        <v>0</v>
      </c>
      <c r="Q131" s="269"/>
    </row>
    <row r="132" spans="2:17">
      <c r="B132" s="195" t="str">
        <f t="shared" ref="B132:B154" si="55">IF(D132=F131,"","IU")</f>
        <v/>
      </c>
      <c r="C132" s="507">
        <f>IF(D93="","-",+C131+1)</f>
        <v>2045</v>
      </c>
      <c r="D132" s="374">
        <f>IF(F131+SUM(E$99:E131)=D$92,F131,D$92-SUM(E$99:E131))</f>
        <v>1194463.4654066404</v>
      </c>
      <c r="E132" s="522">
        <f>IF(+J96&lt;F131,J96,D132)</f>
        <v>125439.97619047618</v>
      </c>
      <c r="F132" s="523">
        <f t="shared" ref="F132:F154" si="56">+D132-E132</f>
        <v>1069023.4892161642</v>
      </c>
      <c r="G132" s="523">
        <f t="shared" si="48"/>
        <v>1131743.4773114023</v>
      </c>
      <c r="H132" s="526">
        <f t="shared" si="49"/>
        <v>258372.12391279137</v>
      </c>
      <c r="I132" s="577">
        <f t="shared" si="50"/>
        <v>258372.12391279137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  <c r="Q132" s="269"/>
    </row>
    <row r="133" spans="2:17">
      <c r="B133" s="195" t="str">
        <f t="shared" si="55"/>
        <v/>
      </c>
      <c r="C133" s="507">
        <f>IF(D93="","-",+C132+1)</f>
        <v>2046</v>
      </c>
      <c r="D133" s="374">
        <f>IF(F132+SUM(E$99:E132)=D$92,F132,D$92-SUM(E$99:E132))</f>
        <v>1069023.4892161642</v>
      </c>
      <c r="E133" s="522">
        <f>IF(+J96&lt;F132,J96,D133)</f>
        <v>125439.97619047618</v>
      </c>
      <c r="F133" s="523">
        <f t="shared" si="56"/>
        <v>943583.51302568801</v>
      </c>
      <c r="G133" s="523">
        <f t="shared" si="48"/>
        <v>1006303.5011209261</v>
      </c>
      <c r="H133" s="526">
        <f t="shared" si="49"/>
        <v>243638.21487816662</v>
      </c>
      <c r="I133" s="577">
        <f t="shared" si="50"/>
        <v>243638.21487816662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  <c r="Q133" s="269"/>
    </row>
    <row r="134" spans="2:17">
      <c r="B134" s="195" t="str">
        <f t="shared" si="55"/>
        <v/>
      </c>
      <c r="C134" s="507">
        <f>IF(D93="","-",+C133+1)</f>
        <v>2047</v>
      </c>
      <c r="D134" s="374">
        <f>IF(F133+SUM(E$99:E133)=D$92,F133,D$92-SUM(E$99:E133))</f>
        <v>943583.51302568801</v>
      </c>
      <c r="E134" s="522">
        <f>IF(+J96&lt;F133,J96,D134)</f>
        <v>125439.97619047618</v>
      </c>
      <c r="F134" s="523">
        <f t="shared" si="56"/>
        <v>818143.53683521179</v>
      </c>
      <c r="G134" s="523">
        <f t="shared" si="48"/>
        <v>880863.5249304499</v>
      </c>
      <c r="H134" s="526">
        <f t="shared" si="49"/>
        <v>228904.30584354192</v>
      </c>
      <c r="I134" s="577">
        <f t="shared" si="50"/>
        <v>228904.30584354192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  <c r="Q134" s="269"/>
    </row>
    <row r="135" spans="2:17">
      <c r="B135" s="195" t="str">
        <f t="shared" si="55"/>
        <v/>
      </c>
      <c r="C135" s="507">
        <f>IF(D93="","-",+C134+1)</f>
        <v>2048</v>
      </c>
      <c r="D135" s="374">
        <f>IF(F134+SUM(E$99:E134)=D$92,F134,D$92-SUM(E$99:E134))</f>
        <v>818143.53683521179</v>
      </c>
      <c r="E135" s="522">
        <f>IF(+J96&lt;F134,J96,D135)</f>
        <v>125439.97619047618</v>
      </c>
      <c r="F135" s="523">
        <f t="shared" si="56"/>
        <v>692703.56064473558</v>
      </c>
      <c r="G135" s="523">
        <f t="shared" si="48"/>
        <v>755423.54873997369</v>
      </c>
      <c r="H135" s="526">
        <f t="shared" si="49"/>
        <v>214170.39680891717</v>
      </c>
      <c r="I135" s="577">
        <f t="shared" si="50"/>
        <v>214170.39680891717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  <c r="Q135" s="269"/>
    </row>
    <row r="136" spans="2:17">
      <c r="B136" s="195" t="str">
        <f t="shared" si="55"/>
        <v/>
      </c>
      <c r="C136" s="507">
        <f>IF(D93="","-",+C135+1)</f>
        <v>2049</v>
      </c>
      <c r="D136" s="374">
        <f>IF(F135+SUM(E$99:E135)=D$92,F135,D$92-SUM(E$99:E135))</f>
        <v>692703.56064473558</v>
      </c>
      <c r="E136" s="522">
        <f>IF(+J96&lt;F135,J96,D136)</f>
        <v>125439.97619047618</v>
      </c>
      <c r="F136" s="523">
        <f t="shared" si="56"/>
        <v>567263.58445425937</v>
      </c>
      <c r="G136" s="523">
        <f t="shared" si="48"/>
        <v>629983.57254949748</v>
      </c>
      <c r="H136" s="526">
        <f t="shared" si="49"/>
        <v>199436.48777429241</v>
      </c>
      <c r="I136" s="577">
        <f t="shared" si="50"/>
        <v>199436.48777429241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  <c r="Q136" s="269"/>
    </row>
    <row r="137" spans="2:17">
      <c r="B137" s="195" t="str">
        <f t="shared" si="55"/>
        <v/>
      </c>
      <c r="C137" s="507">
        <f>IF(D93="","-",+C136+1)</f>
        <v>2050</v>
      </c>
      <c r="D137" s="374">
        <f>IF(F136+SUM(E$99:E136)=D$92,F136,D$92-SUM(E$99:E136))</f>
        <v>567263.58445425937</v>
      </c>
      <c r="E137" s="522">
        <f>IF(+J96&lt;F136,J96,D137)</f>
        <v>125439.97619047618</v>
      </c>
      <c r="F137" s="523">
        <f t="shared" si="56"/>
        <v>441823.60826378316</v>
      </c>
      <c r="G137" s="523">
        <f t="shared" si="48"/>
        <v>504543.59635902126</v>
      </c>
      <c r="H137" s="526">
        <f t="shared" si="49"/>
        <v>184702.57873966769</v>
      </c>
      <c r="I137" s="577">
        <f t="shared" si="50"/>
        <v>184702.57873966769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  <c r="Q137" s="269"/>
    </row>
    <row r="138" spans="2:17">
      <c r="B138" s="195" t="str">
        <f t="shared" si="55"/>
        <v/>
      </c>
      <c r="C138" s="507">
        <f>IF(D93="","-",+C137+1)</f>
        <v>2051</v>
      </c>
      <c r="D138" s="374">
        <f>IF(F137+SUM(E$99:E137)=D$92,F137,D$92-SUM(E$99:E137))</f>
        <v>441823.60826378316</v>
      </c>
      <c r="E138" s="522">
        <f>IF(+J96&lt;F137,J96,D138)</f>
        <v>125439.97619047618</v>
      </c>
      <c r="F138" s="523">
        <f t="shared" si="56"/>
        <v>316383.63207330694</v>
      </c>
      <c r="G138" s="523">
        <f t="shared" si="48"/>
        <v>379103.62016854505</v>
      </c>
      <c r="H138" s="526">
        <f t="shared" si="49"/>
        <v>169968.66970504296</v>
      </c>
      <c r="I138" s="577">
        <f t="shared" si="50"/>
        <v>169968.66970504296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  <c r="Q138" s="269"/>
    </row>
    <row r="139" spans="2:17">
      <c r="B139" s="195" t="str">
        <f t="shared" si="55"/>
        <v/>
      </c>
      <c r="C139" s="507">
        <f>IF(D93="","-",+C138+1)</f>
        <v>2052</v>
      </c>
      <c r="D139" s="374">
        <f>IF(F138+SUM(E$99:E138)=D$92,F138,D$92-SUM(E$99:E138))</f>
        <v>316383.63207330694</v>
      </c>
      <c r="E139" s="522">
        <f>IF(+J96&lt;F138,J96,D139)</f>
        <v>125439.97619047618</v>
      </c>
      <c r="F139" s="523">
        <f t="shared" si="56"/>
        <v>190943.65588283076</v>
      </c>
      <c r="G139" s="523">
        <f t="shared" si="48"/>
        <v>253663.64397806884</v>
      </c>
      <c r="H139" s="526">
        <f t="shared" si="49"/>
        <v>155234.76067041824</v>
      </c>
      <c r="I139" s="577">
        <f t="shared" si="50"/>
        <v>155234.76067041824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  <c r="Q139" s="269"/>
    </row>
    <row r="140" spans="2:17">
      <c r="B140" s="195" t="str">
        <f t="shared" si="55"/>
        <v/>
      </c>
      <c r="C140" s="507">
        <f>IF(D93="","-",+C139+1)</f>
        <v>2053</v>
      </c>
      <c r="D140" s="374">
        <f>IF(F139+SUM(E$99:E139)=D$92,F139,D$92-SUM(E$99:E139))</f>
        <v>190943.65588283076</v>
      </c>
      <c r="E140" s="522">
        <f>IF(+J96&lt;F139,J96,D140)</f>
        <v>125439.97619047618</v>
      </c>
      <c r="F140" s="523">
        <f t="shared" si="56"/>
        <v>65503.679692354577</v>
      </c>
      <c r="G140" s="523">
        <f t="shared" si="48"/>
        <v>128223.66778759267</v>
      </c>
      <c r="H140" s="526">
        <f t="shared" si="49"/>
        <v>140500.85163579352</v>
      </c>
      <c r="I140" s="577">
        <f t="shared" si="50"/>
        <v>140500.85163579352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  <c r="Q140" s="269"/>
    </row>
    <row r="141" spans="2:17">
      <c r="B141" s="195" t="str">
        <f t="shared" si="55"/>
        <v/>
      </c>
      <c r="C141" s="507">
        <f>IF(D93="","-",+C140+1)</f>
        <v>2054</v>
      </c>
      <c r="D141" s="374">
        <f>IF(F140+SUM(E$99:E140)=D$92,F140,D$92-SUM(E$99:E140))</f>
        <v>65503.679692354577</v>
      </c>
      <c r="E141" s="522">
        <f>IF(+J96&lt;F140,J96,D141)</f>
        <v>65503.679692354577</v>
      </c>
      <c r="F141" s="523">
        <f t="shared" si="56"/>
        <v>0</v>
      </c>
      <c r="G141" s="523">
        <f t="shared" si="48"/>
        <v>32751.839846177289</v>
      </c>
      <c r="H141" s="526">
        <f t="shared" si="49"/>
        <v>69350.640156357054</v>
      </c>
      <c r="I141" s="577">
        <f t="shared" si="50"/>
        <v>69350.640156357054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  <c r="Q141" s="269"/>
    </row>
    <row r="142" spans="2:17">
      <c r="B142" s="195" t="str">
        <f t="shared" si="55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6"/>
        <v>0</v>
      </c>
      <c r="G142" s="523">
        <f t="shared" si="48"/>
        <v>0</v>
      </c>
      <c r="H142" s="526">
        <f t="shared" si="49"/>
        <v>0</v>
      </c>
      <c r="I142" s="577">
        <f t="shared" si="50"/>
        <v>0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  <c r="Q142" s="269"/>
    </row>
    <row r="143" spans="2:17">
      <c r="B143" s="195" t="str">
        <f t="shared" si="55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6"/>
        <v>0</v>
      </c>
      <c r="G143" s="523">
        <f t="shared" si="48"/>
        <v>0</v>
      </c>
      <c r="H143" s="526">
        <f t="shared" si="49"/>
        <v>0</v>
      </c>
      <c r="I143" s="577">
        <f t="shared" si="50"/>
        <v>0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  <c r="Q143" s="269"/>
    </row>
    <row r="144" spans="2:17">
      <c r="B144" s="195" t="str">
        <f t="shared" si="55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6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  <c r="Q144" s="269"/>
    </row>
    <row r="145" spans="2:17">
      <c r="B145" s="195" t="str">
        <f t="shared" si="55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  <c r="Q145" s="269"/>
    </row>
    <row r="146" spans="2:17">
      <c r="B146" s="195" t="str">
        <f t="shared" si="55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  <c r="Q146" s="269"/>
    </row>
    <row r="147" spans="2:17">
      <c r="B147" s="195" t="str">
        <f t="shared" si="55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  <c r="Q147" s="269"/>
    </row>
    <row r="148" spans="2:17">
      <c r="B148" s="195" t="str">
        <f t="shared" si="55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  <c r="Q148" s="269"/>
    </row>
    <row r="149" spans="2:17">
      <c r="B149" s="195" t="str">
        <f t="shared" si="55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  <c r="Q149" s="269"/>
    </row>
    <row r="150" spans="2:17">
      <c r="B150" s="195" t="str">
        <f t="shared" si="55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  <c r="Q150" s="269"/>
    </row>
    <row r="151" spans="2:17">
      <c r="B151" s="195" t="str">
        <f t="shared" si="55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  <c r="Q151" s="269"/>
    </row>
    <row r="152" spans="2:17">
      <c r="B152" s="195" t="str">
        <f t="shared" si="55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  <c r="Q152" s="269"/>
    </row>
    <row r="153" spans="2:17">
      <c r="B153" s="195" t="str">
        <f t="shared" si="55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  <c r="Q153" s="269"/>
    </row>
    <row r="154" spans="2:17" ht="13.5" thickBot="1">
      <c r="B154" s="195" t="str">
        <f t="shared" si="55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48"/>
        <v>0</v>
      </c>
      <c r="H154" s="530">
        <f t="shared" si="49"/>
        <v>0</v>
      </c>
      <c r="I154" s="579">
        <f t="shared" si="50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  <c r="Q154" s="269"/>
    </row>
    <row r="155" spans="2:17">
      <c r="C155" s="374" t="s">
        <v>78</v>
      </c>
      <c r="D155" s="375"/>
      <c r="E155" s="375">
        <f>SUM(E99:E154)</f>
        <v>5268478.9999999981</v>
      </c>
      <c r="F155" s="375"/>
      <c r="G155" s="375"/>
      <c r="H155" s="375">
        <f>SUM(H99:H154)</f>
        <v>18514613.329738695</v>
      </c>
      <c r="I155" s="375">
        <f>SUM(I99:I154)</f>
        <v>18514613.329738695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view="pageBreakPreview" zoomScale="75" zoomScaleNormal="100" zoomScaleSheetLayoutView="75" workbookViewId="0">
      <selection activeCell="E109" sqref="E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29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208285.89837452956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208285.89837452956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44806.833333333336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253803.9152686233</v>
      </c>
      <c r="H23" s="610">
        <v>253803.9152686233</v>
      </c>
      <c r="I23" s="511">
        <f t="shared" si="9"/>
        <v>0</v>
      </c>
      <c r="J23" s="511"/>
      <c r="K23" s="518">
        <f>G23</f>
        <v>253803.9152686233</v>
      </c>
      <c r="L23" s="519">
        <f t="shared" si="6"/>
        <v>0</v>
      </c>
      <c r="M23" s="518">
        <f>H23</f>
        <v>253803.9152686233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45899.682926829271</v>
      </c>
      <c r="F24" s="608">
        <v>1566979.6297166629</v>
      </c>
      <c r="G24" s="609">
        <v>247970.33642594516</v>
      </c>
      <c r="H24" s="610">
        <v>247970.33642594516</v>
      </c>
      <c r="I24" s="511">
        <f t="shared" si="9"/>
        <v>0</v>
      </c>
      <c r="J24" s="511"/>
      <c r="K24" s="518">
        <f>G24</f>
        <v>247970.33642594516</v>
      </c>
      <c r="L24" s="519">
        <f t="shared" ref="L24" si="10">IF(K24&lt;&gt;0,+G24-K24,0)</f>
        <v>0</v>
      </c>
      <c r="M24" s="518">
        <f>H24</f>
        <v>247970.33642594516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203908.67428410932</v>
      </c>
      <c r="H25" s="610">
        <v>203908.67428410932</v>
      </c>
      <c r="I25" s="511">
        <f t="shared" si="9"/>
        <v>0</v>
      </c>
      <c r="J25" s="511"/>
      <c r="K25" s="518">
        <f>G25</f>
        <v>203908.67428410932</v>
      </c>
      <c r="L25" s="519">
        <f t="shared" ref="L25" si="11">IF(K25&lt;&gt;0,+G25-K25,0)</f>
        <v>0</v>
      </c>
      <c r="M25" s="518">
        <f>H25</f>
        <v>203908.67428410932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1523214.8157631741</v>
      </c>
      <c r="E26" s="609">
        <v>44806.833333333336</v>
      </c>
      <c r="F26" s="608">
        <v>1478407.9824298408</v>
      </c>
      <c r="G26" s="609">
        <v>203899.66288933976</v>
      </c>
      <c r="H26" s="610">
        <v>203899.66288933976</v>
      </c>
      <c r="I26" s="511">
        <f t="shared" si="9"/>
        <v>0</v>
      </c>
      <c r="J26" s="511"/>
      <c r="K26" s="518">
        <f>G26</f>
        <v>203899.66288933976</v>
      </c>
      <c r="L26" s="519">
        <f t="shared" ref="L26" si="12">IF(K26&lt;&gt;0,+G26-K26,0)</f>
        <v>0</v>
      </c>
      <c r="M26" s="518">
        <f>H26</f>
        <v>203899.66288933976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08">
        <v>1476273.1134565</v>
      </c>
      <c r="E27" s="609">
        <v>44806.833333333336</v>
      </c>
      <c r="F27" s="608">
        <v>1431466.2801231667</v>
      </c>
      <c r="G27" s="609">
        <v>208285.89837452956</v>
      </c>
      <c r="H27" s="610">
        <v>208285.89837452956</v>
      </c>
      <c r="I27" s="511">
        <f t="shared" si="9"/>
        <v>0</v>
      </c>
      <c r="J27" s="511"/>
      <c r="K27" s="518">
        <f>G27</f>
        <v>208285.89837452956</v>
      </c>
      <c r="L27" s="519">
        <f t="shared" ref="L27" si="13">IF(K27&lt;&gt;0,+G27-K27,0)</f>
        <v>0</v>
      </c>
      <c r="M27" s="518">
        <f>H27</f>
        <v>208285.89837452956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1431466.2801231667</v>
      </c>
      <c r="E28" s="522">
        <f>IF(+I14&lt;F27,I14,D28)</f>
        <v>44806.833333333336</v>
      </c>
      <c r="F28" s="523">
        <f t="shared" ref="F28:F48" si="14">+D28-E28</f>
        <v>1386659.4467898335</v>
      </c>
      <c r="G28" s="524">
        <f t="shared" ref="G28:G53" si="15">+I$12*((D28+F28)/2)+E28</f>
        <v>203247.63446617266</v>
      </c>
      <c r="H28" s="491">
        <f t="shared" ref="H28:H53" si="16">+I$13*((D28+F28)/2)+E28</f>
        <v>203247.63446617266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1386659.4467898335</v>
      </c>
      <c r="E29" s="522">
        <f>IF(+I14&lt;F28,I14,D29)</f>
        <v>44806.833333333336</v>
      </c>
      <c r="F29" s="523">
        <f t="shared" si="14"/>
        <v>1341852.6134565002</v>
      </c>
      <c r="G29" s="524">
        <f t="shared" si="15"/>
        <v>198209.37055781574</v>
      </c>
      <c r="H29" s="491">
        <f t="shared" si="16"/>
        <v>198209.37055781574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1341852.6134565002</v>
      </c>
      <c r="E30" s="522">
        <f>IF(+I14&lt;F29,I14,D30)</f>
        <v>44806.833333333336</v>
      </c>
      <c r="F30" s="523">
        <f t="shared" si="14"/>
        <v>1297045.780123167</v>
      </c>
      <c r="G30" s="524">
        <f t="shared" si="15"/>
        <v>193171.10664945884</v>
      </c>
      <c r="H30" s="491">
        <f t="shared" si="16"/>
        <v>193171.10664945884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1297045.780123167</v>
      </c>
      <c r="E31" s="522">
        <f>IF(+I14&lt;F30,I14,D31)</f>
        <v>44806.833333333336</v>
      </c>
      <c r="F31" s="523">
        <f t="shared" si="14"/>
        <v>1252238.9467898337</v>
      </c>
      <c r="G31" s="524">
        <f t="shared" si="15"/>
        <v>188132.84274110192</v>
      </c>
      <c r="H31" s="491">
        <f t="shared" si="16"/>
        <v>188132.84274110192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1252238.9467898337</v>
      </c>
      <c r="E32" s="522">
        <f>IF(+I14&lt;F31,I14,D32)</f>
        <v>44806.833333333336</v>
      </c>
      <c r="F32" s="523">
        <f t="shared" si="14"/>
        <v>1207432.1134565005</v>
      </c>
      <c r="G32" s="524">
        <f t="shared" si="15"/>
        <v>183094.57883274503</v>
      </c>
      <c r="H32" s="491">
        <f t="shared" si="16"/>
        <v>183094.57883274503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1207432.1134565005</v>
      </c>
      <c r="E33" s="522">
        <f>IF(+I14&lt;F32,I14,D33)</f>
        <v>44806.833333333336</v>
      </c>
      <c r="F33" s="523">
        <f t="shared" si="14"/>
        <v>1162625.2801231672</v>
      </c>
      <c r="G33" s="524">
        <f t="shared" si="15"/>
        <v>178056.31492438808</v>
      </c>
      <c r="H33" s="491">
        <f t="shared" si="16"/>
        <v>178056.31492438808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1162625.2801231672</v>
      </c>
      <c r="E34" s="522">
        <f>IF(+I14&lt;F33,I14,D34)</f>
        <v>44806.833333333336</v>
      </c>
      <c r="F34" s="523">
        <f t="shared" si="14"/>
        <v>1117818.4467898339</v>
      </c>
      <c r="G34" s="524">
        <f t="shared" si="15"/>
        <v>173018.05101603118</v>
      </c>
      <c r="H34" s="491">
        <f t="shared" si="16"/>
        <v>173018.05101603118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1117818.4467898339</v>
      </c>
      <c r="E35" s="522">
        <f>IF(+I14&lt;F34,I14,D35)</f>
        <v>44806.833333333336</v>
      </c>
      <c r="F35" s="523">
        <f t="shared" si="14"/>
        <v>1073011.6134565007</v>
      </c>
      <c r="G35" s="524">
        <f t="shared" si="15"/>
        <v>167979.78710767426</v>
      </c>
      <c r="H35" s="491">
        <f t="shared" si="16"/>
        <v>167979.78710767426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1073011.6134565007</v>
      </c>
      <c r="E36" s="522">
        <f>IF(+I14&lt;F35,I14,D36)</f>
        <v>44806.833333333336</v>
      </c>
      <c r="F36" s="523">
        <f t="shared" si="14"/>
        <v>1028204.7801231673</v>
      </c>
      <c r="G36" s="524">
        <f t="shared" si="15"/>
        <v>162941.52319931734</v>
      </c>
      <c r="H36" s="491">
        <f t="shared" si="16"/>
        <v>162941.52319931734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1028204.7801231673</v>
      </c>
      <c r="E37" s="522">
        <f>IF(+I14&lt;F36,I14,D37)</f>
        <v>44806.833333333336</v>
      </c>
      <c r="F37" s="523">
        <f t="shared" si="14"/>
        <v>983397.94678983395</v>
      </c>
      <c r="G37" s="524">
        <f t="shared" si="15"/>
        <v>157903.25929096041</v>
      </c>
      <c r="H37" s="491">
        <f t="shared" si="16"/>
        <v>157903.25929096041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983397.94678983395</v>
      </c>
      <c r="E38" s="522">
        <f>IF(+I14&lt;F37,I14,D38)</f>
        <v>44806.833333333336</v>
      </c>
      <c r="F38" s="523">
        <f t="shared" si="14"/>
        <v>938591.11345650058</v>
      </c>
      <c r="G38" s="524">
        <f t="shared" si="15"/>
        <v>152864.99538260349</v>
      </c>
      <c r="H38" s="491">
        <f t="shared" si="16"/>
        <v>152864.99538260349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938591.11345650058</v>
      </c>
      <c r="E39" s="522">
        <f>IF(+I14&lt;F38,I14,D39)</f>
        <v>44806.833333333336</v>
      </c>
      <c r="F39" s="523">
        <f t="shared" si="14"/>
        <v>893784.28012316721</v>
      </c>
      <c r="G39" s="524">
        <f t="shared" si="15"/>
        <v>147826.73147424657</v>
      </c>
      <c r="H39" s="491">
        <f t="shared" si="16"/>
        <v>147826.73147424657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893784.28012316721</v>
      </c>
      <c r="E40" s="522">
        <f>IF(+I14&lt;F39,I14,D40)</f>
        <v>44806.833333333336</v>
      </c>
      <c r="F40" s="523">
        <f t="shared" si="14"/>
        <v>848977.44678983383</v>
      </c>
      <c r="G40" s="524">
        <f t="shared" si="15"/>
        <v>142788.46756588962</v>
      </c>
      <c r="H40" s="491">
        <f t="shared" si="16"/>
        <v>142788.46756588962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848977.44678983383</v>
      </c>
      <c r="E41" s="522">
        <f>IF(+I14&lt;F40,I14,D41)</f>
        <v>44806.833333333336</v>
      </c>
      <c r="F41" s="523">
        <f t="shared" si="14"/>
        <v>804170.61345650046</v>
      </c>
      <c r="G41" s="524">
        <f t="shared" si="15"/>
        <v>137750.20365753272</v>
      </c>
      <c r="H41" s="491">
        <f t="shared" si="16"/>
        <v>137750.20365753272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804170.61345650046</v>
      </c>
      <c r="E42" s="522">
        <f>IF(+I14&lt;F41,I14,D42)</f>
        <v>44806.833333333336</v>
      </c>
      <c r="F42" s="523">
        <f t="shared" si="14"/>
        <v>759363.78012316709</v>
      </c>
      <c r="G42" s="524">
        <f t="shared" si="15"/>
        <v>132711.93974917577</v>
      </c>
      <c r="H42" s="491">
        <f t="shared" si="16"/>
        <v>132711.93974917577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759363.78012316709</v>
      </c>
      <c r="E43" s="522">
        <f>IF(+I14&lt;F42,I14,D43)</f>
        <v>44806.833333333336</v>
      </c>
      <c r="F43" s="523">
        <f t="shared" si="14"/>
        <v>714556.94678983372</v>
      </c>
      <c r="G43" s="524">
        <f t="shared" si="15"/>
        <v>127673.67584081885</v>
      </c>
      <c r="H43" s="491">
        <f t="shared" si="16"/>
        <v>127673.67584081885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714556.94678983372</v>
      </c>
      <c r="E44" s="522">
        <f>IF(+I14&lt;F43,I14,D44)</f>
        <v>44806.833333333336</v>
      </c>
      <c r="F44" s="523">
        <f t="shared" si="14"/>
        <v>669750.11345650034</v>
      </c>
      <c r="G44" s="524">
        <f t="shared" si="15"/>
        <v>122635.41193246192</v>
      </c>
      <c r="H44" s="491">
        <f t="shared" si="16"/>
        <v>122635.41193246192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669750.11345650034</v>
      </c>
      <c r="E45" s="522">
        <f>IF(+I14&lt;F44,I14,D45)</f>
        <v>44806.833333333336</v>
      </c>
      <c r="F45" s="523">
        <f t="shared" si="14"/>
        <v>624943.28012316697</v>
      </c>
      <c r="G45" s="524">
        <f t="shared" si="15"/>
        <v>117597.148024105</v>
      </c>
      <c r="H45" s="491">
        <f t="shared" si="16"/>
        <v>117597.148024105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624943.28012316697</v>
      </c>
      <c r="E46" s="522">
        <f>IF(+I14&lt;F45,I14,D46)</f>
        <v>44806.833333333336</v>
      </c>
      <c r="F46" s="523">
        <f t="shared" si="14"/>
        <v>580136.4467898336</v>
      </c>
      <c r="G46" s="524">
        <f t="shared" si="15"/>
        <v>112558.88411574808</v>
      </c>
      <c r="H46" s="491">
        <f t="shared" si="16"/>
        <v>112558.88411574808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580136.4467898336</v>
      </c>
      <c r="E47" s="522">
        <f>IF(+I14&lt;F46,I14,D47)</f>
        <v>44806.833333333336</v>
      </c>
      <c r="F47" s="523">
        <f t="shared" si="14"/>
        <v>535329.61345650023</v>
      </c>
      <c r="G47" s="524">
        <f t="shared" si="15"/>
        <v>107520.62020739116</v>
      </c>
      <c r="H47" s="491">
        <f t="shared" si="16"/>
        <v>107520.62020739116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535329.61345650023</v>
      </c>
      <c r="E48" s="522">
        <f>IF(+I14&lt;F47,I14,D48)</f>
        <v>44806.833333333336</v>
      </c>
      <c r="F48" s="523">
        <f t="shared" si="14"/>
        <v>490522.78012316691</v>
      </c>
      <c r="G48" s="524">
        <f t="shared" si="15"/>
        <v>102482.35629903423</v>
      </c>
      <c r="H48" s="491">
        <f t="shared" si="16"/>
        <v>102482.35629903423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490522.78012316691</v>
      </c>
      <c r="E49" s="522">
        <f>IF(+I14&lt;F48,I14,D49)</f>
        <v>44806.833333333336</v>
      </c>
      <c r="F49" s="523">
        <f t="shared" ref="F49:F72" si="17">+D49-E49</f>
        <v>445715.9467898336</v>
      </c>
      <c r="G49" s="524">
        <f t="shared" si="15"/>
        <v>97444.09239067731</v>
      </c>
      <c r="H49" s="491">
        <f t="shared" si="16"/>
        <v>97444.09239067731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445715.9467898336</v>
      </c>
      <c r="E50" s="522">
        <f>IF(+I14&lt;F49,I14,D50)</f>
        <v>44806.833333333336</v>
      </c>
      <c r="F50" s="523">
        <f t="shared" si="17"/>
        <v>400909.11345650029</v>
      </c>
      <c r="G50" s="524">
        <f t="shared" si="15"/>
        <v>92405.828482320387</v>
      </c>
      <c r="H50" s="491">
        <f t="shared" si="16"/>
        <v>92405.828482320387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400909.11345650029</v>
      </c>
      <c r="E51" s="522">
        <f>IF(+I14&lt;F50,I14,D51)</f>
        <v>44806.833333333336</v>
      </c>
      <c r="F51" s="523">
        <f t="shared" si="17"/>
        <v>356102.28012316697</v>
      </c>
      <c r="G51" s="524">
        <f t="shared" si="15"/>
        <v>87367.564573963464</v>
      </c>
      <c r="H51" s="491">
        <f t="shared" si="16"/>
        <v>87367.564573963464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356102.28012316697</v>
      </c>
      <c r="E52" s="522">
        <f>IF(+I14&lt;F51,I14,D52)</f>
        <v>44806.833333333336</v>
      </c>
      <c r="F52" s="523">
        <f t="shared" si="17"/>
        <v>311295.44678983366</v>
      </c>
      <c r="G52" s="524">
        <f t="shared" si="15"/>
        <v>82329.300665606541</v>
      </c>
      <c r="H52" s="491">
        <f t="shared" si="16"/>
        <v>82329.300665606541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311295.44678983366</v>
      </c>
      <c r="E53" s="522">
        <f>IF(+I14&lt;F52,I14,D53)</f>
        <v>44806.833333333336</v>
      </c>
      <c r="F53" s="523">
        <f t="shared" si="17"/>
        <v>266488.61345650034</v>
      </c>
      <c r="G53" s="524">
        <f t="shared" si="15"/>
        <v>77291.036757249618</v>
      </c>
      <c r="H53" s="491">
        <f t="shared" si="16"/>
        <v>77291.036757249618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266488.61345650034</v>
      </c>
      <c r="E54" s="522">
        <f>IF(+I14&lt;F53,I14,D54)</f>
        <v>44806.833333333336</v>
      </c>
      <c r="F54" s="523">
        <f t="shared" si="17"/>
        <v>221681.780123167</v>
      </c>
      <c r="G54" s="524">
        <f t="shared" ref="G54:G72" si="23">+I$12*((D54+F54)/2)+E54</f>
        <v>72252.772848892695</v>
      </c>
      <c r="H54" s="491">
        <f t="shared" ref="H54:H72" si="24">+I$13*((D54+F54)/2)+E54</f>
        <v>72252.772848892695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221681.780123167</v>
      </c>
      <c r="E55" s="522">
        <f>IF(+I14&lt;F54,I14,D55)</f>
        <v>44806.833333333336</v>
      </c>
      <c r="F55" s="523">
        <f t="shared" si="17"/>
        <v>176874.94678983366</v>
      </c>
      <c r="G55" s="524">
        <f t="shared" si="23"/>
        <v>67214.508940535772</v>
      </c>
      <c r="H55" s="491">
        <f t="shared" si="24"/>
        <v>67214.508940535772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176874.94678983366</v>
      </c>
      <c r="E56" s="522">
        <f>IF(+I14&lt;F55,I14,D56)</f>
        <v>44806.833333333336</v>
      </c>
      <c r="F56" s="523">
        <f t="shared" si="17"/>
        <v>132068.11345650032</v>
      </c>
      <c r="G56" s="524">
        <f t="shared" si="23"/>
        <v>62176.245032178849</v>
      </c>
      <c r="H56" s="491">
        <f t="shared" si="24"/>
        <v>62176.245032178849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132068.11345650032</v>
      </c>
      <c r="E57" s="522">
        <f>IF(+I14&lt;F56,I14,D57)</f>
        <v>44806.833333333336</v>
      </c>
      <c r="F57" s="523">
        <f t="shared" si="17"/>
        <v>87261.280123166973</v>
      </c>
      <c r="G57" s="524">
        <f t="shared" si="23"/>
        <v>57137.981123821934</v>
      </c>
      <c r="H57" s="491">
        <f t="shared" si="24"/>
        <v>57137.981123821934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87261.280123166973</v>
      </c>
      <c r="E58" s="522">
        <f>IF(+I14&lt;F57,I14,D58)</f>
        <v>44806.833333333336</v>
      </c>
      <c r="F58" s="523">
        <f t="shared" si="17"/>
        <v>42454.446789833637</v>
      </c>
      <c r="G58" s="524">
        <f t="shared" si="23"/>
        <v>52099.717215465011</v>
      </c>
      <c r="H58" s="491">
        <f t="shared" si="24"/>
        <v>52099.717215465011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42454.446789833637</v>
      </c>
      <c r="E59" s="522">
        <f>IF(+I14&lt;F58,I14,D59)</f>
        <v>42454.446789833637</v>
      </c>
      <c r="F59" s="523">
        <f t="shared" si="17"/>
        <v>0</v>
      </c>
      <c r="G59" s="524">
        <f t="shared" si="23"/>
        <v>44841.322753810244</v>
      </c>
      <c r="H59" s="491">
        <f t="shared" si="24"/>
        <v>44841.322753810244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1881886.9999999995</v>
      </c>
      <c r="F73" s="375"/>
      <c r="G73" s="375">
        <f>SUM(G17:G72)</f>
        <v>6729474.9975214424</v>
      </c>
      <c r="H73" s="375">
        <f>SUM(H17:H72)</f>
        <v>6729474.9975214424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208285.89837452956</v>
      </c>
      <c r="N87" s="546">
        <f>IF(J92&lt;D11,0,VLOOKUP(J92,C17:O72,11))</f>
        <v>208285.89837452956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215967.96117390104</v>
      </c>
      <c r="N88" s="550">
        <f>IF(J92&lt;D11,0,VLOOKUP(J92,C99:P154,7))</f>
        <v>215967.96117390104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7682.0627993714879</v>
      </c>
      <c r="N89" s="555">
        <f>+N88-N87</f>
        <v>7682.0627993714879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44806.833333333336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25">+I99-H99</f>
        <v>0</v>
      </c>
      <c r="K99" s="514"/>
      <c r="L99" s="512">
        <f t="shared" ref="L99:L104" si="26">H99</f>
        <v>138821.56113909211</v>
      </c>
      <c r="M99" s="597">
        <f t="shared" ref="M99:M130" si="27">IF(L99&lt;&gt;0,+H99-L99,0)</f>
        <v>0</v>
      </c>
      <c r="N99" s="512">
        <f t="shared" ref="N99:N104" si="28">I99</f>
        <v>138821.56113909211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 t="shared" ref="B100:B131" si="31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26"/>
        <v>296379.53273897158</v>
      </c>
      <c r="M100" s="519">
        <f t="shared" ref="M100:M105" si="32">IF(L100&lt;&gt;0,+H100-L100,0)</f>
        <v>0</v>
      </c>
      <c r="N100" s="518">
        <f t="shared" si="28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1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26"/>
        <v>291463.97554748988</v>
      </c>
      <c r="M101" s="519">
        <f t="shared" si="32"/>
        <v>0</v>
      </c>
      <c r="N101" s="518">
        <f t="shared" si="28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25"/>
        <v>0</v>
      </c>
      <c r="K102" s="514"/>
      <c r="L102" s="518">
        <f t="shared" si="26"/>
        <v>278020.60623720445</v>
      </c>
      <c r="M102" s="519">
        <f t="shared" si="32"/>
        <v>0</v>
      </c>
      <c r="N102" s="518">
        <f t="shared" si="28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25"/>
        <v>0</v>
      </c>
      <c r="K103" s="514"/>
      <c r="L103" s="518">
        <f t="shared" si="26"/>
        <v>262827.69435337436</v>
      </c>
      <c r="M103" s="519">
        <f t="shared" si="32"/>
        <v>0</v>
      </c>
      <c r="N103" s="518">
        <f t="shared" si="28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25"/>
        <v>0</v>
      </c>
      <c r="K104" s="514"/>
      <c r="L104" s="518">
        <f t="shared" si="26"/>
        <v>249036.58491645948</v>
      </c>
      <c r="M104" s="519">
        <f t="shared" si="32"/>
        <v>0</v>
      </c>
      <c r="N104" s="518">
        <f t="shared" si="28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25"/>
        <v>0</v>
      </c>
      <c r="K105" s="514"/>
      <c r="L105" s="518">
        <f t="shared" ref="L105" si="33">H105</f>
        <v>217627.83363465747</v>
      </c>
      <c r="M105" s="519">
        <f t="shared" si="32"/>
        <v>0</v>
      </c>
      <c r="N105" s="518">
        <f t="shared" ref="N105" si="34">I105</f>
        <v>217627.83363465747</v>
      </c>
      <c r="O105" s="514">
        <f t="shared" si="29"/>
        <v>0</v>
      </c>
      <c r="P105" s="514">
        <f t="shared" si="30"/>
        <v>0</v>
      </c>
      <c r="Q105" s="269"/>
    </row>
    <row r="106" spans="1:17">
      <c r="B106" s="195" t="str">
        <f t="shared" si="31"/>
        <v/>
      </c>
      <c r="C106" s="507">
        <f>IF(D93="","-",+C105+1)</f>
        <v>2019</v>
      </c>
      <c r="D106" s="508">
        <v>1614088.0193798454</v>
      </c>
      <c r="E106" s="516">
        <v>43764.813953488374</v>
      </c>
      <c r="F106" s="515">
        <v>1570323.205426357</v>
      </c>
      <c r="G106" s="515">
        <v>1592205.6124031013</v>
      </c>
      <c r="H106" s="575">
        <v>214195.37291245433</v>
      </c>
      <c r="I106" s="576">
        <v>214195.37291245433</v>
      </c>
      <c r="J106" s="514">
        <f t="shared" si="25"/>
        <v>0</v>
      </c>
      <c r="K106" s="514"/>
      <c r="L106" s="518">
        <f t="shared" ref="L106" si="35">H106</f>
        <v>214195.37291245433</v>
      </c>
      <c r="M106" s="519">
        <f t="shared" ref="M106" si="36">IF(L106&lt;&gt;0,+H106-L106,0)</f>
        <v>0</v>
      </c>
      <c r="N106" s="518">
        <f t="shared" ref="N106" si="37">I106</f>
        <v>214195.37291245433</v>
      </c>
      <c r="O106" s="514">
        <f t="shared" si="29"/>
        <v>0</v>
      </c>
      <c r="P106" s="514">
        <f t="shared" si="30"/>
        <v>0</v>
      </c>
      <c r="Q106" s="269"/>
    </row>
    <row r="107" spans="1:17">
      <c r="B107" s="195" t="str">
        <f t="shared" si="31"/>
        <v/>
      </c>
      <c r="C107" s="507">
        <f>IF(D93="","-",+C106+1)</f>
        <v>2020</v>
      </c>
      <c r="D107" s="508">
        <v>1570323.205426357</v>
      </c>
      <c r="E107" s="516">
        <v>44806.833333333336</v>
      </c>
      <c r="F107" s="515">
        <v>1525516.3720930237</v>
      </c>
      <c r="G107" s="515">
        <v>1547919.7887596902</v>
      </c>
      <c r="H107" s="575">
        <v>211322.4974139453</v>
      </c>
      <c r="I107" s="576">
        <v>211322.4974139453</v>
      </c>
      <c r="J107" s="514">
        <f t="shared" si="25"/>
        <v>0</v>
      </c>
      <c r="K107" s="514"/>
      <c r="L107" s="518">
        <f t="shared" ref="L107" si="38">H107</f>
        <v>211322.4974139453</v>
      </c>
      <c r="M107" s="519">
        <f t="shared" ref="M107" si="39">IF(L107&lt;&gt;0,+H107-L107,0)</f>
        <v>0</v>
      </c>
      <c r="N107" s="518">
        <f t="shared" ref="N107" si="40">I107</f>
        <v>211322.4974139453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2021</v>
      </c>
      <c r="D108" s="508">
        <v>1525516.3720930237</v>
      </c>
      <c r="E108" s="516">
        <v>45899.682926829271</v>
      </c>
      <c r="F108" s="515">
        <v>1479616.6891661945</v>
      </c>
      <c r="G108" s="515">
        <v>1502566.5306296092</v>
      </c>
      <c r="H108" s="575">
        <v>216462.36022340748</v>
      </c>
      <c r="I108" s="576">
        <v>216462.36022340748</v>
      </c>
      <c r="J108" s="514">
        <f t="shared" si="25"/>
        <v>0</v>
      </c>
      <c r="K108" s="514"/>
      <c r="L108" s="518">
        <f t="shared" ref="L108" si="41">H108</f>
        <v>216462.36022340748</v>
      </c>
      <c r="M108" s="519">
        <f t="shared" ref="M108" si="42">IF(L108&lt;&gt;0,+H108-L108,0)</f>
        <v>0</v>
      </c>
      <c r="N108" s="518">
        <f t="shared" ref="N108" si="43">I108</f>
        <v>216462.36022340748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1479616.6891661945</v>
      </c>
      <c r="E109" s="522">
        <f>IF(+J96&lt;F108,J96,D109)</f>
        <v>44806.833333333336</v>
      </c>
      <c r="F109" s="523">
        <f t="shared" ref="F109:F131" si="44">+D109-E109</f>
        <v>1434809.8558328613</v>
      </c>
      <c r="G109" s="523">
        <f t="shared" ref="G109:G130" si="45">+(F109+D109)/2</f>
        <v>1457213.2724995278</v>
      </c>
      <c r="H109" s="526">
        <f t="shared" ref="H109:H130" si="46">+J$94*G109+E109</f>
        <v>215967.96117390104</v>
      </c>
      <c r="I109" s="577">
        <f t="shared" ref="I109:I130" si="47">+J$95*G109+E109</f>
        <v>215967.96117390104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1434809.8558328613</v>
      </c>
      <c r="E110" s="522">
        <f>IF(+J96&lt;F109,J96,D110)</f>
        <v>44806.833333333336</v>
      </c>
      <c r="F110" s="523">
        <f t="shared" si="44"/>
        <v>1390003.022499528</v>
      </c>
      <c r="G110" s="523">
        <f t="shared" si="45"/>
        <v>1412406.4391661948</v>
      </c>
      <c r="H110" s="526">
        <f t="shared" si="46"/>
        <v>210705.04717700696</v>
      </c>
      <c r="I110" s="577">
        <f t="shared" si="47"/>
        <v>210705.04717700696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1390003.022499528</v>
      </c>
      <c r="E111" s="522">
        <f>IF(+J96&lt;F110,J96,D111)</f>
        <v>44806.833333333336</v>
      </c>
      <c r="F111" s="523">
        <f t="shared" si="44"/>
        <v>1345196.1891661948</v>
      </c>
      <c r="G111" s="523">
        <f t="shared" si="45"/>
        <v>1367599.6058328613</v>
      </c>
      <c r="H111" s="526">
        <f t="shared" si="46"/>
        <v>205442.13318011278</v>
      </c>
      <c r="I111" s="577">
        <f t="shared" si="47"/>
        <v>205442.13318011278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1345196.1891661948</v>
      </c>
      <c r="E112" s="522">
        <f>IF(+J96&lt;F111,J96,D112)</f>
        <v>44806.833333333336</v>
      </c>
      <c r="F112" s="523">
        <f t="shared" si="44"/>
        <v>1300389.3558328615</v>
      </c>
      <c r="G112" s="523">
        <f t="shared" si="45"/>
        <v>1322792.7724995282</v>
      </c>
      <c r="H112" s="526">
        <f t="shared" si="46"/>
        <v>200179.21918321869</v>
      </c>
      <c r="I112" s="577">
        <f t="shared" si="47"/>
        <v>200179.21918321869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1300389.3558328615</v>
      </c>
      <c r="E113" s="522">
        <f>IF(+J96&lt;F112,J96,D113)</f>
        <v>44806.833333333336</v>
      </c>
      <c r="F113" s="523">
        <f t="shared" si="44"/>
        <v>1255582.5224995282</v>
      </c>
      <c r="G113" s="523">
        <f t="shared" si="45"/>
        <v>1277985.9391661948</v>
      </c>
      <c r="H113" s="526">
        <f t="shared" si="46"/>
        <v>194916.30518632452</v>
      </c>
      <c r="I113" s="577">
        <f t="shared" si="47"/>
        <v>194916.30518632452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1255582.5224995282</v>
      </c>
      <c r="E114" s="522">
        <f>IF(+J96&lt;F113,J96,D114)</f>
        <v>44806.833333333336</v>
      </c>
      <c r="F114" s="523">
        <f t="shared" si="44"/>
        <v>1210775.689166195</v>
      </c>
      <c r="G114" s="523">
        <f t="shared" si="45"/>
        <v>1233179.1058328617</v>
      </c>
      <c r="H114" s="526">
        <f t="shared" si="46"/>
        <v>189653.39118943043</v>
      </c>
      <c r="I114" s="577">
        <f t="shared" si="47"/>
        <v>189653.39118943043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1210775.689166195</v>
      </c>
      <c r="E115" s="522">
        <f>IF(+J96&lt;F114,J96,D115)</f>
        <v>44806.833333333336</v>
      </c>
      <c r="F115" s="523">
        <f t="shared" si="44"/>
        <v>1165968.8558328617</v>
      </c>
      <c r="G115" s="523">
        <f t="shared" si="45"/>
        <v>1188372.2724995282</v>
      </c>
      <c r="H115" s="526">
        <f t="shared" si="46"/>
        <v>184390.47719253626</v>
      </c>
      <c r="I115" s="577">
        <f t="shared" si="47"/>
        <v>184390.47719253626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1165968.8558328617</v>
      </c>
      <c r="E116" s="522">
        <f>IF(+J96&lt;F115,J96,D116)</f>
        <v>44806.833333333336</v>
      </c>
      <c r="F116" s="523">
        <f t="shared" si="44"/>
        <v>1121162.0224995285</v>
      </c>
      <c r="G116" s="523">
        <f t="shared" si="45"/>
        <v>1143565.4391661952</v>
      </c>
      <c r="H116" s="526">
        <f t="shared" si="46"/>
        <v>179127.56319564217</v>
      </c>
      <c r="I116" s="577">
        <f t="shared" si="47"/>
        <v>179127.56319564217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1121162.0224995285</v>
      </c>
      <c r="E117" s="522">
        <f>IF(+J96&lt;F116,J96,D117)</f>
        <v>44806.833333333336</v>
      </c>
      <c r="F117" s="523">
        <f t="shared" si="44"/>
        <v>1076355.1891661952</v>
      </c>
      <c r="G117" s="523">
        <f t="shared" si="45"/>
        <v>1098758.6058328617</v>
      </c>
      <c r="H117" s="526">
        <f t="shared" si="46"/>
        <v>173864.649198748</v>
      </c>
      <c r="I117" s="577">
        <f t="shared" si="47"/>
        <v>173864.649198748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1076355.1891661952</v>
      </c>
      <c r="E118" s="522">
        <f>IF(+J96&lt;F117,J96,D118)</f>
        <v>44806.833333333336</v>
      </c>
      <c r="F118" s="523">
        <f t="shared" si="44"/>
        <v>1031548.3558328619</v>
      </c>
      <c r="G118" s="523">
        <f t="shared" si="45"/>
        <v>1053951.7724995285</v>
      </c>
      <c r="H118" s="526">
        <f t="shared" si="46"/>
        <v>168601.73520185388</v>
      </c>
      <c r="I118" s="577">
        <f t="shared" si="47"/>
        <v>168601.73520185388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1031548.3558328619</v>
      </c>
      <c r="E119" s="522">
        <f>IF(+J96&lt;F118,J96,D119)</f>
        <v>44806.833333333336</v>
      </c>
      <c r="F119" s="523">
        <f t="shared" si="44"/>
        <v>986741.52249952848</v>
      </c>
      <c r="G119" s="523">
        <f t="shared" si="45"/>
        <v>1009144.9391661952</v>
      </c>
      <c r="H119" s="526">
        <f t="shared" si="46"/>
        <v>163338.82120495974</v>
      </c>
      <c r="I119" s="577">
        <f t="shared" si="47"/>
        <v>163338.82120495974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986741.52249952848</v>
      </c>
      <c r="E120" s="522">
        <f>IF(+J96&lt;F119,J96,D120)</f>
        <v>44806.833333333336</v>
      </c>
      <c r="F120" s="523">
        <f t="shared" si="44"/>
        <v>941934.68916619511</v>
      </c>
      <c r="G120" s="523">
        <f t="shared" si="45"/>
        <v>964338.10583286174</v>
      </c>
      <c r="H120" s="526">
        <f t="shared" si="46"/>
        <v>158075.90720806559</v>
      </c>
      <c r="I120" s="577">
        <f t="shared" si="47"/>
        <v>158075.90720806559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941934.68916619511</v>
      </c>
      <c r="E121" s="522">
        <f>IF(+J96&lt;F120,J96,D121)</f>
        <v>44806.833333333336</v>
      </c>
      <c r="F121" s="523">
        <f t="shared" si="44"/>
        <v>897127.85583286174</v>
      </c>
      <c r="G121" s="523">
        <f t="shared" si="45"/>
        <v>919531.27249952848</v>
      </c>
      <c r="H121" s="526">
        <f t="shared" si="46"/>
        <v>152812.99321117147</v>
      </c>
      <c r="I121" s="577">
        <f t="shared" si="47"/>
        <v>152812.99321117147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897127.85583286174</v>
      </c>
      <c r="E122" s="522">
        <f>IF(+J96&lt;F121,J96,D122)</f>
        <v>44806.833333333336</v>
      </c>
      <c r="F122" s="523">
        <f t="shared" si="44"/>
        <v>852321.02249952836</v>
      </c>
      <c r="G122" s="523">
        <f t="shared" si="45"/>
        <v>874724.43916619499</v>
      </c>
      <c r="H122" s="526">
        <f t="shared" si="46"/>
        <v>147550.0792142773</v>
      </c>
      <c r="I122" s="577">
        <f t="shared" si="47"/>
        <v>147550.0792142773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852321.02249952836</v>
      </c>
      <c r="E123" s="522">
        <f>IF(+J96&lt;F122,J96,D123)</f>
        <v>44806.833333333336</v>
      </c>
      <c r="F123" s="523">
        <f t="shared" si="44"/>
        <v>807514.18916619499</v>
      </c>
      <c r="G123" s="523">
        <f t="shared" si="45"/>
        <v>829917.60583286174</v>
      </c>
      <c r="H123" s="526">
        <f t="shared" si="46"/>
        <v>142287.16521738318</v>
      </c>
      <c r="I123" s="577">
        <f t="shared" si="47"/>
        <v>142287.16521738318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807514.18916619499</v>
      </c>
      <c r="E124" s="522">
        <f>IF(+J96&lt;F123,J96,D124)</f>
        <v>44806.833333333336</v>
      </c>
      <c r="F124" s="523">
        <f t="shared" si="44"/>
        <v>762707.35583286162</v>
      </c>
      <c r="G124" s="523">
        <f t="shared" si="45"/>
        <v>785110.77249952825</v>
      </c>
      <c r="H124" s="526">
        <f t="shared" si="46"/>
        <v>137024.25122048901</v>
      </c>
      <c r="I124" s="577">
        <f t="shared" si="47"/>
        <v>137024.25122048901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762707.35583286162</v>
      </c>
      <c r="E125" s="522">
        <f>IF(+J96&lt;F124,J96,D125)</f>
        <v>44806.833333333336</v>
      </c>
      <c r="F125" s="523">
        <f t="shared" si="44"/>
        <v>717900.52249952825</v>
      </c>
      <c r="G125" s="523">
        <f t="shared" si="45"/>
        <v>740303.93916619499</v>
      </c>
      <c r="H125" s="526">
        <f t="shared" si="46"/>
        <v>131761.33722359489</v>
      </c>
      <c r="I125" s="577">
        <f t="shared" si="47"/>
        <v>131761.33722359489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717900.52249952825</v>
      </c>
      <c r="E126" s="522">
        <f>IF(+J96&lt;F125,J96,D126)</f>
        <v>44806.833333333336</v>
      </c>
      <c r="F126" s="523">
        <f t="shared" si="44"/>
        <v>673093.68916619488</v>
      </c>
      <c r="G126" s="523">
        <f t="shared" si="45"/>
        <v>695497.1058328615</v>
      </c>
      <c r="H126" s="526">
        <f t="shared" si="46"/>
        <v>126498.42322670072</v>
      </c>
      <c r="I126" s="577">
        <f t="shared" si="47"/>
        <v>126498.42322670072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673093.68916619488</v>
      </c>
      <c r="E127" s="522">
        <f>IF(+J96&lt;F126,J96,D127)</f>
        <v>44806.833333333336</v>
      </c>
      <c r="F127" s="523">
        <f t="shared" si="44"/>
        <v>628286.8558328615</v>
      </c>
      <c r="G127" s="523">
        <f t="shared" si="45"/>
        <v>650690.27249952825</v>
      </c>
      <c r="H127" s="526">
        <f t="shared" si="46"/>
        <v>121235.5092298066</v>
      </c>
      <c r="I127" s="577">
        <f t="shared" si="47"/>
        <v>121235.5092298066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628286.8558328615</v>
      </c>
      <c r="E128" s="522">
        <f>IF(+J96&lt;F127,J96,D128)</f>
        <v>44806.833333333336</v>
      </c>
      <c r="F128" s="523">
        <f t="shared" si="44"/>
        <v>583480.02249952813</v>
      </c>
      <c r="G128" s="523">
        <f t="shared" si="45"/>
        <v>605883.43916619476</v>
      </c>
      <c r="H128" s="526">
        <f t="shared" si="46"/>
        <v>115972.59523291246</v>
      </c>
      <c r="I128" s="577">
        <f t="shared" si="47"/>
        <v>115972.59523291246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583480.02249952813</v>
      </c>
      <c r="E129" s="522">
        <f>IF(+J96&lt;F128,J96,D129)</f>
        <v>44806.833333333336</v>
      </c>
      <c r="F129" s="523">
        <f t="shared" si="44"/>
        <v>538673.18916619476</v>
      </c>
      <c r="G129" s="523">
        <f t="shared" si="45"/>
        <v>561076.6058328615</v>
      </c>
      <c r="H129" s="526">
        <f t="shared" si="46"/>
        <v>110709.68123601831</v>
      </c>
      <c r="I129" s="577">
        <f t="shared" si="47"/>
        <v>110709.68123601831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538673.18916619476</v>
      </c>
      <c r="E130" s="522">
        <f>IF(+J96&lt;F129,J96,D130)</f>
        <v>44806.833333333336</v>
      </c>
      <c r="F130" s="523">
        <f t="shared" si="44"/>
        <v>493866.35583286145</v>
      </c>
      <c r="G130" s="523">
        <f t="shared" si="45"/>
        <v>516269.77249952813</v>
      </c>
      <c r="H130" s="526">
        <f t="shared" si="46"/>
        <v>105446.76723912416</v>
      </c>
      <c r="I130" s="577">
        <f t="shared" si="47"/>
        <v>105446.76723912416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493866.35583286145</v>
      </c>
      <c r="E131" s="522">
        <f>IF(+J96&lt;F130,J96,D131)</f>
        <v>44806.833333333336</v>
      </c>
      <c r="F131" s="523">
        <f t="shared" si="44"/>
        <v>449059.52249952813</v>
      </c>
      <c r="G131" s="523">
        <f t="shared" ref="G131:G154" si="48">+(F131+D131)/2</f>
        <v>471462.93916619476</v>
      </c>
      <c r="H131" s="526">
        <f t="shared" ref="H131:H154" si="49">+J$94*G131+E131</f>
        <v>100183.85324223003</v>
      </c>
      <c r="I131" s="577">
        <f t="shared" ref="I131:I154" si="50">+J$95*G131+E131</f>
        <v>100183.85324223003</v>
      </c>
      <c r="J131" s="514">
        <f t="shared" ref="J131:J154" si="51">+I131-H131</f>
        <v>0</v>
      </c>
      <c r="K131" s="514"/>
      <c r="L131" s="525"/>
      <c r="M131" s="514">
        <f t="shared" ref="M131:M154" si="52">IF(L131&lt;&gt;0,+H131-L131,0)</f>
        <v>0</v>
      </c>
      <c r="N131" s="525"/>
      <c r="O131" s="514">
        <f t="shared" ref="O131:O154" si="53">IF(N131&lt;&gt;0,+I131-N131,0)</f>
        <v>0</v>
      </c>
      <c r="P131" s="514">
        <f t="shared" ref="P131:P154" si="54">+O131-M131</f>
        <v>0</v>
      </c>
      <c r="Q131" s="269"/>
    </row>
    <row r="132" spans="2:17">
      <c r="B132" s="195" t="str">
        <f t="shared" ref="B132:B154" si="55">IF(D132=F131,"","IU")</f>
        <v/>
      </c>
      <c r="C132" s="507">
        <f>IF(D93="","-",+C131+1)</f>
        <v>2045</v>
      </c>
      <c r="D132" s="374">
        <f>IF(F131+SUM(E$99:E131)=D$92,F131,D$92-SUM(E$99:E131))</f>
        <v>449059.52249952813</v>
      </c>
      <c r="E132" s="522">
        <f>IF(+J96&lt;F131,J96,D132)</f>
        <v>44806.833333333336</v>
      </c>
      <c r="F132" s="523">
        <f t="shared" ref="F132:F154" si="56">+D132-E132</f>
        <v>404252.68916619482</v>
      </c>
      <c r="G132" s="523">
        <f t="shared" si="48"/>
        <v>426656.1058328615</v>
      </c>
      <c r="H132" s="526">
        <f t="shared" si="49"/>
        <v>94920.939245335903</v>
      </c>
      <c r="I132" s="577">
        <f t="shared" si="50"/>
        <v>94920.939245335903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  <c r="Q132" s="269"/>
    </row>
    <row r="133" spans="2:17">
      <c r="B133" s="195" t="str">
        <f t="shared" si="55"/>
        <v/>
      </c>
      <c r="C133" s="507">
        <f>IF(D93="","-",+C132+1)</f>
        <v>2046</v>
      </c>
      <c r="D133" s="374">
        <f>IF(F132+SUM(E$99:E132)=D$92,F132,D$92-SUM(E$99:E132))</f>
        <v>404252.68916619482</v>
      </c>
      <c r="E133" s="522">
        <f>IF(+J96&lt;F132,J96,D133)</f>
        <v>44806.833333333336</v>
      </c>
      <c r="F133" s="523">
        <f t="shared" si="56"/>
        <v>359445.8558328615</v>
      </c>
      <c r="G133" s="523">
        <f t="shared" si="48"/>
        <v>381849.27249952813</v>
      </c>
      <c r="H133" s="526">
        <f t="shared" si="49"/>
        <v>89658.025248441758</v>
      </c>
      <c r="I133" s="577">
        <f t="shared" si="50"/>
        <v>89658.025248441758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  <c r="Q133" s="269"/>
    </row>
    <row r="134" spans="2:17">
      <c r="B134" s="195" t="str">
        <f t="shared" si="55"/>
        <v/>
      </c>
      <c r="C134" s="507">
        <f>IF(D93="","-",+C133+1)</f>
        <v>2047</v>
      </c>
      <c r="D134" s="374">
        <f>IF(F133+SUM(E$99:E133)=D$92,F133,D$92-SUM(E$99:E133))</f>
        <v>359445.8558328615</v>
      </c>
      <c r="E134" s="522">
        <f>IF(+J96&lt;F133,J96,D134)</f>
        <v>44806.833333333336</v>
      </c>
      <c r="F134" s="523">
        <f t="shared" si="56"/>
        <v>314639.02249952819</v>
      </c>
      <c r="G134" s="523">
        <f t="shared" si="48"/>
        <v>337042.43916619488</v>
      </c>
      <c r="H134" s="526">
        <f t="shared" si="49"/>
        <v>84395.111251547627</v>
      </c>
      <c r="I134" s="577">
        <f t="shared" si="50"/>
        <v>84395.111251547627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  <c r="Q134" s="269"/>
    </row>
    <row r="135" spans="2:17">
      <c r="B135" s="195" t="str">
        <f t="shared" si="55"/>
        <v/>
      </c>
      <c r="C135" s="507">
        <f>IF(D93="","-",+C134+1)</f>
        <v>2048</v>
      </c>
      <c r="D135" s="374">
        <f>IF(F134+SUM(E$99:E134)=D$92,F134,D$92-SUM(E$99:E134))</f>
        <v>314639.02249952819</v>
      </c>
      <c r="E135" s="522">
        <f>IF(+J96&lt;F134,J96,D135)</f>
        <v>44806.833333333336</v>
      </c>
      <c r="F135" s="523">
        <f t="shared" si="56"/>
        <v>269832.18916619488</v>
      </c>
      <c r="G135" s="523">
        <f t="shared" si="48"/>
        <v>292235.6058328615</v>
      </c>
      <c r="H135" s="526">
        <f t="shared" si="49"/>
        <v>79132.197254653496</v>
      </c>
      <c r="I135" s="577">
        <f t="shared" si="50"/>
        <v>79132.197254653496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  <c r="Q135" s="269"/>
    </row>
    <row r="136" spans="2:17">
      <c r="B136" s="195" t="str">
        <f t="shared" si="55"/>
        <v/>
      </c>
      <c r="C136" s="507">
        <f>IF(D93="","-",+C135+1)</f>
        <v>2049</v>
      </c>
      <c r="D136" s="374">
        <f>IF(F135+SUM(E$99:E135)=D$92,F135,D$92-SUM(E$99:E135))</f>
        <v>269832.18916619488</v>
      </c>
      <c r="E136" s="522">
        <f>IF(+J96&lt;F135,J96,D136)</f>
        <v>44806.833333333336</v>
      </c>
      <c r="F136" s="523">
        <f t="shared" si="56"/>
        <v>225025.35583286153</v>
      </c>
      <c r="G136" s="523">
        <f t="shared" si="48"/>
        <v>247428.77249952819</v>
      </c>
      <c r="H136" s="526">
        <f t="shared" si="49"/>
        <v>73869.283257759351</v>
      </c>
      <c r="I136" s="577">
        <f t="shared" si="50"/>
        <v>73869.283257759351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  <c r="Q136" s="269"/>
    </row>
    <row r="137" spans="2:17">
      <c r="B137" s="195" t="str">
        <f t="shared" si="55"/>
        <v/>
      </c>
      <c r="C137" s="507">
        <f>IF(D93="","-",+C136+1)</f>
        <v>2050</v>
      </c>
      <c r="D137" s="374">
        <f>IF(F136+SUM(E$99:E136)=D$92,F136,D$92-SUM(E$99:E136))</f>
        <v>225025.35583286153</v>
      </c>
      <c r="E137" s="522">
        <f>IF(+J96&lt;F136,J96,D137)</f>
        <v>44806.833333333336</v>
      </c>
      <c r="F137" s="523">
        <f t="shared" si="56"/>
        <v>180218.52249952819</v>
      </c>
      <c r="G137" s="523">
        <f t="shared" si="48"/>
        <v>202621.93916619488</v>
      </c>
      <c r="H137" s="526">
        <f t="shared" si="49"/>
        <v>68606.369260865205</v>
      </c>
      <c r="I137" s="577">
        <f t="shared" si="50"/>
        <v>68606.369260865205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  <c r="Q137" s="269"/>
    </row>
    <row r="138" spans="2:17">
      <c r="B138" s="195" t="str">
        <f t="shared" si="55"/>
        <v/>
      </c>
      <c r="C138" s="507">
        <f>IF(D93="","-",+C137+1)</f>
        <v>2051</v>
      </c>
      <c r="D138" s="374">
        <f>IF(F137+SUM(E$99:E137)=D$92,F137,D$92-SUM(E$99:E137))</f>
        <v>180218.52249952819</v>
      </c>
      <c r="E138" s="522">
        <f>IF(+J96&lt;F137,J96,D138)</f>
        <v>44806.833333333336</v>
      </c>
      <c r="F138" s="523">
        <f t="shared" si="56"/>
        <v>135411.68916619485</v>
      </c>
      <c r="G138" s="523">
        <f t="shared" si="48"/>
        <v>157815.1058328615</v>
      </c>
      <c r="H138" s="526">
        <f t="shared" si="49"/>
        <v>63343.455263971075</v>
      </c>
      <c r="I138" s="577">
        <f t="shared" si="50"/>
        <v>63343.455263971075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  <c r="Q138" s="269"/>
    </row>
    <row r="139" spans="2:17">
      <c r="B139" s="195" t="str">
        <f t="shared" si="55"/>
        <v/>
      </c>
      <c r="C139" s="507">
        <f>IF(D93="","-",+C138+1)</f>
        <v>2052</v>
      </c>
      <c r="D139" s="374">
        <f>IF(F138+SUM(E$99:E138)=D$92,F138,D$92-SUM(E$99:E138))</f>
        <v>135411.68916619485</v>
      </c>
      <c r="E139" s="522">
        <f>IF(+J96&lt;F138,J96,D139)</f>
        <v>44806.833333333336</v>
      </c>
      <c r="F139" s="523">
        <f t="shared" si="56"/>
        <v>90604.855832861504</v>
      </c>
      <c r="G139" s="523">
        <f t="shared" si="48"/>
        <v>113008.27249952818</v>
      </c>
      <c r="H139" s="526">
        <f t="shared" si="49"/>
        <v>58080.541267076929</v>
      </c>
      <c r="I139" s="577">
        <f t="shared" si="50"/>
        <v>58080.541267076929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  <c r="Q139" s="269"/>
    </row>
    <row r="140" spans="2:17">
      <c r="B140" s="195" t="str">
        <f t="shared" si="55"/>
        <v/>
      </c>
      <c r="C140" s="507">
        <f>IF(D93="","-",+C139+1)</f>
        <v>2053</v>
      </c>
      <c r="D140" s="374">
        <f>IF(F139+SUM(E$99:E139)=D$92,F139,D$92-SUM(E$99:E139))</f>
        <v>90604.855832861504</v>
      </c>
      <c r="E140" s="522">
        <f>IF(+J96&lt;F139,J96,D140)</f>
        <v>44806.833333333336</v>
      </c>
      <c r="F140" s="523">
        <f t="shared" si="56"/>
        <v>45798.022499528168</v>
      </c>
      <c r="G140" s="523">
        <f t="shared" si="48"/>
        <v>68201.439166194832</v>
      </c>
      <c r="H140" s="526">
        <f t="shared" si="49"/>
        <v>52817.627270182791</v>
      </c>
      <c r="I140" s="577">
        <f t="shared" si="50"/>
        <v>52817.627270182791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  <c r="Q140" s="269"/>
    </row>
    <row r="141" spans="2:17">
      <c r="B141" s="195" t="str">
        <f t="shared" si="55"/>
        <v/>
      </c>
      <c r="C141" s="507">
        <f>IF(D93="","-",+C140+1)</f>
        <v>2054</v>
      </c>
      <c r="D141" s="374">
        <f>IF(F140+SUM(E$99:E140)=D$92,F140,D$92-SUM(E$99:E140))</f>
        <v>45798.022499528168</v>
      </c>
      <c r="E141" s="522">
        <f>IF(+J96&lt;F140,J96,D141)</f>
        <v>44806.833333333336</v>
      </c>
      <c r="F141" s="523">
        <f t="shared" si="56"/>
        <v>991.18916619483207</v>
      </c>
      <c r="G141" s="523">
        <f t="shared" si="48"/>
        <v>23394.6058328615</v>
      </c>
      <c r="H141" s="526">
        <f t="shared" si="49"/>
        <v>47554.713273288653</v>
      </c>
      <c r="I141" s="577">
        <f t="shared" si="50"/>
        <v>47554.713273288653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  <c r="Q141" s="269"/>
    </row>
    <row r="142" spans="2:17">
      <c r="B142" s="195" t="str">
        <f t="shared" si="55"/>
        <v/>
      </c>
      <c r="C142" s="507">
        <f>IF(D93="","-",+C141+1)</f>
        <v>2055</v>
      </c>
      <c r="D142" s="374">
        <f>IF(F141+SUM(E$99:E141)=D$92,F141,D$92-SUM(E$99:E141))</f>
        <v>991.18916619483207</v>
      </c>
      <c r="E142" s="522">
        <f>IF(+J96&lt;F141,J96,D142)</f>
        <v>991.18916619483207</v>
      </c>
      <c r="F142" s="523">
        <f t="shared" si="56"/>
        <v>0</v>
      </c>
      <c r="G142" s="523">
        <f t="shared" si="48"/>
        <v>495.59458309741603</v>
      </c>
      <c r="H142" s="526">
        <f t="shared" si="49"/>
        <v>1049.4006369489575</v>
      </c>
      <c r="I142" s="577">
        <f t="shared" si="50"/>
        <v>1049.4006369489575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  <c r="Q142" s="269"/>
    </row>
    <row r="143" spans="2:17">
      <c r="B143" s="195" t="str">
        <f t="shared" si="55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6"/>
        <v>0</v>
      </c>
      <c r="G143" s="523">
        <f t="shared" si="48"/>
        <v>0</v>
      </c>
      <c r="H143" s="526">
        <f t="shared" si="49"/>
        <v>0</v>
      </c>
      <c r="I143" s="577">
        <f t="shared" si="50"/>
        <v>0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  <c r="Q143" s="269"/>
    </row>
    <row r="144" spans="2:17">
      <c r="B144" s="195" t="str">
        <f t="shared" si="55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6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  <c r="Q144" s="269"/>
    </row>
    <row r="145" spans="2:17">
      <c r="B145" s="195" t="str">
        <f t="shared" si="55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  <c r="Q145" s="269"/>
    </row>
    <row r="146" spans="2:17">
      <c r="B146" s="195" t="str">
        <f t="shared" si="55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  <c r="Q146" s="269"/>
    </row>
    <row r="147" spans="2:17">
      <c r="B147" s="195" t="str">
        <f t="shared" si="55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  <c r="Q147" s="269"/>
    </row>
    <row r="148" spans="2:17">
      <c r="B148" s="195" t="str">
        <f t="shared" si="55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  <c r="Q148" s="269"/>
    </row>
    <row r="149" spans="2:17">
      <c r="B149" s="195" t="str">
        <f t="shared" si="55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  <c r="Q149" s="269"/>
    </row>
    <row r="150" spans="2:17">
      <c r="B150" s="195" t="str">
        <f t="shared" si="55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  <c r="Q150" s="269"/>
    </row>
    <row r="151" spans="2:17">
      <c r="B151" s="195" t="str">
        <f t="shared" si="55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  <c r="Q151" s="269"/>
    </row>
    <row r="152" spans="2:17">
      <c r="B152" s="195" t="str">
        <f t="shared" si="55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  <c r="Q152" s="269"/>
    </row>
    <row r="153" spans="2:17">
      <c r="B153" s="195" t="str">
        <f t="shared" si="55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  <c r="Q153" s="269"/>
    </row>
    <row r="154" spans="2:17" ht="13.5" thickBot="1">
      <c r="B154" s="195" t="str">
        <f t="shared" si="55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48"/>
        <v>0</v>
      </c>
      <c r="H154" s="530">
        <f t="shared" si="49"/>
        <v>0</v>
      </c>
      <c r="I154" s="579">
        <f t="shared" si="50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  <c r="Q154" s="269"/>
    </row>
    <row r="155" spans="2:17">
      <c r="C155" s="374" t="s">
        <v>78</v>
      </c>
      <c r="D155" s="375"/>
      <c r="E155" s="375">
        <f>SUM(E99:E154)</f>
        <v>1881886.9999999998</v>
      </c>
      <c r="F155" s="375"/>
      <c r="G155" s="375"/>
      <c r="H155" s="375">
        <f>SUM(H99:H154)</f>
        <v>6725331.5481326357</v>
      </c>
      <c r="I155" s="375">
        <f>SUM(I99:I154)</f>
        <v>6725331.5481326357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view="pageBreakPreview" zoomScale="75" zoomScaleNormal="100" zoomScaleSheetLayoutView="75" workbookViewId="0">
      <selection activeCell="D93" sqref="D9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30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5234938.295176344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5234938.295176344</v>
      </c>
      <c r="O6" s="269"/>
      <c r="P6" s="269"/>
    </row>
    <row r="7" spans="1:17" ht="13.5" thickBot="1">
      <c r="C7" s="467" t="s">
        <v>48</v>
      </c>
      <c r="D7" s="620" t="s">
        <v>284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47660029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1134762.5952380951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6382495.4698959831</v>
      </c>
      <c r="H23" s="610">
        <v>6382495.4698959831</v>
      </c>
      <c r="I23" s="511">
        <f t="shared" si="9"/>
        <v>0</v>
      </c>
      <c r="J23" s="511"/>
      <c r="K23" s="518">
        <f>G23</f>
        <v>6382495.4698959831</v>
      </c>
      <c r="L23" s="519">
        <f t="shared" si="6"/>
        <v>0</v>
      </c>
      <c r="M23" s="518">
        <f>H23</f>
        <v>6382495.4698959831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1162439.7317073171</v>
      </c>
      <c r="F24" s="608">
        <v>39328709.475492708</v>
      </c>
      <c r="G24" s="609">
        <v>6234756.239636234</v>
      </c>
      <c r="H24" s="610">
        <v>6234756.239636234</v>
      </c>
      <c r="I24" s="511">
        <f t="shared" si="9"/>
        <v>0</v>
      </c>
      <c r="J24" s="511"/>
      <c r="K24" s="518">
        <f>G24</f>
        <v>6234756.239636234</v>
      </c>
      <c r="L24" s="519">
        <f t="shared" ref="L24" si="10">IF(K24&lt;&gt;0,+G24-K24,0)</f>
        <v>0</v>
      </c>
      <c r="M24" s="518">
        <f>H24</f>
        <v>6234756.239636234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5127681.7221303442</v>
      </c>
      <c r="H25" s="610">
        <v>5127681.7221303442</v>
      </c>
      <c r="I25" s="511">
        <f t="shared" si="9"/>
        <v>0</v>
      </c>
      <c r="J25" s="511"/>
      <c r="K25" s="518">
        <f>G25</f>
        <v>5127681.7221303442</v>
      </c>
      <c r="L25" s="519">
        <f t="shared" ref="L25" si="11">IF(K25&lt;&gt;0,+G25-K25,0)</f>
        <v>0</v>
      </c>
      <c r="M25" s="518">
        <f>H25</f>
        <v>5127681.7221303442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38220336.708050847</v>
      </c>
      <c r="E26" s="609">
        <v>1134762.5952380951</v>
      </c>
      <c r="F26" s="608">
        <v>37085574.11281275</v>
      </c>
      <c r="G26" s="609">
        <v>5126147.0030310545</v>
      </c>
      <c r="H26" s="610">
        <v>5126147.0030310545</v>
      </c>
      <c r="I26" s="511">
        <f t="shared" si="9"/>
        <v>0</v>
      </c>
      <c r="J26" s="511"/>
      <c r="K26" s="518">
        <f>G26</f>
        <v>5126147.0030310545</v>
      </c>
      <c r="L26" s="519">
        <f t="shared" ref="L26" si="12">IF(K26&lt;&gt;0,+G26-K26,0)</f>
        <v>0</v>
      </c>
      <c r="M26" s="518">
        <f>H26</f>
        <v>5126147.0030310545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08">
        <v>37031507.148547299</v>
      </c>
      <c r="E27" s="609">
        <v>1134762.5952380951</v>
      </c>
      <c r="F27" s="608">
        <v>35896744.553309202</v>
      </c>
      <c r="G27" s="609">
        <v>5234938.295176344</v>
      </c>
      <c r="H27" s="610">
        <v>5234938.295176344</v>
      </c>
      <c r="I27" s="511">
        <f t="shared" si="9"/>
        <v>0</v>
      </c>
      <c r="J27" s="511"/>
      <c r="K27" s="518">
        <f>G27</f>
        <v>5234938.295176344</v>
      </c>
      <c r="L27" s="519">
        <f t="shared" ref="L27" si="13">IF(K27&lt;&gt;0,+G27-K27,0)</f>
        <v>0</v>
      </c>
      <c r="M27" s="518">
        <f>H27</f>
        <v>5234938.295176344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35896744.553309202</v>
      </c>
      <c r="E28" s="522">
        <f>IF(+I14&lt;F27,I14,D28)</f>
        <v>1134762.5952380951</v>
      </c>
      <c r="F28" s="523">
        <f t="shared" ref="F28:F48" si="14">+D28-E28</f>
        <v>34761981.958071105</v>
      </c>
      <c r="G28" s="524">
        <f t="shared" ref="G28:G53" si="15">+I$12*((D28+F28)/2)+E28</f>
        <v>5107340.9399781078</v>
      </c>
      <c r="H28" s="491">
        <f t="shared" ref="H28:H53" si="16">+I$13*((D28+F28)/2)+E28</f>
        <v>5107340.9399781078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34761981.958071105</v>
      </c>
      <c r="E29" s="522">
        <f>IF(+I14&lt;F28,I14,D29)</f>
        <v>1134762.5952380951</v>
      </c>
      <c r="F29" s="523">
        <f t="shared" si="14"/>
        <v>33627219.362833008</v>
      </c>
      <c r="G29" s="524">
        <f t="shared" si="15"/>
        <v>4979743.5847798698</v>
      </c>
      <c r="H29" s="491">
        <f t="shared" si="16"/>
        <v>4979743.5847798698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33627219.362833008</v>
      </c>
      <c r="E30" s="522">
        <f>IF(+I14&lt;F29,I14,D30)</f>
        <v>1134762.5952380951</v>
      </c>
      <c r="F30" s="523">
        <f t="shared" si="14"/>
        <v>32492456.767594911</v>
      </c>
      <c r="G30" s="524">
        <f t="shared" si="15"/>
        <v>4852146.2295816327</v>
      </c>
      <c r="H30" s="491">
        <f t="shared" si="16"/>
        <v>4852146.2295816327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32492456.767594911</v>
      </c>
      <c r="E31" s="522">
        <f>IF(+I14&lt;F30,I14,D31)</f>
        <v>1134762.5952380951</v>
      </c>
      <c r="F31" s="523">
        <f t="shared" si="14"/>
        <v>31357694.172356814</v>
      </c>
      <c r="G31" s="524">
        <f t="shared" si="15"/>
        <v>4724548.8743833955</v>
      </c>
      <c r="H31" s="491">
        <f t="shared" si="16"/>
        <v>4724548.8743833955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31357694.172356814</v>
      </c>
      <c r="E32" s="522">
        <f>IF(+I14&lt;F31,I14,D32)</f>
        <v>1134762.5952380951</v>
      </c>
      <c r="F32" s="523">
        <f t="shared" si="14"/>
        <v>30222931.577118717</v>
      </c>
      <c r="G32" s="524">
        <f t="shared" si="15"/>
        <v>4596951.5191851594</v>
      </c>
      <c r="H32" s="491">
        <f t="shared" si="16"/>
        <v>4596951.5191851594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30222931.577118717</v>
      </c>
      <c r="E33" s="522">
        <f>IF(+I14&lt;F32,I14,D33)</f>
        <v>1134762.5952380951</v>
      </c>
      <c r="F33" s="523">
        <f t="shared" si="14"/>
        <v>29088168.98188062</v>
      </c>
      <c r="G33" s="524">
        <f t="shared" si="15"/>
        <v>4469354.1639869213</v>
      </c>
      <c r="H33" s="491">
        <f t="shared" si="16"/>
        <v>4469354.1639869213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29088168.98188062</v>
      </c>
      <c r="E34" s="522">
        <f>IF(+I14&lt;F33,I14,D34)</f>
        <v>1134762.5952380951</v>
      </c>
      <c r="F34" s="523">
        <f t="shared" si="14"/>
        <v>27953406.386642523</v>
      </c>
      <c r="G34" s="524">
        <f t="shared" si="15"/>
        <v>4341756.8087886851</v>
      </c>
      <c r="H34" s="491">
        <f t="shared" si="16"/>
        <v>4341756.8087886851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27953406.386642523</v>
      </c>
      <c r="E35" s="522">
        <f>IF(+I14&lt;F34,I14,D35)</f>
        <v>1134762.5952380951</v>
      </c>
      <c r="F35" s="523">
        <f t="shared" si="14"/>
        <v>26818643.791404426</v>
      </c>
      <c r="G35" s="524">
        <f t="shared" si="15"/>
        <v>4214159.453590448</v>
      </c>
      <c r="H35" s="491">
        <f t="shared" si="16"/>
        <v>4214159.453590448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26818643.791404426</v>
      </c>
      <c r="E36" s="522">
        <f>IF(+I14&lt;F35,I14,D36)</f>
        <v>1134762.5952380951</v>
      </c>
      <c r="F36" s="523">
        <f t="shared" si="14"/>
        <v>25683881.196166329</v>
      </c>
      <c r="G36" s="524">
        <f t="shared" si="15"/>
        <v>4086562.0983922109</v>
      </c>
      <c r="H36" s="491">
        <f t="shared" si="16"/>
        <v>4086562.0983922109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25683881.196166329</v>
      </c>
      <c r="E37" s="522">
        <f>IF(+I14&lt;F36,I14,D37)</f>
        <v>1134762.5952380951</v>
      </c>
      <c r="F37" s="523">
        <f t="shared" si="14"/>
        <v>24549118.600928232</v>
      </c>
      <c r="G37" s="524">
        <f t="shared" si="15"/>
        <v>3958964.7431939738</v>
      </c>
      <c r="H37" s="491">
        <f t="shared" si="16"/>
        <v>3958964.7431939738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24549118.600928232</v>
      </c>
      <c r="E38" s="522">
        <f>IF(+I14&lt;F37,I14,D38)</f>
        <v>1134762.5952380951</v>
      </c>
      <c r="F38" s="523">
        <f t="shared" si="14"/>
        <v>23414356.005690135</v>
      </c>
      <c r="G38" s="524">
        <f t="shared" si="15"/>
        <v>3831367.3879957367</v>
      </c>
      <c r="H38" s="491">
        <f t="shared" si="16"/>
        <v>3831367.3879957367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23414356.005690135</v>
      </c>
      <c r="E39" s="522">
        <f>IF(+I14&lt;F38,I14,D39)</f>
        <v>1134762.5952380951</v>
      </c>
      <c r="F39" s="523">
        <f t="shared" si="14"/>
        <v>22279593.410452038</v>
      </c>
      <c r="G39" s="524">
        <f t="shared" si="15"/>
        <v>3703770.0327975</v>
      </c>
      <c r="H39" s="491">
        <f t="shared" si="16"/>
        <v>3703770.0327975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22279593.410452038</v>
      </c>
      <c r="E40" s="522">
        <f>IF(+I14&lt;F39,I14,D40)</f>
        <v>1134762.5952380951</v>
      </c>
      <c r="F40" s="523">
        <f t="shared" si="14"/>
        <v>21144830.815213941</v>
      </c>
      <c r="G40" s="524">
        <f t="shared" si="15"/>
        <v>3576172.6775992629</v>
      </c>
      <c r="H40" s="491">
        <f t="shared" si="16"/>
        <v>3576172.6775992629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21144830.815213941</v>
      </c>
      <c r="E41" s="522">
        <f>IF(+I14&lt;F40,I14,D41)</f>
        <v>1134762.5952380951</v>
      </c>
      <c r="F41" s="523">
        <f t="shared" si="14"/>
        <v>20010068.219975844</v>
      </c>
      <c r="G41" s="524">
        <f t="shared" si="15"/>
        <v>3448575.3224010258</v>
      </c>
      <c r="H41" s="491">
        <f t="shared" si="16"/>
        <v>3448575.3224010258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20010068.219975844</v>
      </c>
      <c r="E42" s="522">
        <f>IF(+I14&lt;F41,I14,D42)</f>
        <v>1134762.5952380951</v>
      </c>
      <c r="F42" s="523">
        <f t="shared" si="14"/>
        <v>18875305.624737747</v>
      </c>
      <c r="G42" s="524">
        <f t="shared" si="15"/>
        <v>3320977.9672027887</v>
      </c>
      <c r="H42" s="491">
        <f t="shared" si="16"/>
        <v>3320977.9672027887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18875305.624737747</v>
      </c>
      <c r="E43" s="522">
        <f>IF(+I14&lt;F42,I14,D43)</f>
        <v>1134762.5952380951</v>
      </c>
      <c r="F43" s="523">
        <f t="shared" si="14"/>
        <v>17740543.02949965</v>
      </c>
      <c r="G43" s="524">
        <f t="shared" si="15"/>
        <v>3193380.612004552</v>
      </c>
      <c r="H43" s="491">
        <f t="shared" si="16"/>
        <v>3193380.612004552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17740543.02949965</v>
      </c>
      <c r="E44" s="522">
        <f>IF(+I14&lt;F43,I14,D44)</f>
        <v>1134762.5952380951</v>
      </c>
      <c r="F44" s="523">
        <f t="shared" si="14"/>
        <v>16605780.434261555</v>
      </c>
      <c r="G44" s="524">
        <f t="shared" si="15"/>
        <v>3065783.2568063149</v>
      </c>
      <c r="H44" s="491">
        <f t="shared" si="16"/>
        <v>3065783.2568063149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16605780.434261555</v>
      </c>
      <c r="E45" s="522">
        <f>IF(+I14&lt;F44,I14,D45)</f>
        <v>1134762.5952380951</v>
      </c>
      <c r="F45" s="523">
        <f t="shared" si="14"/>
        <v>15471017.83902346</v>
      </c>
      <c r="G45" s="524">
        <f t="shared" si="15"/>
        <v>2938185.9016080783</v>
      </c>
      <c r="H45" s="491">
        <f t="shared" si="16"/>
        <v>2938185.9016080783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15471017.83902346</v>
      </c>
      <c r="E46" s="522">
        <f>IF(+I14&lt;F45,I14,D46)</f>
        <v>1134762.5952380951</v>
      </c>
      <c r="F46" s="523">
        <f t="shared" si="14"/>
        <v>14336255.243785365</v>
      </c>
      <c r="G46" s="524">
        <f t="shared" si="15"/>
        <v>2810588.5464098412</v>
      </c>
      <c r="H46" s="491">
        <f t="shared" si="16"/>
        <v>2810588.5464098412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14336255.243785365</v>
      </c>
      <c r="E47" s="522">
        <f>IF(+I14&lt;F46,I14,D47)</f>
        <v>1134762.5952380951</v>
      </c>
      <c r="F47" s="523">
        <f t="shared" si="14"/>
        <v>13201492.648547269</v>
      </c>
      <c r="G47" s="524">
        <f t="shared" si="15"/>
        <v>2682991.1912116045</v>
      </c>
      <c r="H47" s="491">
        <f t="shared" si="16"/>
        <v>2682991.1912116045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13201492.648547269</v>
      </c>
      <c r="E48" s="522">
        <f>IF(+I14&lt;F47,I14,D48)</f>
        <v>1134762.5952380951</v>
      </c>
      <c r="F48" s="523">
        <f t="shared" si="14"/>
        <v>12066730.053309174</v>
      </c>
      <c r="G48" s="524">
        <f t="shared" si="15"/>
        <v>2555393.8360133674</v>
      </c>
      <c r="H48" s="491">
        <f t="shared" si="16"/>
        <v>2555393.8360133674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12066730.053309174</v>
      </c>
      <c r="E49" s="522">
        <f>IF(+I14&lt;F48,I14,D49)</f>
        <v>1134762.5952380951</v>
      </c>
      <c r="F49" s="523">
        <f t="shared" ref="F49:F72" si="17">+D49-E49</f>
        <v>10931967.458071079</v>
      </c>
      <c r="G49" s="524">
        <f t="shared" si="15"/>
        <v>2427796.4808151312</v>
      </c>
      <c r="H49" s="491">
        <f t="shared" si="16"/>
        <v>2427796.4808151312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10931967.458071079</v>
      </c>
      <c r="E50" s="522">
        <f>IF(+I14&lt;F49,I14,D50)</f>
        <v>1134762.5952380951</v>
      </c>
      <c r="F50" s="523">
        <f t="shared" si="17"/>
        <v>9797204.862832984</v>
      </c>
      <c r="G50" s="524">
        <f t="shared" si="15"/>
        <v>2300199.1256168941</v>
      </c>
      <c r="H50" s="491">
        <f t="shared" si="16"/>
        <v>2300199.1256168941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9797204.862832984</v>
      </c>
      <c r="E51" s="522">
        <f>IF(+I14&lt;F50,I14,D51)</f>
        <v>1134762.5952380951</v>
      </c>
      <c r="F51" s="523">
        <f t="shared" si="17"/>
        <v>8662442.2675948888</v>
      </c>
      <c r="G51" s="524">
        <f t="shared" si="15"/>
        <v>2172601.7704186575</v>
      </c>
      <c r="H51" s="491">
        <f t="shared" si="16"/>
        <v>2172601.7704186575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8662442.2675948888</v>
      </c>
      <c r="E52" s="522">
        <f>IF(+I14&lt;F51,I14,D52)</f>
        <v>1134762.5952380951</v>
      </c>
      <c r="F52" s="523">
        <f t="shared" si="17"/>
        <v>7527679.6723567937</v>
      </c>
      <c r="G52" s="524">
        <f t="shared" si="15"/>
        <v>2045004.4152204206</v>
      </c>
      <c r="H52" s="491">
        <f t="shared" si="16"/>
        <v>2045004.4152204206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7527679.6723567937</v>
      </c>
      <c r="E53" s="522">
        <f>IF(+I14&lt;F52,I14,D53)</f>
        <v>1134762.5952380951</v>
      </c>
      <c r="F53" s="523">
        <f t="shared" si="17"/>
        <v>6392917.0771186985</v>
      </c>
      <c r="G53" s="524">
        <f t="shared" si="15"/>
        <v>1917407.0600221837</v>
      </c>
      <c r="H53" s="491">
        <f t="shared" si="16"/>
        <v>1917407.0600221837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6392917.0771186985</v>
      </c>
      <c r="E54" s="522">
        <f>IF(+I14&lt;F53,I14,D54)</f>
        <v>1134762.5952380951</v>
      </c>
      <c r="F54" s="523">
        <f t="shared" si="17"/>
        <v>5258154.4818806034</v>
      </c>
      <c r="G54" s="524">
        <f t="shared" ref="G54:G72" si="23">+I$12*((D54+F54)/2)+E54</f>
        <v>1789809.704823947</v>
      </c>
      <c r="H54" s="491">
        <f t="shared" ref="H54:H72" si="24">+I$13*((D54+F54)/2)+E54</f>
        <v>1789809.704823947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5258154.4818806034</v>
      </c>
      <c r="E55" s="522">
        <f>IF(+I14&lt;F54,I14,D55)</f>
        <v>1134762.5952380951</v>
      </c>
      <c r="F55" s="523">
        <f t="shared" si="17"/>
        <v>4123391.8866425082</v>
      </c>
      <c r="G55" s="524">
        <f t="shared" si="23"/>
        <v>1662212.3496257104</v>
      </c>
      <c r="H55" s="491">
        <f t="shared" si="24"/>
        <v>1662212.3496257104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4123391.8866425082</v>
      </c>
      <c r="E56" s="522">
        <f>IF(+I14&lt;F55,I14,D56)</f>
        <v>1134762.5952380951</v>
      </c>
      <c r="F56" s="523">
        <f t="shared" si="17"/>
        <v>2988629.2914044131</v>
      </c>
      <c r="G56" s="524">
        <f t="shared" si="23"/>
        <v>1534614.9944274735</v>
      </c>
      <c r="H56" s="491">
        <f t="shared" si="24"/>
        <v>1534614.9944274735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2988629.2914044131</v>
      </c>
      <c r="E57" s="522">
        <f>IF(+I14&lt;F56,I14,D57)</f>
        <v>1134762.5952380951</v>
      </c>
      <c r="F57" s="523">
        <f t="shared" si="17"/>
        <v>1853866.6961663179</v>
      </c>
      <c r="G57" s="524">
        <f t="shared" si="23"/>
        <v>1407017.6392292366</v>
      </c>
      <c r="H57" s="491">
        <f t="shared" si="24"/>
        <v>1407017.6392292366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1853866.6961663179</v>
      </c>
      <c r="E58" s="522">
        <f>IF(+I14&lt;F57,I14,D58)</f>
        <v>1134762.5952380951</v>
      </c>
      <c r="F58" s="523">
        <f t="shared" si="17"/>
        <v>719104.10092822276</v>
      </c>
      <c r="G58" s="524">
        <f t="shared" si="23"/>
        <v>1279420.284031</v>
      </c>
      <c r="H58" s="491">
        <f t="shared" si="24"/>
        <v>1279420.284031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719104.10092822276</v>
      </c>
      <c r="E59" s="522">
        <f>IF(+I14&lt;F58,I14,D59)</f>
        <v>719104.10092822276</v>
      </c>
      <c r="F59" s="523">
        <f t="shared" si="17"/>
        <v>0</v>
      </c>
      <c r="G59" s="524">
        <f t="shared" si="23"/>
        <v>759533.6065251159</v>
      </c>
      <c r="H59" s="491">
        <f t="shared" si="24"/>
        <v>759533.6065251159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47660029.000000015</v>
      </c>
      <c r="F73" s="375"/>
      <c r="G73" s="375">
        <f>SUM(G17:G72)</f>
        <v>169874076.58096799</v>
      </c>
      <c r="H73" s="375">
        <f>SUM(H17:H72)</f>
        <v>169874076.58096799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5234938.295176344</v>
      </c>
      <c r="N87" s="546">
        <f>IF(J92&lt;D11,0,VLOOKUP(J92,C17:O72,11))</f>
        <v>5234938.295176344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5426242.9544733902</v>
      </c>
      <c r="N88" s="550">
        <f>IF(J92&lt;D11,0,VLOOKUP(J92,C99:P154,7))</f>
        <v>5426242.9544733902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191304.65929704625</v>
      </c>
      <c r="N89" s="555">
        <f>+N88-N87</f>
        <v>191304.65929704625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/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47660029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1134762.5952380951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25">+I99-H99</f>
        <v>0</v>
      </c>
      <c r="K99" s="514"/>
      <c r="L99" s="512">
        <f t="shared" ref="L99:L104" si="26">H99</f>
        <v>3817654.064849725</v>
      </c>
      <c r="M99" s="597">
        <f t="shared" ref="M99:M130" si="27">IF(L99&lt;&gt;0,+H99-L99,0)</f>
        <v>0</v>
      </c>
      <c r="N99" s="512">
        <f t="shared" ref="N99:N104" si="28">I99</f>
        <v>3817654.064849725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 t="shared" ref="B100:B131" si="31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26"/>
        <v>7416785.108146511</v>
      </c>
      <c r="M100" s="519">
        <f t="shared" ref="M100:M105" si="32">IF(L100&lt;&gt;0,+H100-L100,0)</f>
        <v>0</v>
      </c>
      <c r="N100" s="518">
        <f t="shared" si="28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1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26"/>
        <v>7331378.3623912428</v>
      </c>
      <c r="M101" s="519">
        <f t="shared" si="32"/>
        <v>0</v>
      </c>
      <c r="N101" s="518">
        <f t="shared" si="28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25"/>
        <v>0</v>
      </c>
      <c r="K102" s="514"/>
      <c r="L102" s="518">
        <f t="shared" si="26"/>
        <v>6992449.3668075977</v>
      </c>
      <c r="M102" s="519">
        <f t="shared" si="32"/>
        <v>0</v>
      </c>
      <c r="N102" s="518">
        <f t="shared" si="28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25"/>
        <v>0</v>
      </c>
      <c r="K103" s="514"/>
      <c r="L103" s="518">
        <f t="shared" si="26"/>
        <v>6609498.3455806924</v>
      </c>
      <c r="M103" s="519">
        <f t="shared" si="32"/>
        <v>0</v>
      </c>
      <c r="N103" s="518">
        <f t="shared" si="28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25"/>
        <v>0</v>
      </c>
      <c r="K104" s="514"/>
      <c r="L104" s="518">
        <f t="shared" si="26"/>
        <v>6262248.4706521584</v>
      </c>
      <c r="M104" s="519">
        <f t="shared" si="32"/>
        <v>0</v>
      </c>
      <c r="N104" s="518">
        <f t="shared" si="28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25"/>
        <v>0</v>
      </c>
      <c r="K105" s="514"/>
      <c r="L105" s="518">
        <f t="shared" ref="L105" si="33">H105</f>
        <v>5472648.7320447806</v>
      </c>
      <c r="M105" s="519">
        <f t="shared" si="32"/>
        <v>0</v>
      </c>
      <c r="N105" s="518">
        <f t="shared" ref="N105" si="34">I105</f>
        <v>5472648.7320447806</v>
      </c>
      <c r="O105" s="514">
        <f t="shared" si="29"/>
        <v>0</v>
      </c>
      <c r="P105" s="514">
        <f t="shared" si="30"/>
        <v>0</v>
      </c>
      <c r="Q105" s="269"/>
    </row>
    <row r="106" spans="1:17">
      <c r="B106" s="195" t="str">
        <f t="shared" si="31"/>
        <v/>
      </c>
      <c r="C106" s="507">
        <f>IF(D93="","-",+C105+1)</f>
        <v>2019</v>
      </c>
      <c r="D106" s="508">
        <v>40509302.097637497</v>
      </c>
      <c r="E106" s="516">
        <v>1108372.7674418604</v>
      </c>
      <c r="F106" s="515">
        <v>39400929.330195636</v>
      </c>
      <c r="G106" s="515">
        <v>39955115.71391657</v>
      </c>
      <c r="H106" s="575">
        <v>5385190.1906108065</v>
      </c>
      <c r="I106" s="576">
        <v>5385190.1906108065</v>
      </c>
      <c r="J106" s="514">
        <f t="shared" si="25"/>
        <v>0</v>
      </c>
      <c r="K106" s="514"/>
      <c r="L106" s="518">
        <f t="shared" ref="L106" si="35">H106</f>
        <v>5385190.1906108065</v>
      </c>
      <c r="M106" s="519">
        <f t="shared" ref="M106" si="36">IF(L106&lt;&gt;0,+H106-L106,0)</f>
        <v>0</v>
      </c>
      <c r="N106" s="518">
        <f t="shared" ref="N106" si="37">I106</f>
        <v>5385190.1906108065</v>
      </c>
      <c r="O106" s="514">
        <f t="shared" si="29"/>
        <v>0</v>
      </c>
      <c r="P106" s="514">
        <f t="shared" si="30"/>
        <v>0</v>
      </c>
      <c r="Q106" s="269"/>
    </row>
    <row r="107" spans="1:17">
      <c r="B107" s="195" t="str">
        <f t="shared" si="31"/>
        <v/>
      </c>
      <c r="C107" s="507">
        <f>IF(D93="","-",+C106+1)</f>
        <v>2020</v>
      </c>
      <c r="D107" s="508">
        <v>39400929.330195636</v>
      </c>
      <c r="E107" s="516">
        <v>1134762.5952380951</v>
      </c>
      <c r="F107" s="515">
        <v>38266166.734957539</v>
      </c>
      <c r="G107" s="515">
        <v>38833548.032576591</v>
      </c>
      <c r="H107" s="575">
        <v>5312236.1867038347</v>
      </c>
      <c r="I107" s="576">
        <v>5312236.1867038347</v>
      </c>
      <c r="J107" s="514">
        <f t="shared" si="25"/>
        <v>0</v>
      </c>
      <c r="K107" s="514"/>
      <c r="L107" s="518">
        <f t="shared" ref="L107" si="38">H107</f>
        <v>5312236.1867038347</v>
      </c>
      <c r="M107" s="519">
        <f t="shared" ref="M107" si="39">IF(L107&lt;&gt;0,+H107-L107,0)</f>
        <v>0</v>
      </c>
      <c r="N107" s="518">
        <f t="shared" ref="N107" si="40">I107</f>
        <v>5312236.1867038347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2021</v>
      </c>
      <c r="D108" s="508">
        <v>38266166.734957539</v>
      </c>
      <c r="E108" s="516">
        <v>1162439.7317073171</v>
      </c>
      <c r="F108" s="515">
        <v>37103727.003250219</v>
      </c>
      <c r="G108" s="515">
        <v>37684946.869103879</v>
      </c>
      <c r="H108" s="575">
        <v>5440217.3214159943</v>
      </c>
      <c r="I108" s="576">
        <v>5440217.3214159943</v>
      </c>
      <c r="J108" s="514">
        <f t="shared" si="25"/>
        <v>0</v>
      </c>
      <c r="K108" s="514"/>
      <c r="L108" s="518">
        <f t="shared" ref="L108" si="41">H108</f>
        <v>5440217.3214159943</v>
      </c>
      <c r="M108" s="519">
        <f t="shared" ref="M108" si="42">IF(L108&lt;&gt;0,+H108-L108,0)</f>
        <v>0</v>
      </c>
      <c r="N108" s="518">
        <f t="shared" ref="N108" si="43">I108</f>
        <v>5440217.3214159943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37103727.003250219</v>
      </c>
      <c r="E109" s="522">
        <f>IF(+J96&lt;F108,J96,D109)</f>
        <v>1134762.5952380951</v>
      </c>
      <c r="F109" s="523">
        <f t="shared" ref="F109:F131" si="44">+D109-E109</f>
        <v>35968964.408012122</v>
      </c>
      <c r="G109" s="523">
        <f t="shared" ref="G109:G130" si="45">+(F109+D109)/2</f>
        <v>36536345.705631167</v>
      </c>
      <c r="H109" s="526">
        <f t="shared" ref="H109:H130" si="46">+J$94*G109+E109</f>
        <v>5426242.9544733902</v>
      </c>
      <c r="I109" s="577">
        <f t="shared" ref="I109:I130" si="47">+J$95*G109+E109</f>
        <v>5426242.9544733902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35968964.408012122</v>
      </c>
      <c r="E110" s="522">
        <f>IF(+J96&lt;F109,J96,D110)</f>
        <v>1134762.5952380951</v>
      </c>
      <c r="F110" s="523">
        <f t="shared" si="44"/>
        <v>34834201.812774025</v>
      </c>
      <c r="G110" s="523">
        <f t="shared" si="45"/>
        <v>35401583.110393077</v>
      </c>
      <c r="H110" s="526">
        <f t="shared" si="46"/>
        <v>5292956.1876715152</v>
      </c>
      <c r="I110" s="577">
        <f t="shared" si="47"/>
        <v>5292956.1876715152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34834201.812774025</v>
      </c>
      <c r="E111" s="522">
        <f>IF(+J96&lt;F110,J96,D111)</f>
        <v>1134762.5952380951</v>
      </c>
      <c r="F111" s="523">
        <f t="shared" si="44"/>
        <v>33699439.217535928</v>
      </c>
      <c r="G111" s="523">
        <f t="shared" si="45"/>
        <v>34266820.515154973</v>
      </c>
      <c r="H111" s="526">
        <f t="shared" si="46"/>
        <v>5159669.4208696391</v>
      </c>
      <c r="I111" s="577">
        <f t="shared" si="47"/>
        <v>5159669.4208696391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33699439.217535928</v>
      </c>
      <c r="E112" s="522">
        <f>IF(+J96&lt;F111,J96,D112)</f>
        <v>1134762.5952380951</v>
      </c>
      <c r="F112" s="523">
        <f t="shared" si="44"/>
        <v>32564676.622297831</v>
      </c>
      <c r="G112" s="523">
        <f t="shared" si="45"/>
        <v>33132057.919916879</v>
      </c>
      <c r="H112" s="526">
        <f t="shared" si="46"/>
        <v>5026382.6540677641</v>
      </c>
      <c r="I112" s="577">
        <f t="shared" si="47"/>
        <v>5026382.6540677641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32564676.622297831</v>
      </c>
      <c r="E113" s="522">
        <f>IF(+J96&lt;F112,J96,D113)</f>
        <v>1134762.5952380951</v>
      </c>
      <c r="F113" s="523">
        <f t="shared" si="44"/>
        <v>31429914.027059734</v>
      </c>
      <c r="G113" s="523">
        <f t="shared" si="45"/>
        <v>31997295.324678782</v>
      </c>
      <c r="H113" s="526">
        <f t="shared" si="46"/>
        <v>4893095.887265889</v>
      </c>
      <c r="I113" s="577">
        <f t="shared" si="47"/>
        <v>4893095.887265889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31429914.027059734</v>
      </c>
      <c r="E114" s="522">
        <f>IF(+J96&lt;F113,J96,D114)</f>
        <v>1134762.5952380951</v>
      </c>
      <c r="F114" s="523">
        <f t="shared" si="44"/>
        <v>30295151.431821637</v>
      </c>
      <c r="G114" s="523">
        <f t="shared" si="45"/>
        <v>30862532.729440685</v>
      </c>
      <c r="H114" s="526">
        <f t="shared" si="46"/>
        <v>4759809.120464013</v>
      </c>
      <c r="I114" s="577">
        <f t="shared" si="47"/>
        <v>4759809.120464013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30295151.431821637</v>
      </c>
      <c r="E115" s="522">
        <f>IF(+J96&lt;F114,J96,D115)</f>
        <v>1134762.5952380951</v>
      </c>
      <c r="F115" s="523">
        <f t="shared" si="44"/>
        <v>29160388.83658354</v>
      </c>
      <c r="G115" s="523">
        <f t="shared" si="45"/>
        <v>29727770.134202588</v>
      </c>
      <c r="H115" s="526">
        <f t="shared" si="46"/>
        <v>4626522.3536621379</v>
      </c>
      <c r="I115" s="577">
        <f t="shared" si="47"/>
        <v>4626522.3536621379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29160388.83658354</v>
      </c>
      <c r="E116" s="522">
        <f>IF(+J96&lt;F115,J96,D116)</f>
        <v>1134762.5952380951</v>
      </c>
      <c r="F116" s="523">
        <f t="shared" si="44"/>
        <v>28025626.241345443</v>
      </c>
      <c r="G116" s="523">
        <f t="shared" si="45"/>
        <v>28593007.538964491</v>
      </c>
      <c r="H116" s="526">
        <f t="shared" si="46"/>
        <v>4493235.5868602619</v>
      </c>
      <c r="I116" s="577">
        <f t="shared" si="47"/>
        <v>4493235.5868602619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28025626.241345443</v>
      </c>
      <c r="E117" s="522">
        <f>IF(+J96&lt;F116,J96,D117)</f>
        <v>1134762.5952380951</v>
      </c>
      <c r="F117" s="523">
        <f t="shared" si="44"/>
        <v>26890863.646107346</v>
      </c>
      <c r="G117" s="523">
        <f t="shared" si="45"/>
        <v>27458244.943726394</v>
      </c>
      <c r="H117" s="526">
        <f t="shared" si="46"/>
        <v>4359948.8200583868</v>
      </c>
      <c r="I117" s="577">
        <f t="shared" si="47"/>
        <v>4359948.8200583868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26890863.646107346</v>
      </c>
      <c r="E118" s="522">
        <f>IF(+J96&lt;F117,J96,D118)</f>
        <v>1134762.5952380951</v>
      </c>
      <c r="F118" s="523">
        <f t="shared" si="44"/>
        <v>25756101.050869249</v>
      </c>
      <c r="G118" s="523">
        <f t="shared" si="45"/>
        <v>26323482.348488297</v>
      </c>
      <c r="H118" s="526">
        <f t="shared" si="46"/>
        <v>4226662.0532565117</v>
      </c>
      <c r="I118" s="577">
        <f t="shared" si="47"/>
        <v>4226662.0532565117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25756101.050869249</v>
      </c>
      <c r="E119" s="522">
        <f>IF(+J96&lt;F118,J96,D119)</f>
        <v>1134762.5952380951</v>
      </c>
      <c r="F119" s="523">
        <f t="shared" si="44"/>
        <v>24621338.455631152</v>
      </c>
      <c r="G119" s="523">
        <f t="shared" si="45"/>
        <v>25188719.7532502</v>
      </c>
      <c r="H119" s="526">
        <f t="shared" si="46"/>
        <v>4093375.2864546361</v>
      </c>
      <c r="I119" s="577">
        <f t="shared" si="47"/>
        <v>4093375.2864546361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24621338.455631152</v>
      </c>
      <c r="E120" s="522">
        <f>IF(+J96&lt;F119,J96,D120)</f>
        <v>1134762.5952380951</v>
      </c>
      <c r="F120" s="523">
        <f t="shared" si="44"/>
        <v>23486575.860393055</v>
      </c>
      <c r="G120" s="523">
        <f t="shared" si="45"/>
        <v>24053957.158012103</v>
      </c>
      <c r="H120" s="526">
        <f t="shared" si="46"/>
        <v>3960088.5196527606</v>
      </c>
      <c r="I120" s="577">
        <f t="shared" si="47"/>
        <v>3960088.5196527606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23486575.860393055</v>
      </c>
      <c r="E121" s="522">
        <f>IF(+J96&lt;F120,J96,D121)</f>
        <v>1134762.5952380951</v>
      </c>
      <c r="F121" s="523">
        <f t="shared" si="44"/>
        <v>22351813.265154958</v>
      </c>
      <c r="G121" s="523">
        <f t="shared" si="45"/>
        <v>22919194.562774006</v>
      </c>
      <c r="H121" s="526">
        <f t="shared" si="46"/>
        <v>3826801.752850885</v>
      </c>
      <c r="I121" s="577">
        <f t="shared" si="47"/>
        <v>3826801.752850885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22351813.265154958</v>
      </c>
      <c r="E122" s="522">
        <f>IF(+J96&lt;F121,J96,D122)</f>
        <v>1134762.5952380951</v>
      </c>
      <c r="F122" s="523">
        <f t="shared" si="44"/>
        <v>21217050.669916861</v>
      </c>
      <c r="G122" s="523">
        <f t="shared" si="45"/>
        <v>21784431.967535909</v>
      </c>
      <c r="H122" s="526">
        <f t="shared" si="46"/>
        <v>3693514.98604901</v>
      </c>
      <c r="I122" s="577">
        <f t="shared" si="47"/>
        <v>3693514.98604901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21217050.669916861</v>
      </c>
      <c r="E123" s="522">
        <f>IF(+J96&lt;F122,J96,D123)</f>
        <v>1134762.5952380951</v>
      </c>
      <c r="F123" s="523">
        <f t="shared" si="44"/>
        <v>20082288.074678764</v>
      </c>
      <c r="G123" s="523">
        <f t="shared" si="45"/>
        <v>20649669.372297812</v>
      </c>
      <c r="H123" s="526">
        <f t="shared" si="46"/>
        <v>3560228.2192471344</v>
      </c>
      <c r="I123" s="577">
        <f t="shared" si="47"/>
        <v>3560228.2192471344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20082288.074678764</v>
      </c>
      <c r="E124" s="522">
        <f>IF(+J96&lt;F123,J96,D124)</f>
        <v>1134762.5952380951</v>
      </c>
      <c r="F124" s="523">
        <f t="shared" si="44"/>
        <v>18947525.479440667</v>
      </c>
      <c r="G124" s="523">
        <f t="shared" si="45"/>
        <v>19514906.777059715</v>
      </c>
      <c r="H124" s="526">
        <f t="shared" si="46"/>
        <v>3426941.4524452589</v>
      </c>
      <c r="I124" s="577">
        <f t="shared" si="47"/>
        <v>3426941.4524452589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18947525.479440667</v>
      </c>
      <c r="E125" s="522">
        <f>IF(+J96&lt;F124,J96,D125)</f>
        <v>1134762.5952380951</v>
      </c>
      <c r="F125" s="523">
        <f t="shared" si="44"/>
        <v>17812762.88420257</v>
      </c>
      <c r="G125" s="523">
        <f t="shared" si="45"/>
        <v>18380144.181821618</v>
      </c>
      <c r="H125" s="526">
        <f t="shared" si="46"/>
        <v>3293654.6856433833</v>
      </c>
      <c r="I125" s="577">
        <f t="shared" si="47"/>
        <v>3293654.6856433833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17812762.88420257</v>
      </c>
      <c r="E126" s="522">
        <f>IF(+J96&lt;F125,J96,D126)</f>
        <v>1134762.5952380951</v>
      </c>
      <c r="F126" s="523">
        <f t="shared" si="44"/>
        <v>16678000.288964475</v>
      </c>
      <c r="G126" s="523">
        <f t="shared" si="45"/>
        <v>17245381.586583521</v>
      </c>
      <c r="H126" s="526">
        <f t="shared" si="46"/>
        <v>3160367.9188415082</v>
      </c>
      <c r="I126" s="577">
        <f t="shared" si="47"/>
        <v>3160367.9188415082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16678000.288964475</v>
      </c>
      <c r="E127" s="522">
        <f>IF(+J96&lt;F126,J96,D127)</f>
        <v>1134762.5952380951</v>
      </c>
      <c r="F127" s="523">
        <f t="shared" si="44"/>
        <v>15543237.693726379</v>
      </c>
      <c r="G127" s="523">
        <f t="shared" si="45"/>
        <v>16110618.991345428</v>
      </c>
      <c r="H127" s="526">
        <f t="shared" si="46"/>
        <v>3027081.1520396331</v>
      </c>
      <c r="I127" s="577">
        <f t="shared" si="47"/>
        <v>3027081.1520396331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15543237.693726379</v>
      </c>
      <c r="E128" s="522">
        <f>IF(+J96&lt;F127,J96,D128)</f>
        <v>1134762.5952380951</v>
      </c>
      <c r="F128" s="523">
        <f t="shared" si="44"/>
        <v>14408475.098488284</v>
      </c>
      <c r="G128" s="523">
        <f t="shared" si="45"/>
        <v>14975856.396107331</v>
      </c>
      <c r="H128" s="526">
        <f t="shared" si="46"/>
        <v>2893794.3852377576</v>
      </c>
      <c r="I128" s="577">
        <f t="shared" si="47"/>
        <v>2893794.3852377576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14408475.098488284</v>
      </c>
      <c r="E129" s="522">
        <f>IF(+J96&lt;F128,J96,D129)</f>
        <v>1134762.5952380951</v>
      </c>
      <c r="F129" s="523">
        <f t="shared" si="44"/>
        <v>13273712.503250189</v>
      </c>
      <c r="G129" s="523">
        <f t="shared" si="45"/>
        <v>13841093.800869238</v>
      </c>
      <c r="H129" s="526">
        <f t="shared" si="46"/>
        <v>2760507.618435883</v>
      </c>
      <c r="I129" s="577">
        <f t="shared" si="47"/>
        <v>2760507.618435883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13273712.503250189</v>
      </c>
      <c r="E130" s="522">
        <f>IF(+J96&lt;F129,J96,D130)</f>
        <v>1134762.5952380951</v>
      </c>
      <c r="F130" s="523">
        <f t="shared" si="44"/>
        <v>12138949.908012094</v>
      </c>
      <c r="G130" s="523">
        <f t="shared" si="45"/>
        <v>12706331.205631141</v>
      </c>
      <c r="H130" s="526">
        <f t="shared" si="46"/>
        <v>2627220.8516340069</v>
      </c>
      <c r="I130" s="577">
        <f t="shared" si="47"/>
        <v>2627220.8516340069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12138949.908012094</v>
      </c>
      <c r="E131" s="522">
        <f>IF(+J96&lt;F130,J96,D131)</f>
        <v>1134762.5952380951</v>
      </c>
      <c r="F131" s="523">
        <f t="shared" si="44"/>
        <v>11004187.312773999</v>
      </c>
      <c r="G131" s="523">
        <f t="shared" ref="G131:G154" si="48">+(F131+D131)/2</f>
        <v>11571568.610393047</v>
      </c>
      <c r="H131" s="526">
        <f t="shared" ref="H131:H154" si="49">+J$94*G131+E131</f>
        <v>2493934.0848321323</v>
      </c>
      <c r="I131" s="577">
        <f t="shared" ref="I131:I154" si="50">+J$95*G131+E131</f>
        <v>2493934.0848321323</v>
      </c>
      <c r="J131" s="514">
        <f t="shared" ref="J131:J154" si="51">+I131-H131</f>
        <v>0</v>
      </c>
      <c r="K131" s="514"/>
      <c r="L131" s="525"/>
      <c r="M131" s="514">
        <f t="shared" ref="M131:M154" si="52">IF(L131&lt;&gt;0,+H131-L131,0)</f>
        <v>0</v>
      </c>
      <c r="N131" s="525"/>
      <c r="O131" s="514">
        <f t="shared" ref="O131:O154" si="53">IF(N131&lt;&gt;0,+I131-N131,0)</f>
        <v>0</v>
      </c>
      <c r="P131" s="514">
        <f t="shared" ref="P131:P154" si="54">+O131-M131</f>
        <v>0</v>
      </c>
      <c r="Q131" s="269"/>
    </row>
    <row r="132" spans="2:17">
      <c r="B132" s="195" t="str">
        <f t="shared" ref="B132:B154" si="55">IF(D132=F131,"","IU")</f>
        <v/>
      </c>
      <c r="C132" s="507">
        <f>IF(D93="","-",+C131+1)</f>
        <v>2045</v>
      </c>
      <c r="D132" s="374">
        <f>IF(F131+SUM(E$99:E131)=D$92,F131,D$92-SUM(E$99:E131))</f>
        <v>11004187.312773999</v>
      </c>
      <c r="E132" s="522">
        <f>IF(+J96&lt;F131,J96,D132)</f>
        <v>1134762.5952380951</v>
      </c>
      <c r="F132" s="523">
        <f t="shared" ref="F132:F154" si="56">+D132-E132</f>
        <v>9869424.7175359037</v>
      </c>
      <c r="G132" s="523">
        <f t="shared" si="48"/>
        <v>10436806.01515495</v>
      </c>
      <c r="H132" s="526">
        <f t="shared" si="49"/>
        <v>2360647.3180302568</v>
      </c>
      <c r="I132" s="577">
        <f t="shared" si="50"/>
        <v>2360647.3180302568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  <c r="Q132" s="269"/>
    </row>
    <row r="133" spans="2:17">
      <c r="B133" s="195" t="str">
        <f t="shared" si="55"/>
        <v/>
      </c>
      <c r="C133" s="507">
        <f>IF(D93="","-",+C132+1)</f>
        <v>2046</v>
      </c>
      <c r="D133" s="374">
        <f>IF(F132+SUM(E$99:E132)=D$92,F132,D$92-SUM(E$99:E132))</f>
        <v>9869424.7175359037</v>
      </c>
      <c r="E133" s="522">
        <f>IF(+J96&lt;F132,J96,D133)</f>
        <v>1134762.5952380951</v>
      </c>
      <c r="F133" s="523">
        <f t="shared" si="56"/>
        <v>8734662.1222978085</v>
      </c>
      <c r="G133" s="523">
        <f t="shared" si="48"/>
        <v>9302043.419916857</v>
      </c>
      <c r="H133" s="526">
        <f t="shared" si="49"/>
        <v>2227360.5512283817</v>
      </c>
      <c r="I133" s="577">
        <f t="shared" si="50"/>
        <v>2227360.5512283817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  <c r="Q133" s="269"/>
    </row>
    <row r="134" spans="2:17">
      <c r="B134" s="195" t="str">
        <f t="shared" si="55"/>
        <v/>
      </c>
      <c r="C134" s="507">
        <f>IF(D93="","-",+C133+1)</f>
        <v>2047</v>
      </c>
      <c r="D134" s="374">
        <f>IF(F133+SUM(E$99:E133)=D$92,F133,D$92-SUM(E$99:E133))</f>
        <v>8734662.1222978085</v>
      </c>
      <c r="E134" s="522">
        <f>IF(+J96&lt;F133,J96,D134)</f>
        <v>1134762.5952380951</v>
      </c>
      <c r="F134" s="523">
        <f t="shared" si="56"/>
        <v>7599899.5270597134</v>
      </c>
      <c r="G134" s="523">
        <f t="shared" si="48"/>
        <v>8167280.824678761</v>
      </c>
      <c r="H134" s="526">
        <f t="shared" si="49"/>
        <v>2094073.7844265066</v>
      </c>
      <c r="I134" s="577">
        <f t="shared" si="50"/>
        <v>2094073.7844265066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  <c r="Q134" s="269"/>
    </row>
    <row r="135" spans="2:17">
      <c r="B135" s="195" t="str">
        <f t="shared" si="55"/>
        <v/>
      </c>
      <c r="C135" s="507">
        <f>IF(D93="","-",+C134+1)</f>
        <v>2048</v>
      </c>
      <c r="D135" s="374">
        <f>IF(F134+SUM(E$99:E134)=D$92,F134,D$92-SUM(E$99:E134))</f>
        <v>7599899.5270597134</v>
      </c>
      <c r="E135" s="522">
        <f>IF(+J96&lt;F134,J96,D135)</f>
        <v>1134762.5952380951</v>
      </c>
      <c r="F135" s="523">
        <f t="shared" si="56"/>
        <v>6465136.9318216182</v>
      </c>
      <c r="G135" s="523">
        <f t="shared" si="48"/>
        <v>7032518.2294406658</v>
      </c>
      <c r="H135" s="526">
        <f t="shared" si="49"/>
        <v>1960787.0176246315</v>
      </c>
      <c r="I135" s="577">
        <f t="shared" si="50"/>
        <v>1960787.0176246315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  <c r="Q135" s="269"/>
    </row>
    <row r="136" spans="2:17">
      <c r="B136" s="195" t="str">
        <f t="shared" si="55"/>
        <v/>
      </c>
      <c r="C136" s="507">
        <f>IF(D93="","-",+C135+1)</f>
        <v>2049</v>
      </c>
      <c r="D136" s="374">
        <f>IF(F135+SUM(E$99:E135)=D$92,F135,D$92-SUM(E$99:E135))</f>
        <v>6465136.9318216182</v>
      </c>
      <c r="E136" s="522">
        <f>IF(+J96&lt;F135,J96,D136)</f>
        <v>1134762.5952380951</v>
      </c>
      <c r="F136" s="523">
        <f t="shared" si="56"/>
        <v>5330374.3365835231</v>
      </c>
      <c r="G136" s="523">
        <f t="shared" si="48"/>
        <v>5897755.6342025707</v>
      </c>
      <c r="H136" s="526">
        <f t="shared" si="49"/>
        <v>1827500.2508227562</v>
      </c>
      <c r="I136" s="577">
        <f t="shared" si="50"/>
        <v>1827500.2508227562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  <c r="Q136" s="269"/>
    </row>
    <row r="137" spans="2:17">
      <c r="B137" s="195" t="str">
        <f t="shared" si="55"/>
        <v/>
      </c>
      <c r="C137" s="507">
        <f>IF(D93="","-",+C136+1)</f>
        <v>2050</v>
      </c>
      <c r="D137" s="374">
        <f>IF(F136+SUM(E$99:E136)=D$92,F136,D$92-SUM(E$99:E136))</f>
        <v>5330374.3365835231</v>
      </c>
      <c r="E137" s="522">
        <f>IF(+J96&lt;F136,J96,D137)</f>
        <v>1134762.5952380951</v>
      </c>
      <c r="F137" s="523">
        <f t="shared" si="56"/>
        <v>4195611.7413454279</v>
      </c>
      <c r="G137" s="523">
        <f t="shared" si="48"/>
        <v>4762993.0389644755</v>
      </c>
      <c r="H137" s="526">
        <f t="shared" si="49"/>
        <v>1694213.4840208809</v>
      </c>
      <c r="I137" s="577">
        <f t="shared" si="50"/>
        <v>1694213.4840208809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  <c r="Q137" s="269"/>
    </row>
    <row r="138" spans="2:17">
      <c r="B138" s="195" t="str">
        <f t="shared" si="55"/>
        <v/>
      </c>
      <c r="C138" s="507">
        <f>IF(D93="","-",+C137+1)</f>
        <v>2051</v>
      </c>
      <c r="D138" s="374">
        <f>IF(F137+SUM(E$99:E137)=D$92,F137,D$92-SUM(E$99:E137))</f>
        <v>4195611.7413454279</v>
      </c>
      <c r="E138" s="522">
        <f>IF(+J96&lt;F137,J96,D138)</f>
        <v>1134762.5952380951</v>
      </c>
      <c r="F138" s="523">
        <f t="shared" si="56"/>
        <v>3060849.1461073328</v>
      </c>
      <c r="G138" s="523">
        <f t="shared" si="48"/>
        <v>3628230.4437263804</v>
      </c>
      <c r="H138" s="526">
        <f t="shared" si="49"/>
        <v>1560926.7172190058</v>
      </c>
      <c r="I138" s="577">
        <f t="shared" si="50"/>
        <v>1560926.7172190058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  <c r="Q138" s="269"/>
    </row>
    <row r="139" spans="2:17">
      <c r="B139" s="195" t="str">
        <f t="shared" si="55"/>
        <v/>
      </c>
      <c r="C139" s="507">
        <f>IF(D93="","-",+C138+1)</f>
        <v>2052</v>
      </c>
      <c r="D139" s="374">
        <f>IF(F138+SUM(E$99:E138)=D$92,F138,D$92-SUM(E$99:E138))</f>
        <v>3060849.1461073328</v>
      </c>
      <c r="E139" s="522">
        <f>IF(+J96&lt;F138,J96,D139)</f>
        <v>1134762.5952380951</v>
      </c>
      <c r="F139" s="523">
        <f t="shared" si="56"/>
        <v>1926086.5508692376</v>
      </c>
      <c r="G139" s="523">
        <f t="shared" si="48"/>
        <v>2493467.8484882852</v>
      </c>
      <c r="H139" s="526">
        <f t="shared" si="49"/>
        <v>1427639.9504171305</v>
      </c>
      <c r="I139" s="577">
        <f t="shared" si="50"/>
        <v>1427639.9504171305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  <c r="Q139" s="269"/>
    </row>
    <row r="140" spans="2:17">
      <c r="B140" s="195" t="str">
        <f t="shared" si="55"/>
        <v/>
      </c>
      <c r="C140" s="507">
        <f>IF(D93="","-",+C139+1)</f>
        <v>2053</v>
      </c>
      <c r="D140" s="374">
        <f>IF(F139+SUM(E$99:E139)=D$92,F139,D$92-SUM(E$99:E139))</f>
        <v>1926086.5508692376</v>
      </c>
      <c r="E140" s="522">
        <f>IF(+J96&lt;F139,J96,D140)</f>
        <v>1134762.5952380951</v>
      </c>
      <c r="F140" s="523">
        <f t="shared" si="56"/>
        <v>791323.95563114248</v>
      </c>
      <c r="G140" s="523">
        <f t="shared" si="48"/>
        <v>1358705.2532501901</v>
      </c>
      <c r="H140" s="526">
        <f t="shared" si="49"/>
        <v>1294353.1836152554</v>
      </c>
      <c r="I140" s="577">
        <f t="shared" si="50"/>
        <v>1294353.1836152554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  <c r="Q140" s="269"/>
    </row>
    <row r="141" spans="2:17">
      <c r="B141" s="195" t="str">
        <f t="shared" si="55"/>
        <v/>
      </c>
      <c r="C141" s="507">
        <f>IF(D93="","-",+C140+1)</f>
        <v>2054</v>
      </c>
      <c r="D141" s="374">
        <f>IF(F140+SUM(E$99:E140)=D$92,F140,D$92-SUM(E$99:E140))</f>
        <v>791323.95563114248</v>
      </c>
      <c r="E141" s="522">
        <f>IF(+J96&lt;F140,J96,D141)</f>
        <v>791323.95563114248</v>
      </c>
      <c r="F141" s="523">
        <f t="shared" si="56"/>
        <v>0</v>
      </c>
      <c r="G141" s="523">
        <f t="shared" si="48"/>
        <v>395661.97781557124</v>
      </c>
      <c r="H141" s="526">
        <f t="shared" si="49"/>
        <v>837797.55811925372</v>
      </c>
      <c r="I141" s="577">
        <f t="shared" si="50"/>
        <v>837797.55811925372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  <c r="Q141" s="269"/>
    </row>
    <row r="142" spans="2:17">
      <c r="B142" s="195" t="str">
        <f t="shared" si="55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6"/>
        <v>0</v>
      </c>
      <c r="G142" s="523">
        <f t="shared" si="48"/>
        <v>0</v>
      </c>
      <c r="H142" s="526">
        <f t="shared" si="49"/>
        <v>0</v>
      </c>
      <c r="I142" s="577">
        <f t="shared" si="50"/>
        <v>0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  <c r="Q142" s="269"/>
    </row>
    <row r="143" spans="2:17">
      <c r="B143" s="195" t="str">
        <f t="shared" si="55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6"/>
        <v>0</v>
      </c>
      <c r="G143" s="523">
        <f t="shared" si="48"/>
        <v>0</v>
      </c>
      <c r="H143" s="526">
        <f t="shared" si="49"/>
        <v>0</v>
      </c>
      <c r="I143" s="577">
        <f t="shared" si="50"/>
        <v>0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  <c r="Q143" s="269"/>
    </row>
    <row r="144" spans="2:17">
      <c r="B144" s="195" t="str">
        <f t="shared" si="55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6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  <c r="Q144" s="269"/>
    </row>
    <row r="145" spans="2:17">
      <c r="B145" s="195" t="str">
        <f t="shared" si="55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  <c r="Q145" s="269"/>
    </row>
    <row r="146" spans="2:17">
      <c r="B146" s="195" t="str">
        <f t="shared" si="55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  <c r="Q146" s="269"/>
    </row>
    <row r="147" spans="2:17">
      <c r="B147" s="195" t="str">
        <f t="shared" si="55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  <c r="Q147" s="269"/>
    </row>
    <row r="148" spans="2:17">
      <c r="B148" s="195" t="str">
        <f t="shared" si="55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  <c r="Q148" s="269"/>
    </row>
    <row r="149" spans="2:17">
      <c r="B149" s="195" t="str">
        <f t="shared" si="55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  <c r="Q149" s="269"/>
    </row>
    <row r="150" spans="2:17">
      <c r="B150" s="195" t="str">
        <f t="shared" si="55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  <c r="Q150" s="269"/>
    </row>
    <row r="151" spans="2:17">
      <c r="B151" s="195" t="str">
        <f t="shared" si="55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  <c r="Q151" s="269"/>
    </row>
    <row r="152" spans="2:17">
      <c r="B152" s="195" t="str">
        <f t="shared" si="55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  <c r="Q152" s="269"/>
    </row>
    <row r="153" spans="2:17">
      <c r="B153" s="195" t="str">
        <f t="shared" si="55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  <c r="Q153" s="269"/>
    </row>
    <row r="154" spans="2:17" ht="13.5" thickBot="1">
      <c r="B154" s="195" t="str">
        <f t="shared" si="55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48"/>
        <v>0</v>
      </c>
      <c r="H154" s="530">
        <f t="shared" si="49"/>
        <v>0</v>
      </c>
      <c r="I154" s="579">
        <f t="shared" si="50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  <c r="Q154" s="269"/>
    </row>
    <row r="155" spans="2:17">
      <c r="C155" s="374" t="s">
        <v>78</v>
      </c>
      <c r="D155" s="375"/>
      <c r="E155" s="375">
        <f>SUM(E99:E154)</f>
        <v>47660029.000000007</v>
      </c>
      <c r="F155" s="375"/>
      <c r="G155" s="375"/>
      <c r="H155" s="375">
        <f>SUM(H99:H154)</f>
        <v>168407641.91674092</v>
      </c>
      <c r="I155" s="375">
        <f>SUM(I99:I154)</f>
        <v>168407641.91674092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view="pageBreakPreview" zoomScale="75" zoomScaleNormal="100" zoomScaleSheetLayoutView="75" workbookViewId="0">
      <selection activeCell="E109" sqref="E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31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25160.539259925026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25160.539259925026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285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5494.0476190476193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30692.449285651339</v>
      </c>
      <c r="H23" s="510">
        <v>30692.449285651339</v>
      </c>
      <c r="I23" s="511">
        <f t="shared" si="9"/>
        <v>0</v>
      </c>
      <c r="J23" s="511"/>
      <c r="K23" s="518">
        <f>G23</f>
        <v>30692.449285651339</v>
      </c>
      <c r="L23" s="519">
        <f t="shared" si="6"/>
        <v>0</v>
      </c>
      <c r="M23" s="518">
        <f>H23</f>
        <v>30692.449285651339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5628.0487804878048</v>
      </c>
      <c r="F24" s="508">
        <v>188769.29003592356</v>
      </c>
      <c r="G24" s="516">
        <v>29977.157497170956</v>
      </c>
      <c r="H24" s="510">
        <v>29977.157497170956</v>
      </c>
      <c r="I24" s="511">
        <f t="shared" si="9"/>
        <v>0</v>
      </c>
      <c r="J24" s="511"/>
      <c r="K24" s="518">
        <f>G24</f>
        <v>29977.157497170956</v>
      </c>
      <c r="L24" s="519">
        <f t="shared" ref="L24" si="10">IF(K24&lt;&gt;0,+G24-K24,0)</f>
        <v>0</v>
      </c>
      <c r="M24" s="518">
        <f>H24</f>
        <v>29977.157497170956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24657.865553316573</v>
      </c>
      <c r="H25" s="510">
        <v>24657.865553316573</v>
      </c>
      <c r="I25" s="511">
        <f t="shared" si="9"/>
        <v>0</v>
      </c>
      <c r="J25" s="511"/>
      <c r="K25" s="518">
        <f>G25</f>
        <v>24657.865553316573</v>
      </c>
      <c r="L25" s="519">
        <f t="shared" ref="L25" si="11">IF(K25&lt;&gt;0,+G25-K25,0)</f>
        <v>0</v>
      </c>
      <c r="M25" s="518">
        <f>H25</f>
        <v>24657.865553316573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183403.01096615617</v>
      </c>
      <c r="E26" s="516">
        <v>5494.0476190476193</v>
      </c>
      <c r="F26" s="508">
        <v>177908.96334710854</v>
      </c>
      <c r="G26" s="516">
        <v>24644.403346812211</v>
      </c>
      <c r="H26" s="510">
        <v>24644.403346812211</v>
      </c>
      <c r="I26" s="511">
        <f t="shared" si="9"/>
        <v>0</v>
      </c>
      <c r="J26" s="511"/>
      <c r="K26" s="518">
        <f>G26</f>
        <v>24644.403346812211</v>
      </c>
      <c r="L26" s="519">
        <f t="shared" ref="L26" si="12">IF(K26&lt;&gt;0,+G26-K26,0)</f>
        <v>0</v>
      </c>
      <c r="M26" s="518">
        <f>H26</f>
        <v>24644.403346812211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08">
        <v>177647.1936363882</v>
      </c>
      <c r="E27" s="516">
        <v>5494.0476190476193</v>
      </c>
      <c r="F27" s="508">
        <v>172153.14601734056</v>
      </c>
      <c r="G27" s="516">
        <v>25160.539259925026</v>
      </c>
      <c r="H27" s="510">
        <v>25160.539259925026</v>
      </c>
      <c r="I27" s="511">
        <f t="shared" si="9"/>
        <v>0</v>
      </c>
      <c r="J27" s="511"/>
      <c r="K27" s="518">
        <f>G27</f>
        <v>25160.539259925026</v>
      </c>
      <c r="L27" s="519">
        <f t="shared" ref="L27" si="13">IF(K27&lt;&gt;0,+G27-K27,0)</f>
        <v>0</v>
      </c>
      <c r="M27" s="518">
        <f>H27</f>
        <v>25160.539259925026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172153.14601734056</v>
      </c>
      <c r="E28" s="522">
        <f>IF(+I14&lt;F27,I14,D28)</f>
        <v>5494.0476190476193</v>
      </c>
      <c r="F28" s="523">
        <f t="shared" ref="F28:F48" si="14">+D28-E28</f>
        <v>166659.09839829293</v>
      </c>
      <c r="G28" s="524">
        <f t="shared" ref="G28:G53" si="15">+I$12*((D28+F28)/2)+E28</f>
        <v>24542.766037168632</v>
      </c>
      <c r="H28" s="491">
        <f t="shared" ref="H28:H53" si="16">+I$13*((D28+F28)/2)+E28</f>
        <v>24542.766037168632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166659.09839829293</v>
      </c>
      <c r="E29" s="522">
        <f>IF(+I14&lt;F28,I14,D29)</f>
        <v>5494.0476190476193</v>
      </c>
      <c r="F29" s="523">
        <f t="shared" si="14"/>
        <v>161165.0507792453</v>
      </c>
      <c r="G29" s="524">
        <f t="shared" si="15"/>
        <v>23924.992814412239</v>
      </c>
      <c r="H29" s="491">
        <f t="shared" si="16"/>
        <v>23924.992814412239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161165.0507792453</v>
      </c>
      <c r="E30" s="522">
        <f>IF(+I14&lt;F29,I14,D30)</f>
        <v>5494.0476190476193</v>
      </c>
      <c r="F30" s="523">
        <f t="shared" si="14"/>
        <v>155671.00316019767</v>
      </c>
      <c r="G30" s="524">
        <f t="shared" si="15"/>
        <v>23307.219591655841</v>
      </c>
      <c r="H30" s="491">
        <f t="shared" si="16"/>
        <v>23307.219591655841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155671.00316019767</v>
      </c>
      <c r="E31" s="522">
        <f>IF(+I14&lt;F30,I14,D31)</f>
        <v>5494.0476190476193</v>
      </c>
      <c r="F31" s="523">
        <f t="shared" si="14"/>
        <v>150176.95554115003</v>
      </c>
      <c r="G31" s="524">
        <f t="shared" si="15"/>
        <v>22689.446368899447</v>
      </c>
      <c r="H31" s="491">
        <f t="shared" si="16"/>
        <v>22689.446368899447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150176.95554115003</v>
      </c>
      <c r="E32" s="522">
        <f>IF(+I14&lt;F31,I14,D32)</f>
        <v>5494.0476190476193</v>
      </c>
      <c r="F32" s="523">
        <f t="shared" si="14"/>
        <v>144682.9079221024</v>
      </c>
      <c r="G32" s="524">
        <f t="shared" si="15"/>
        <v>22071.673146143054</v>
      </c>
      <c r="H32" s="491">
        <f t="shared" si="16"/>
        <v>22071.673146143054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144682.9079221024</v>
      </c>
      <c r="E33" s="522">
        <f>IF(+I14&lt;F32,I14,D33)</f>
        <v>5494.0476190476193</v>
      </c>
      <c r="F33" s="523">
        <f t="shared" si="14"/>
        <v>139188.86030305477</v>
      </c>
      <c r="G33" s="524">
        <f t="shared" si="15"/>
        <v>21453.89992338666</v>
      </c>
      <c r="H33" s="491">
        <f t="shared" si="16"/>
        <v>21453.89992338666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139188.86030305477</v>
      </c>
      <c r="E34" s="522">
        <f>IF(+I14&lt;F33,I14,D34)</f>
        <v>5494.0476190476193</v>
      </c>
      <c r="F34" s="523">
        <f t="shared" si="14"/>
        <v>133694.81268400713</v>
      </c>
      <c r="G34" s="524">
        <f t="shared" si="15"/>
        <v>20836.126700630266</v>
      </c>
      <c r="H34" s="491">
        <f t="shared" si="16"/>
        <v>20836.126700630266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133694.81268400713</v>
      </c>
      <c r="E35" s="522">
        <f>IF(+I14&lt;F34,I14,D35)</f>
        <v>5494.0476190476193</v>
      </c>
      <c r="F35" s="523">
        <f t="shared" si="14"/>
        <v>128200.76506495952</v>
      </c>
      <c r="G35" s="524">
        <f t="shared" si="15"/>
        <v>20218.353477873872</v>
      </c>
      <c r="H35" s="491">
        <f t="shared" si="16"/>
        <v>20218.353477873872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128200.76506495952</v>
      </c>
      <c r="E36" s="522">
        <f>IF(+I14&lt;F35,I14,D36)</f>
        <v>5494.0476190476193</v>
      </c>
      <c r="F36" s="523">
        <f t="shared" si="14"/>
        <v>122706.7174459119</v>
      </c>
      <c r="G36" s="524">
        <f t="shared" si="15"/>
        <v>19600.580255117482</v>
      </c>
      <c r="H36" s="491">
        <f t="shared" si="16"/>
        <v>19600.580255117482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122706.7174459119</v>
      </c>
      <c r="E37" s="522">
        <f>IF(+I14&lt;F36,I14,D37)</f>
        <v>5494.0476190476193</v>
      </c>
      <c r="F37" s="523">
        <f t="shared" si="14"/>
        <v>117212.66982686428</v>
      </c>
      <c r="G37" s="524">
        <f t="shared" si="15"/>
        <v>18982.807032361085</v>
      </c>
      <c r="H37" s="491">
        <f t="shared" si="16"/>
        <v>18982.807032361085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117212.66982686428</v>
      </c>
      <c r="E38" s="522">
        <f>IF(+I14&lt;F37,I14,D38)</f>
        <v>5494.0476190476193</v>
      </c>
      <c r="F38" s="523">
        <f t="shared" si="14"/>
        <v>111718.62220781666</v>
      </c>
      <c r="G38" s="524">
        <f t="shared" si="15"/>
        <v>18365.033809604694</v>
      </c>
      <c r="H38" s="491">
        <f t="shared" si="16"/>
        <v>18365.033809604694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111718.62220781666</v>
      </c>
      <c r="E39" s="522">
        <f>IF(+I14&lt;F38,I14,D39)</f>
        <v>5494.0476190476193</v>
      </c>
      <c r="F39" s="523">
        <f t="shared" si="14"/>
        <v>106224.57458876904</v>
      </c>
      <c r="G39" s="524">
        <f t="shared" si="15"/>
        <v>17747.260586848301</v>
      </c>
      <c r="H39" s="491">
        <f t="shared" si="16"/>
        <v>17747.260586848301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106224.57458876904</v>
      </c>
      <c r="E40" s="522">
        <f>IF(+I14&lt;F39,I14,D40)</f>
        <v>5494.0476190476193</v>
      </c>
      <c r="F40" s="523">
        <f t="shared" si="14"/>
        <v>100730.52696972142</v>
      </c>
      <c r="G40" s="524">
        <f t="shared" si="15"/>
        <v>17129.48736409191</v>
      </c>
      <c r="H40" s="491">
        <f t="shared" si="16"/>
        <v>17129.48736409191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100730.52696972142</v>
      </c>
      <c r="E41" s="522">
        <f>IF(+I14&lt;F40,I14,D41)</f>
        <v>5494.0476190476193</v>
      </c>
      <c r="F41" s="523">
        <f t="shared" si="14"/>
        <v>95236.479350673806</v>
      </c>
      <c r="G41" s="524">
        <f t="shared" si="15"/>
        <v>16511.714141335517</v>
      </c>
      <c r="H41" s="491">
        <f t="shared" si="16"/>
        <v>16511.714141335517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95236.479350673806</v>
      </c>
      <c r="E42" s="522">
        <f>IF(+I14&lt;F41,I14,D42)</f>
        <v>5494.0476190476193</v>
      </c>
      <c r="F42" s="523">
        <f t="shared" si="14"/>
        <v>89742.431731626188</v>
      </c>
      <c r="G42" s="524">
        <f t="shared" si="15"/>
        <v>15893.940918579123</v>
      </c>
      <c r="H42" s="491">
        <f t="shared" si="16"/>
        <v>15893.940918579123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89742.431731626188</v>
      </c>
      <c r="E43" s="522">
        <f>IF(+I14&lt;F42,I14,D43)</f>
        <v>5494.0476190476193</v>
      </c>
      <c r="F43" s="523">
        <f t="shared" si="14"/>
        <v>84248.384112578569</v>
      </c>
      <c r="G43" s="524">
        <f t="shared" si="15"/>
        <v>15276.167695822729</v>
      </c>
      <c r="H43" s="491">
        <f t="shared" si="16"/>
        <v>15276.167695822729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84248.384112578569</v>
      </c>
      <c r="E44" s="522">
        <f>IF(+I14&lt;F43,I14,D44)</f>
        <v>5494.0476190476193</v>
      </c>
      <c r="F44" s="523">
        <f t="shared" si="14"/>
        <v>78754.336493530951</v>
      </c>
      <c r="G44" s="524">
        <f t="shared" si="15"/>
        <v>14658.394473066339</v>
      </c>
      <c r="H44" s="491">
        <f t="shared" si="16"/>
        <v>14658.394473066339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78754.336493530951</v>
      </c>
      <c r="E45" s="522">
        <f>IF(+I14&lt;F44,I14,D45)</f>
        <v>5494.0476190476193</v>
      </c>
      <c r="F45" s="523">
        <f t="shared" si="14"/>
        <v>73260.288874483333</v>
      </c>
      <c r="G45" s="524">
        <f t="shared" si="15"/>
        <v>14040.621250309945</v>
      </c>
      <c r="H45" s="491">
        <f t="shared" si="16"/>
        <v>14040.621250309945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73260.288874483333</v>
      </c>
      <c r="E46" s="522">
        <f>IF(+I14&lt;F45,I14,D46)</f>
        <v>5494.0476190476193</v>
      </c>
      <c r="F46" s="523">
        <f t="shared" si="14"/>
        <v>67766.241255435714</v>
      </c>
      <c r="G46" s="524">
        <f t="shared" si="15"/>
        <v>13422.848027553553</v>
      </c>
      <c r="H46" s="491">
        <f t="shared" si="16"/>
        <v>13422.848027553553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67766.241255435714</v>
      </c>
      <c r="E47" s="522">
        <f>IF(+I14&lt;F46,I14,D47)</f>
        <v>5494.0476190476193</v>
      </c>
      <c r="F47" s="523">
        <f t="shared" si="14"/>
        <v>62272.193636388096</v>
      </c>
      <c r="G47" s="524">
        <f t="shared" si="15"/>
        <v>12805.074804797161</v>
      </c>
      <c r="H47" s="491">
        <f t="shared" si="16"/>
        <v>12805.074804797161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62272.193636388096</v>
      </c>
      <c r="E48" s="522">
        <f>IF(+I14&lt;F47,I14,D48)</f>
        <v>5494.0476190476193</v>
      </c>
      <c r="F48" s="523">
        <f t="shared" si="14"/>
        <v>56778.146017340478</v>
      </c>
      <c r="G48" s="524">
        <f t="shared" si="15"/>
        <v>12187.301582040767</v>
      </c>
      <c r="H48" s="491">
        <f t="shared" si="16"/>
        <v>12187.301582040767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56778.146017340478</v>
      </c>
      <c r="E49" s="522">
        <f>IF(+I14&lt;F48,I14,D49)</f>
        <v>5494.0476190476193</v>
      </c>
      <c r="F49" s="523">
        <f t="shared" ref="F49:F72" si="17">+D49-E49</f>
        <v>51284.098398292859</v>
      </c>
      <c r="G49" s="524">
        <f t="shared" si="15"/>
        <v>11569.528359284373</v>
      </c>
      <c r="H49" s="491">
        <f t="shared" si="16"/>
        <v>11569.528359284373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51284.098398292859</v>
      </c>
      <c r="E50" s="522">
        <f>IF(+I14&lt;F49,I14,D50)</f>
        <v>5494.0476190476193</v>
      </c>
      <c r="F50" s="523">
        <f t="shared" si="17"/>
        <v>45790.050779245241</v>
      </c>
      <c r="G50" s="524">
        <f t="shared" si="15"/>
        <v>10951.755136527981</v>
      </c>
      <c r="H50" s="491">
        <f t="shared" si="16"/>
        <v>10951.755136527981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45790.050779245241</v>
      </c>
      <c r="E51" s="522">
        <f>IF(+I14&lt;F50,I14,D51)</f>
        <v>5494.0476190476193</v>
      </c>
      <c r="F51" s="523">
        <f t="shared" si="17"/>
        <v>40296.003160197622</v>
      </c>
      <c r="G51" s="524">
        <f t="shared" si="15"/>
        <v>10333.981913771589</v>
      </c>
      <c r="H51" s="491">
        <f t="shared" si="16"/>
        <v>10333.981913771589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40296.003160197622</v>
      </c>
      <c r="E52" s="522">
        <f>IF(+I14&lt;F51,I14,D52)</f>
        <v>5494.0476190476193</v>
      </c>
      <c r="F52" s="523">
        <f t="shared" si="17"/>
        <v>34801.955541150004</v>
      </c>
      <c r="G52" s="524">
        <f t="shared" si="15"/>
        <v>9716.2086910151957</v>
      </c>
      <c r="H52" s="491">
        <f t="shared" si="16"/>
        <v>9716.2086910151957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34801.955541150004</v>
      </c>
      <c r="E53" s="522">
        <f>IF(+I14&lt;F52,I14,D53)</f>
        <v>5494.0476190476193</v>
      </c>
      <c r="F53" s="523">
        <f t="shared" si="17"/>
        <v>29307.907922102386</v>
      </c>
      <c r="G53" s="524">
        <f t="shared" si="15"/>
        <v>9098.4354682588037</v>
      </c>
      <c r="H53" s="491">
        <f t="shared" si="16"/>
        <v>9098.4354682588037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29307.907922102386</v>
      </c>
      <c r="E54" s="522">
        <f>IF(+I14&lt;F53,I14,D54)</f>
        <v>5494.0476190476193</v>
      </c>
      <c r="F54" s="523">
        <f t="shared" si="17"/>
        <v>23813.860303054767</v>
      </c>
      <c r="G54" s="524">
        <f t="shared" ref="G54:G72" si="23">+I$12*((D54+F54)/2)+E54</f>
        <v>8480.6622455024099</v>
      </c>
      <c r="H54" s="491">
        <f t="shared" ref="H54:H72" si="24">+I$13*((D54+F54)/2)+E54</f>
        <v>8480.6622455024099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23813.860303054767</v>
      </c>
      <c r="E55" s="522">
        <f>IF(+I14&lt;F54,I14,D55)</f>
        <v>5494.0476190476193</v>
      </c>
      <c r="F55" s="523">
        <f t="shared" si="17"/>
        <v>18319.812684007149</v>
      </c>
      <c r="G55" s="524">
        <f t="shared" si="23"/>
        <v>7862.8890227460179</v>
      </c>
      <c r="H55" s="491">
        <f t="shared" si="24"/>
        <v>7862.8890227460179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18319.812684007149</v>
      </c>
      <c r="E56" s="522">
        <f>IF(+I14&lt;F55,I14,D56)</f>
        <v>5494.0476190476193</v>
      </c>
      <c r="F56" s="523">
        <f t="shared" si="17"/>
        <v>12825.765064959531</v>
      </c>
      <c r="G56" s="524">
        <f t="shared" si="23"/>
        <v>7245.115799989625</v>
      </c>
      <c r="H56" s="491">
        <f t="shared" si="24"/>
        <v>7245.115799989625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12825.765064959531</v>
      </c>
      <c r="E57" s="522">
        <f>IF(+I14&lt;F56,I14,D57)</f>
        <v>5494.0476190476193</v>
      </c>
      <c r="F57" s="523">
        <f t="shared" si="17"/>
        <v>7331.7174459119115</v>
      </c>
      <c r="G57" s="524">
        <f t="shared" si="23"/>
        <v>6627.3425772332321</v>
      </c>
      <c r="H57" s="491">
        <f t="shared" si="24"/>
        <v>6627.3425772332321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7331.7174459119115</v>
      </c>
      <c r="E58" s="522">
        <f>IF(+I14&lt;F57,I14,D58)</f>
        <v>5494.0476190476193</v>
      </c>
      <c r="F58" s="523">
        <f t="shared" si="17"/>
        <v>1837.6698268642922</v>
      </c>
      <c r="G58" s="524">
        <f t="shared" si="23"/>
        <v>6009.5693544768392</v>
      </c>
      <c r="H58" s="491">
        <f t="shared" si="24"/>
        <v>6009.5693544768392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1837.6698268642922</v>
      </c>
      <c r="E59" s="522">
        <f>IF(+I14&lt;F58,I14,D59)</f>
        <v>1837.6698268642922</v>
      </c>
      <c r="F59" s="523">
        <f t="shared" si="17"/>
        <v>0</v>
      </c>
      <c r="G59" s="524">
        <f t="shared" si="23"/>
        <v>1940.9873888898042</v>
      </c>
      <c r="H59" s="491">
        <f t="shared" si="24"/>
        <v>1940.9873888898042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230750.00000000015</v>
      </c>
      <c r="F73" s="375"/>
      <c r="G73" s="375">
        <f>SUM(G17:G72)</f>
        <v>822965.06008653343</v>
      </c>
      <c r="H73" s="375">
        <f>SUM(H17:H72)</f>
        <v>822965.06008653343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25160.539259925026</v>
      </c>
      <c r="N87" s="546">
        <f>IF(J92&lt;D11,0,VLOOKUP(J92,C17:O72,11))</f>
        <v>25160.539259925026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26158.530421053958</v>
      </c>
      <c r="N88" s="550">
        <f>IF(J92&lt;D11,0,VLOOKUP(J92,C99:P154,7))</f>
        <v>26158.530421053958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997.99116112893171</v>
      </c>
      <c r="N89" s="555">
        <f>+N88-N87</f>
        <v>997.99116112893171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5494.0476190476193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25">+I99-H99</f>
        <v>0</v>
      </c>
      <c r="K99" s="514"/>
      <c r="L99" s="512">
        <f t="shared" ref="L99:L104" si="26">H99</f>
        <v>19522.791013350252</v>
      </c>
      <c r="M99" s="597">
        <f t="shared" ref="M99:M130" si="27">IF(L99&lt;&gt;0,+H99-L99,0)</f>
        <v>0</v>
      </c>
      <c r="N99" s="512">
        <f t="shared" ref="N99:N104" si="28">I99</f>
        <v>19522.791013350252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 t="shared" ref="B100:B131" si="31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26"/>
        <v>35969.308872002533</v>
      </c>
      <c r="M100" s="519">
        <f t="shared" ref="M100:M105" si="32">IF(L100&lt;&gt;0,+H100-L100,0)</f>
        <v>0</v>
      </c>
      <c r="N100" s="518">
        <f t="shared" si="28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1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26"/>
        <v>35364.846038717165</v>
      </c>
      <c r="M101" s="519">
        <f t="shared" si="32"/>
        <v>0</v>
      </c>
      <c r="N101" s="518">
        <f t="shared" si="28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25"/>
        <v>0</v>
      </c>
      <c r="K102" s="514"/>
      <c r="L102" s="518">
        <f t="shared" si="26"/>
        <v>33727.882719440844</v>
      </c>
      <c r="M102" s="519">
        <f t="shared" si="32"/>
        <v>0</v>
      </c>
      <c r="N102" s="518">
        <f t="shared" si="28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25"/>
        <v>0</v>
      </c>
      <c r="K103" s="514"/>
      <c r="L103" s="518">
        <f t="shared" si="26"/>
        <v>31878.22185164913</v>
      </c>
      <c r="M103" s="519">
        <f t="shared" si="32"/>
        <v>0</v>
      </c>
      <c r="N103" s="518">
        <f t="shared" si="28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25"/>
        <v>0</v>
      </c>
      <c r="K104" s="514"/>
      <c r="L104" s="518">
        <f t="shared" si="26"/>
        <v>30202.256847199074</v>
      </c>
      <c r="M104" s="519">
        <f t="shared" si="32"/>
        <v>0</v>
      </c>
      <c r="N104" s="518">
        <f t="shared" si="28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25"/>
        <v>0</v>
      </c>
      <c r="K105" s="514"/>
      <c r="L105" s="518">
        <f t="shared" ref="L105" si="33">H105</f>
        <v>26394.619001989184</v>
      </c>
      <c r="M105" s="519">
        <f t="shared" si="32"/>
        <v>0</v>
      </c>
      <c r="N105" s="518">
        <f t="shared" ref="N105" si="34">I105</f>
        <v>26394.619001989184</v>
      </c>
      <c r="O105" s="514">
        <f t="shared" si="29"/>
        <v>0</v>
      </c>
      <c r="P105" s="514">
        <f t="shared" si="30"/>
        <v>0</v>
      </c>
      <c r="Q105" s="269"/>
    </row>
    <row r="106" spans="1:17">
      <c r="B106" s="195" t="str">
        <f t="shared" si="31"/>
        <v/>
      </c>
      <c r="C106" s="507">
        <f>IF(D93="","-",+C105+1)</f>
        <v>2019</v>
      </c>
      <c r="D106" s="508">
        <v>195166.45902547057</v>
      </c>
      <c r="E106" s="516">
        <v>5366.2790697674418</v>
      </c>
      <c r="F106" s="515">
        <v>189800.17995570312</v>
      </c>
      <c r="G106" s="515">
        <v>192483.31949058684</v>
      </c>
      <c r="H106" s="575">
        <v>25969.798788270131</v>
      </c>
      <c r="I106" s="576">
        <v>25969.798788270131</v>
      </c>
      <c r="J106" s="514">
        <f t="shared" si="25"/>
        <v>0</v>
      </c>
      <c r="K106" s="514"/>
      <c r="L106" s="518">
        <f t="shared" ref="L106" si="35">H106</f>
        <v>25969.798788270131</v>
      </c>
      <c r="M106" s="519">
        <f t="shared" ref="M106" si="36">IF(L106&lt;&gt;0,+H106-L106,0)</f>
        <v>0</v>
      </c>
      <c r="N106" s="518">
        <f t="shared" ref="N106" si="37">I106</f>
        <v>25969.798788270131</v>
      </c>
      <c r="O106" s="514">
        <f t="shared" si="29"/>
        <v>0</v>
      </c>
      <c r="P106" s="514">
        <f t="shared" si="30"/>
        <v>0</v>
      </c>
      <c r="Q106" s="269"/>
    </row>
    <row r="107" spans="1:17">
      <c r="B107" s="195" t="str">
        <f t="shared" si="31"/>
        <v/>
      </c>
      <c r="C107" s="507">
        <f>IF(D93="","-",+C106+1)</f>
        <v>2020</v>
      </c>
      <c r="D107" s="508">
        <v>189800.17995570312</v>
      </c>
      <c r="E107" s="516">
        <v>5494.0476190476193</v>
      </c>
      <c r="F107" s="515">
        <v>184306.13233665549</v>
      </c>
      <c r="G107" s="515">
        <v>187053.1561461793</v>
      </c>
      <c r="H107" s="575">
        <v>25616.072507051016</v>
      </c>
      <c r="I107" s="576">
        <v>25616.072507051016</v>
      </c>
      <c r="J107" s="514">
        <f t="shared" si="25"/>
        <v>0</v>
      </c>
      <c r="K107" s="514"/>
      <c r="L107" s="518">
        <f t="shared" ref="L107" si="38">H107</f>
        <v>25616.072507051016</v>
      </c>
      <c r="M107" s="519">
        <f t="shared" ref="M107" si="39">IF(L107&lt;&gt;0,+H107-L107,0)</f>
        <v>0</v>
      </c>
      <c r="N107" s="518">
        <f t="shared" ref="N107" si="40">I107</f>
        <v>25616.072507051016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2021</v>
      </c>
      <c r="D108" s="508">
        <v>184306.13233665549</v>
      </c>
      <c r="E108" s="516">
        <v>5628.0487804878048</v>
      </c>
      <c r="F108" s="515">
        <v>178678.08355616769</v>
      </c>
      <c r="G108" s="515">
        <v>181492.10794641159</v>
      </c>
      <c r="H108" s="575">
        <v>26229.985006611758</v>
      </c>
      <c r="I108" s="576">
        <v>26229.985006611758</v>
      </c>
      <c r="J108" s="514">
        <f t="shared" si="25"/>
        <v>0</v>
      </c>
      <c r="K108" s="514"/>
      <c r="L108" s="518">
        <f t="shared" ref="L108" si="41">H108</f>
        <v>26229.985006611758</v>
      </c>
      <c r="M108" s="519">
        <f t="shared" ref="M108" si="42">IF(L108&lt;&gt;0,+H108-L108,0)</f>
        <v>0</v>
      </c>
      <c r="N108" s="518">
        <f t="shared" ref="N108" si="43">I108</f>
        <v>26229.985006611758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178678.08355616769</v>
      </c>
      <c r="E109" s="522">
        <f>IF(+J96&lt;F108,J96,D109)</f>
        <v>5494.0476190476193</v>
      </c>
      <c r="F109" s="523">
        <f t="shared" ref="F109:F131" si="44">+D109-E109</f>
        <v>173184.03593712006</v>
      </c>
      <c r="G109" s="523">
        <f t="shared" ref="G109:G130" si="45">+(F109+D109)/2</f>
        <v>175931.05974664388</v>
      </c>
      <c r="H109" s="526">
        <f t="shared" ref="H109:H130" si="46">+J$94*G109+E109</f>
        <v>26158.530421053958</v>
      </c>
      <c r="I109" s="577">
        <f t="shared" ref="I109:I130" si="47">+J$95*G109+E109</f>
        <v>26158.530421053958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173184.03593712006</v>
      </c>
      <c r="E110" s="522">
        <f>IF(+J96&lt;F109,J96,D110)</f>
        <v>5494.0476190476193</v>
      </c>
      <c r="F110" s="523">
        <f t="shared" si="44"/>
        <v>167689.98831807243</v>
      </c>
      <c r="G110" s="523">
        <f t="shared" si="45"/>
        <v>170437.01212759624</v>
      </c>
      <c r="H110" s="526">
        <f t="shared" si="46"/>
        <v>25513.211438148326</v>
      </c>
      <c r="I110" s="577">
        <f t="shared" si="47"/>
        <v>25513.211438148326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167689.98831807243</v>
      </c>
      <c r="E111" s="522">
        <f>IF(+J96&lt;F110,J96,D111)</f>
        <v>5494.0476190476193</v>
      </c>
      <c r="F111" s="523">
        <f t="shared" si="44"/>
        <v>162195.9406990248</v>
      </c>
      <c r="G111" s="523">
        <f t="shared" si="45"/>
        <v>164942.96450854861</v>
      </c>
      <c r="H111" s="526">
        <f t="shared" si="46"/>
        <v>24867.892455242698</v>
      </c>
      <c r="I111" s="577">
        <f t="shared" si="47"/>
        <v>24867.892455242698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162195.9406990248</v>
      </c>
      <c r="E112" s="522">
        <f>IF(+J96&lt;F111,J96,D112)</f>
        <v>5494.0476190476193</v>
      </c>
      <c r="F112" s="523">
        <f t="shared" si="44"/>
        <v>156701.89307997716</v>
      </c>
      <c r="G112" s="523">
        <f t="shared" si="45"/>
        <v>159448.91688950098</v>
      </c>
      <c r="H112" s="526">
        <f t="shared" si="46"/>
        <v>24222.57347233707</v>
      </c>
      <c r="I112" s="577">
        <f t="shared" si="47"/>
        <v>24222.57347233707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156701.89307997716</v>
      </c>
      <c r="E113" s="522">
        <f>IF(+J96&lt;F112,J96,D113)</f>
        <v>5494.0476190476193</v>
      </c>
      <c r="F113" s="523">
        <f t="shared" si="44"/>
        <v>151207.84546092953</v>
      </c>
      <c r="G113" s="523">
        <f t="shared" si="45"/>
        <v>153954.86927045335</v>
      </c>
      <c r="H113" s="526">
        <f t="shared" si="46"/>
        <v>23577.254489431441</v>
      </c>
      <c r="I113" s="577">
        <f t="shared" si="47"/>
        <v>23577.254489431441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151207.84546092953</v>
      </c>
      <c r="E114" s="522">
        <f>IF(+J96&lt;F113,J96,D114)</f>
        <v>5494.0476190476193</v>
      </c>
      <c r="F114" s="523">
        <f t="shared" si="44"/>
        <v>145713.7978418819</v>
      </c>
      <c r="G114" s="523">
        <f t="shared" si="45"/>
        <v>148460.82165140571</v>
      </c>
      <c r="H114" s="526">
        <f t="shared" si="46"/>
        <v>22931.93550652581</v>
      </c>
      <c r="I114" s="577">
        <f t="shared" si="47"/>
        <v>22931.93550652581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145713.7978418819</v>
      </c>
      <c r="E115" s="522">
        <f>IF(+J96&lt;F114,J96,D115)</f>
        <v>5494.0476190476193</v>
      </c>
      <c r="F115" s="523">
        <f t="shared" si="44"/>
        <v>140219.75022283426</v>
      </c>
      <c r="G115" s="523">
        <f t="shared" si="45"/>
        <v>142966.77403235808</v>
      </c>
      <c r="H115" s="526">
        <f t="shared" si="46"/>
        <v>22286.616523620181</v>
      </c>
      <c r="I115" s="577">
        <f t="shared" si="47"/>
        <v>22286.616523620181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140219.75022283426</v>
      </c>
      <c r="E116" s="522">
        <f>IF(+J96&lt;F115,J96,D116)</f>
        <v>5494.0476190476193</v>
      </c>
      <c r="F116" s="523">
        <f t="shared" si="44"/>
        <v>134725.70260378663</v>
      </c>
      <c r="G116" s="523">
        <f t="shared" si="45"/>
        <v>137472.72641331045</v>
      </c>
      <c r="H116" s="526">
        <f t="shared" si="46"/>
        <v>21641.297540714553</v>
      </c>
      <c r="I116" s="577">
        <f t="shared" si="47"/>
        <v>21641.297540714553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134725.70260378663</v>
      </c>
      <c r="E117" s="522">
        <f>IF(+J96&lt;F116,J96,D117)</f>
        <v>5494.0476190476193</v>
      </c>
      <c r="F117" s="523">
        <f t="shared" si="44"/>
        <v>129231.65498473901</v>
      </c>
      <c r="G117" s="523">
        <f t="shared" si="45"/>
        <v>131978.67879426281</v>
      </c>
      <c r="H117" s="526">
        <f t="shared" si="46"/>
        <v>20995.978557808925</v>
      </c>
      <c r="I117" s="577">
        <f t="shared" si="47"/>
        <v>20995.978557808925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129231.65498473901</v>
      </c>
      <c r="E118" s="522">
        <f>IF(+J96&lt;F117,J96,D118)</f>
        <v>5494.0476190476193</v>
      </c>
      <c r="F118" s="523">
        <f t="shared" si="44"/>
        <v>123737.60736569139</v>
      </c>
      <c r="G118" s="523">
        <f t="shared" si="45"/>
        <v>126484.63117521521</v>
      </c>
      <c r="H118" s="526">
        <f t="shared" si="46"/>
        <v>20350.6595749033</v>
      </c>
      <c r="I118" s="577">
        <f t="shared" si="47"/>
        <v>20350.6595749033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123737.60736569139</v>
      </c>
      <c r="E119" s="522">
        <f>IF(+J96&lt;F118,J96,D119)</f>
        <v>5494.0476190476193</v>
      </c>
      <c r="F119" s="523">
        <f t="shared" si="44"/>
        <v>118243.55974664378</v>
      </c>
      <c r="G119" s="523">
        <f t="shared" si="45"/>
        <v>120990.58355616758</v>
      </c>
      <c r="H119" s="526">
        <f t="shared" si="46"/>
        <v>19705.340591997669</v>
      </c>
      <c r="I119" s="577">
        <f t="shared" si="47"/>
        <v>19705.340591997669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118243.55974664378</v>
      </c>
      <c r="E120" s="522">
        <f>IF(+J96&lt;F119,J96,D120)</f>
        <v>5494.0476190476193</v>
      </c>
      <c r="F120" s="523">
        <f t="shared" si="44"/>
        <v>112749.51212759616</v>
      </c>
      <c r="G120" s="523">
        <f t="shared" si="45"/>
        <v>115496.53593711997</v>
      </c>
      <c r="H120" s="526">
        <f t="shared" si="46"/>
        <v>19060.021609092044</v>
      </c>
      <c r="I120" s="577">
        <f t="shared" si="47"/>
        <v>19060.021609092044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112749.51212759616</v>
      </c>
      <c r="E121" s="522">
        <f>IF(+J96&lt;F120,J96,D121)</f>
        <v>5494.0476190476193</v>
      </c>
      <c r="F121" s="523">
        <f t="shared" si="44"/>
        <v>107255.46450854854</v>
      </c>
      <c r="G121" s="523">
        <f t="shared" si="45"/>
        <v>110002.48831807234</v>
      </c>
      <c r="H121" s="526">
        <f t="shared" si="46"/>
        <v>18414.702626186416</v>
      </c>
      <c r="I121" s="577">
        <f t="shared" si="47"/>
        <v>18414.702626186416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107255.46450854854</v>
      </c>
      <c r="E122" s="522">
        <f>IF(+J96&lt;F121,J96,D122)</f>
        <v>5494.0476190476193</v>
      </c>
      <c r="F122" s="523">
        <f t="shared" si="44"/>
        <v>101761.41688950092</v>
      </c>
      <c r="G122" s="523">
        <f t="shared" si="45"/>
        <v>104508.44069902474</v>
      </c>
      <c r="H122" s="526">
        <f t="shared" si="46"/>
        <v>17769.383643280791</v>
      </c>
      <c r="I122" s="577">
        <f t="shared" si="47"/>
        <v>17769.383643280791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101761.41688950092</v>
      </c>
      <c r="E123" s="522">
        <f>IF(+J96&lt;F122,J96,D123)</f>
        <v>5494.0476190476193</v>
      </c>
      <c r="F123" s="523">
        <f t="shared" si="44"/>
        <v>96267.369270453302</v>
      </c>
      <c r="G123" s="523">
        <f t="shared" si="45"/>
        <v>99014.393079977104</v>
      </c>
      <c r="H123" s="526">
        <f t="shared" si="46"/>
        <v>17124.064660375159</v>
      </c>
      <c r="I123" s="577">
        <f t="shared" si="47"/>
        <v>17124.064660375159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96267.369270453302</v>
      </c>
      <c r="E124" s="522">
        <f>IF(+J96&lt;F123,J96,D124)</f>
        <v>5494.0476190476193</v>
      </c>
      <c r="F124" s="523">
        <f t="shared" si="44"/>
        <v>90773.321651405684</v>
      </c>
      <c r="G124" s="523">
        <f t="shared" si="45"/>
        <v>93520.3454609295</v>
      </c>
      <c r="H124" s="526">
        <f t="shared" si="46"/>
        <v>16478.745677469535</v>
      </c>
      <c r="I124" s="577">
        <f t="shared" si="47"/>
        <v>16478.745677469535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90773.321651405684</v>
      </c>
      <c r="E125" s="522">
        <f>IF(+J96&lt;F124,J96,D125)</f>
        <v>5494.0476190476193</v>
      </c>
      <c r="F125" s="523">
        <f t="shared" si="44"/>
        <v>85279.274032358066</v>
      </c>
      <c r="G125" s="523">
        <f t="shared" si="45"/>
        <v>88026.297841881867</v>
      </c>
      <c r="H125" s="526">
        <f t="shared" si="46"/>
        <v>15833.426694563906</v>
      </c>
      <c r="I125" s="577">
        <f t="shared" si="47"/>
        <v>15833.426694563906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85279.274032358066</v>
      </c>
      <c r="E126" s="522">
        <f>IF(+J96&lt;F125,J96,D126)</f>
        <v>5494.0476190476193</v>
      </c>
      <c r="F126" s="523">
        <f t="shared" si="44"/>
        <v>79785.226413310447</v>
      </c>
      <c r="G126" s="523">
        <f t="shared" si="45"/>
        <v>82532.250222834264</v>
      </c>
      <c r="H126" s="526">
        <f t="shared" si="46"/>
        <v>15188.107711658282</v>
      </c>
      <c r="I126" s="577">
        <f t="shared" si="47"/>
        <v>15188.107711658282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79785.226413310447</v>
      </c>
      <c r="E127" s="522">
        <f>IF(+J96&lt;F126,J96,D127)</f>
        <v>5494.0476190476193</v>
      </c>
      <c r="F127" s="523">
        <f t="shared" si="44"/>
        <v>74291.178794262829</v>
      </c>
      <c r="G127" s="523">
        <f t="shared" si="45"/>
        <v>77038.202603786631</v>
      </c>
      <c r="H127" s="526">
        <f t="shared" si="46"/>
        <v>14542.78872875265</v>
      </c>
      <c r="I127" s="577">
        <f t="shared" si="47"/>
        <v>14542.78872875265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74291.178794262829</v>
      </c>
      <c r="E128" s="522">
        <f>IF(+J96&lt;F127,J96,D128)</f>
        <v>5494.0476190476193</v>
      </c>
      <c r="F128" s="523">
        <f t="shared" si="44"/>
        <v>68797.131175215211</v>
      </c>
      <c r="G128" s="523">
        <f t="shared" si="45"/>
        <v>71544.154984739027</v>
      </c>
      <c r="H128" s="526">
        <f t="shared" si="46"/>
        <v>13897.469745847025</v>
      </c>
      <c r="I128" s="577">
        <f t="shared" si="47"/>
        <v>13897.469745847025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68797.131175215211</v>
      </c>
      <c r="E129" s="522">
        <f>IF(+J96&lt;F128,J96,D129)</f>
        <v>5494.0476190476193</v>
      </c>
      <c r="F129" s="523">
        <f t="shared" si="44"/>
        <v>63303.083556167592</v>
      </c>
      <c r="G129" s="523">
        <f t="shared" si="45"/>
        <v>66050.107365691394</v>
      </c>
      <c r="H129" s="526">
        <f t="shared" si="46"/>
        <v>13252.150762941397</v>
      </c>
      <c r="I129" s="577">
        <f t="shared" si="47"/>
        <v>13252.150762941397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63303.083556167592</v>
      </c>
      <c r="E130" s="522">
        <f>IF(+J96&lt;F129,J96,D130)</f>
        <v>5494.0476190476193</v>
      </c>
      <c r="F130" s="523">
        <f t="shared" si="44"/>
        <v>57809.035937119974</v>
      </c>
      <c r="G130" s="523">
        <f t="shared" si="45"/>
        <v>60556.059746643783</v>
      </c>
      <c r="H130" s="526">
        <f t="shared" si="46"/>
        <v>12606.831780035771</v>
      </c>
      <c r="I130" s="577">
        <f t="shared" si="47"/>
        <v>12606.831780035771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57809.035937119974</v>
      </c>
      <c r="E131" s="522">
        <f>IF(+J96&lt;F130,J96,D131)</f>
        <v>5494.0476190476193</v>
      </c>
      <c r="F131" s="523">
        <f t="shared" si="44"/>
        <v>52314.988318072355</v>
      </c>
      <c r="G131" s="523">
        <f t="shared" ref="G131:G154" si="48">+(F131+D131)/2</f>
        <v>55062.012127596165</v>
      </c>
      <c r="H131" s="526">
        <f t="shared" ref="H131:H154" si="49">+J$94*G131+E131</f>
        <v>11961.512797130144</v>
      </c>
      <c r="I131" s="577">
        <f t="shared" ref="I131:I154" si="50">+J$95*G131+E131</f>
        <v>11961.512797130144</v>
      </c>
      <c r="J131" s="514">
        <f t="shared" ref="J131:J154" si="51">+I131-H131</f>
        <v>0</v>
      </c>
      <c r="K131" s="514"/>
      <c r="L131" s="525"/>
      <c r="M131" s="514">
        <f t="shared" ref="M131:M154" si="52">IF(L131&lt;&gt;0,+H131-L131,0)</f>
        <v>0</v>
      </c>
      <c r="N131" s="525"/>
      <c r="O131" s="514">
        <f t="shared" ref="O131:O154" si="53">IF(N131&lt;&gt;0,+I131-N131,0)</f>
        <v>0</v>
      </c>
      <c r="P131" s="514">
        <f t="shared" ref="P131:P154" si="54">+O131-M131</f>
        <v>0</v>
      </c>
      <c r="Q131" s="269"/>
    </row>
    <row r="132" spans="2:17">
      <c r="B132" s="195" t="str">
        <f t="shared" ref="B132:B154" si="55">IF(D132=F131,"","IU")</f>
        <v/>
      </c>
      <c r="C132" s="507">
        <f>IF(D93="","-",+C131+1)</f>
        <v>2045</v>
      </c>
      <c r="D132" s="374">
        <f>IF(F131+SUM(E$99:E131)=D$92,F131,D$92-SUM(E$99:E131))</f>
        <v>52314.988318072355</v>
      </c>
      <c r="E132" s="522">
        <f>IF(+J96&lt;F131,J96,D132)</f>
        <v>5494.0476190476193</v>
      </c>
      <c r="F132" s="523">
        <f t="shared" ref="F132:F154" si="56">+D132-E132</f>
        <v>46820.940699024737</v>
      </c>
      <c r="G132" s="523">
        <f t="shared" si="48"/>
        <v>49567.964508548546</v>
      </c>
      <c r="H132" s="526">
        <f t="shared" si="49"/>
        <v>11316.193814224516</v>
      </c>
      <c r="I132" s="577">
        <f t="shared" si="50"/>
        <v>11316.193814224516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  <c r="Q132" s="269"/>
    </row>
    <row r="133" spans="2:17">
      <c r="B133" s="195" t="str">
        <f t="shared" si="55"/>
        <v/>
      </c>
      <c r="C133" s="507">
        <f>IF(D93="","-",+C132+1)</f>
        <v>2046</v>
      </c>
      <c r="D133" s="374">
        <f>IF(F132+SUM(E$99:E132)=D$92,F132,D$92-SUM(E$99:E132))</f>
        <v>46820.940699024737</v>
      </c>
      <c r="E133" s="522">
        <f>IF(+J96&lt;F132,J96,D133)</f>
        <v>5494.0476190476193</v>
      </c>
      <c r="F133" s="523">
        <f t="shared" si="56"/>
        <v>41326.893079977119</v>
      </c>
      <c r="G133" s="523">
        <f t="shared" si="48"/>
        <v>44073.916889500928</v>
      </c>
      <c r="H133" s="526">
        <f t="shared" si="49"/>
        <v>10670.874831318888</v>
      </c>
      <c r="I133" s="577">
        <f t="shared" si="50"/>
        <v>10670.874831318888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  <c r="Q133" s="269"/>
    </row>
    <row r="134" spans="2:17">
      <c r="B134" s="195" t="str">
        <f t="shared" si="55"/>
        <v/>
      </c>
      <c r="C134" s="507">
        <f>IF(D93="","-",+C133+1)</f>
        <v>2047</v>
      </c>
      <c r="D134" s="374">
        <f>IF(F133+SUM(E$99:E133)=D$92,F133,D$92-SUM(E$99:E133))</f>
        <v>41326.893079977119</v>
      </c>
      <c r="E134" s="522">
        <f>IF(+J96&lt;F133,J96,D134)</f>
        <v>5494.0476190476193</v>
      </c>
      <c r="F134" s="523">
        <f t="shared" si="56"/>
        <v>35832.8454609295</v>
      </c>
      <c r="G134" s="523">
        <f t="shared" si="48"/>
        <v>38579.86927045331</v>
      </c>
      <c r="H134" s="526">
        <f t="shared" si="49"/>
        <v>10025.555848413262</v>
      </c>
      <c r="I134" s="577">
        <f t="shared" si="50"/>
        <v>10025.555848413262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  <c r="Q134" s="269"/>
    </row>
    <row r="135" spans="2:17">
      <c r="B135" s="195" t="str">
        <f t="shared" si="55"/>
        <v/>
      </c>
      <c r="C135" s="507">
        <f>IF(D93="","-",+C134+1)</f>
        <v>2048</v>
      </c>
      <c r="D135" s="374">
        <f>IF(F134+SUM(E$99:E134)=D$92,F134,D$92-SUM(E$99:E134))</f>
        <v>35832.8454609295</v>
      </c>
      <c r="E135" s="522">
        <f>IF(+J96&lt;F134,J96,D135)</f>
        <v>5494.0476190476193</v>
      </c>
      <c r="F135" s="523">
        <f t="shared" si="56"/>
        <v>30338.797841881882</v>
      </c>
      <c r="G135" s="523">
        <f t="shared" si="48"/>
        <v>33085.821651405691</v>
      </c>
      <c r="H135" s="526">
        <f t="shared" si="49"/>
        <v>9380.2368655076352</v>
      </c>
      <c r="I135" s="577">
        <f t="shared" si="50"/>
        <v>9380.2368655076352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  <c r="Q135" s="269"/>
    </row>
    <row r="136" spans="2:17">
      <c r="B136" s="195" t="str">
        <f t="shared" si="55"/>
        <v/>
      </c>
      <c r="C136" s="507">
        <f>IF(D93="","-",+C135+1)</f>
        <v>2049</v>
      </c>
      <c r="D136" s="374">
        <f>IF(F135+SUM(E$99:E135)=D$92,F135,D$92-SUM(E$99:E135))</f>
        <v>30338.797841881882</v>
      </c>
      <c r="E136" s="522">
        <f>IF(+J96&lt;F135,J96,D136)</f>
        <v>5494.0476190476193</v>
      </c>
      <c r="F136" s="523">
        <f t="shared" si="56"/>
        <v>24844.750222834264</v>
      </c>
      <c r="G136" s="523">
        <f t="shared" si="48"/>
        <v>27591.774032358073</v>
      </c>
      <c r="H136" s="526">
        <f t="shared" si="49"/>
        <v>8734.917882602007</v>
      </c>
      <c r="I136" s="577">
        <f t="shared" si="50"/>
        <v>8734.917882602007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  <c r="Q136" s="269"/>
    </row>
    <row r="137" spans="2:17">
      <c r="B137" s="195" t="str">
        <f t="shared" si="55"/>
        <v/>
      </c>
      <c r="C137" s="507">
        <f>IF(D93="","-",+C136+1)</f>
        <v>2050</v>
      </c>
      <c r="D137" s="374">
        <f>IF(F136+SUM(E$99:E136)=D$92,F136,D$92-SUM(E$99:E136))</f>
        <v>24844.750222834264</v>
      </c>
      <c r="E137" s="522">
        <f>IF(+J96&lt;F136,J96,D137)</f>
        <v>5494.0476190476193</v>
      </c>
      <c r="F137" s="523">
        <f t="shared" si="56"/>
        <v>19350.702603786645</v>
      </c>
      <c r="G137" s="523">
        <f t="shared" si="48"/>
        <v>22097.726413310455</v>
      </c>
      <c r="H137" s="526">
        <f t="shared" si="49"/>
        <v>8089.5988996963797</v>
      </c>
      <c r="I137" s="577">
        <f t="shared" si="50"/>
        <v>8089.5988996963797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  <c r="Q137" s="269"/>
    </row>
    <row r="138" spans="2:17">
      <c r="B138" s="195" t="str">
        <f t="shared" si="55"/>
        <v/>
      </c>
      <c r="C138" s="507">
        <f>IF(D93="","-",+C137+1)</f>
        <v>2051</v>
      </c>
      <c r="D138" s="374">
        <f>IF(F137+SUM(E$99:E137)=D$92,F137,D$92-SUM(E$99:E137))</f>
        <v>19350.702603786645</v>
      </c>
      <c r="E138" s="522">
        <f>IF(+J96&lt;F137,J96,D138)</f>
        <v>5494.0476190476193</v>
      </c>
      <c r="F138" s="523">
        <f t="shared" si="56"/>
        <v>13856.654984739027</v>
      </c>
      <c r="G138" s="523">
        <f t="shared" si="48"/>
        <v>16603.678794262836</v>
      </c>
      <c r="H138" s="526">
        <f t="shared" si="49"/>
        <v>7444.2799167907524</v>
      </c>
      <c r="I138" s="577">
        <f t="shared" si="50"/>
        <v>7444.2799167907524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  <c r="Q138" s="269"/>
    </row>
    <row r="139" spans="2:17">
      <c r="B139" s="195" t="str">
        <f t="shared" si="55"/>
        <v/>
      </c>
      <c r="C139" s="507">
        <f>IF(D93="","-",+C138+1)</f>
        <v>2052</v>
      </c>
      <c r="D139" s="374">
        <f>IF(F138+SUM(E$99:E138)=D$92,F138,D$92-SUM(E$99:E138))</f>
        <v>13856.654984739027</v>
      </c>
      <c r="E139" s="522">
        <f>IF(+J96&lt;F138,J96,D139)</f>
        <v>5494.0476190476193</v>
      </c>
      <c r="F139" s="523">
        <f t="shared" si="56"/>
        <v>8362.6073656914086</v>
      </c>
      <c r="G139" s="523">
        <f t="shared" si="48"/>
        <v>11109.631175215218</v>
      </c>
      <c r="H139" s="526">
        <f t="shared" si="49"/>
        <v>6798.9609338851251</v>
      </c>
      <c r="I139" s="577">
        <f t="shared" si="50"/>
        <v>6798.9609338851251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  <c r="Q139" s="269"/>
    </row>
    <row r="140" spans="2:17">
      <c r="B140" s="195" t="str">
        <f t="shared" si="55"/>
        <v/>
      </c>
      <c r="C140" s="507">
        <f>IF(D93="","-",+C139+1)</f>
        <v>2053</v>
      </c>
      <c r="D140" s="374">
        <f>IF(F139+SUM(E$99:E139)=D$92,F139,D$92-SUM(E$99:E139))</f>
        <v>8362.6073656914086</v>
      </c>
      <c r="E140" s="522">
        <f>IF(+J96&lt;F139,J96,D140)</f>
        <v>5494.0476190476193</v>
      </c>
      <c r="F140" s="523">
        <f t="shared" si="56"/>
        <v>2868.5597466437894</v>
      </c>
      <c r="G140" s="523">
        <f t="shared" si="48"/>
        <v>5615.5835561675995</v>
      </c>
      <c r="H140" s="526">
        <f t="shared" si="49"/>
        <v>6153.6419509794978</v>
      </c>
      <c r="I140" s="577">
        <f t="shared" si="50"/>
        <v>6153.6419509794978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  <c r="Q140" s="269"/>
    </row>
    <row r="141" spans="2:17">
      <c r="B141" s="195" t="str">
        <f t="shared" si="55"/>
        <v/>
      </c>
      <c r="C141" s="507">
        <f>IF(D93="","-",+C140+1)</f>
        <v>2054</v>
      </c>
      <c r="D141" s="374">
        <f>IF(F140+SUM(E$99:E140)=D$92,F140,D$92-SUM(E$99:E140))</f>
        <v>2868.5597466437894</v>
      </c>
      <c r="E141" s="522">
        <f>IF(+J96&lt;F140,J96,D141)</f>
        <v>2868.5597466437894</v>
      </c>
      <c r="F141" s="523">
        <f t="shared" si="56"/>
        <v>0</v>
      </c>
      <c r="G141" s="523">
        <f t="shared" si="48"/>
        <v>1434.2798733218947</v>
      </c>
      <c r="H141" s="526">
        <f t="shared" si="49"/>
        <v>3037.0271668833216</v>
      </c>
      <c r="I141" s="577">
        <f t="shared" si="50"/>
        <v>3037.0271668833216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  <c r="Q141" s="269"/>
    </row>
    <row r="142" spans="2:17">
      <c r="B142" s="195" t="str">
        <f t="shared" si="55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6"/>
        <v>0</v>
      </c>
      <c r="G142" s="523">
        <f t="shared" si="48"/>
        <v>0</v>
      </c>
      <c r="H142" s="526">
        <f t="shared" si="49"/>
        <v>0</v>
      </c>
      <c r="I142" s="577">
        <f t="shared" si="50"/>
        <v>0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  <c r="Q142" s="269"/>
    </row>
    <row r="143" spans="2:17">
      <c r="B143" s="195" t="str">
        <f t="shared" si="55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6"/>
        <v>0</v>
      </c>
      <c r="G143" s="523">
        <f t="shared" si="48"/>
        <v>0</v>
      </c>
      <c r="H143" s="526">
        <f t="shared" si="49"/>
        <v>0</v>
      </c>
      <c r="I143" s="577">
        <f t="shared" si="50"/>
        <v>0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  <c r="Q143" s="269"/>
    </row>
    <row r="144" spans="2:17">
      <c r="B144" s="195" t="str">
        <f t="shared" si="55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6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  <c r="Q144" s="269"/>
    </row>
    <row r="145" spans="2:17">
      <c r="B145" s="195" t="str">
        <f t="shared" si="55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  <c r="Q145" s="269"/>
    </row>
    <row r="146" spans="2:17">
      <c r="B146" s="195" t="str">
        <f t="shared" si="55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  <c r="Q146" s="269"/>
    </row>
    <row r="147" spans="2:17">
      <c r="B147" s="195" t="str">
        <f t="shared" si="55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  <c r="Q147" s="269"/>
    </row>
    <row r="148" spans="2:17">
      <c r="B148" s="195" t="str">
        <f t="shared" si="55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  <c r="Q148" s="269"/>
    </row>
    <row r="149" spans="2:17">
      <c r="B149" s="195" t="str">
        <f t="shared" si="55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  <c r="Q149" s="269"/>
    </row>
    <row r="150" spans="2:17">
      <c r="B150" s="195" t="str">
        <f t="shared" si="55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  <c r="Q150" s="269"/>
    </row>
    <row r="151" spans="2:17">
      <c r="B151" s="195" t="str">
        <f t="shared" si="55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  <c r="Q151" s="269"/>
    </row>
    <row r="152" spans="2:17">
      <c r="B152" s="195" t="str">
        <f t="shared" si="55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  <c r="Q152" s="269"/>
    </row>
    <row r="153" spans="2:17">
      <c r="B153" s="195" t="str">
        <f t="shared" si="55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  <c r="Q153" s="269"/>
    </row>
    <row r="154" spans="2:17" ht="13.5" thickBot="1">
      <c r="B154" s="195" t="str">
        <f t="shared" si="55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48"/>
        <v>0</v>
      </c>
      <c r="H154" s="530">
        <f t="shared" si="49"/>
        <v>0</v>
      </c>
      <c r="I154" s="579">
        <f t="shared" si="50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  <c r="Q154" s="269"/>
    </row>
    <row r="155" spans="2:17">
      <c r="C155" s="374" t="s">
        <v>78</v>
      </c>
      <c r="D155" s="375"/>
      <c r="E155" s="375">
        <f>SUM(E99:E154)</f>
        <v>230750.00000000006</v>
      </c>
      <c r="F155" s="375"/>
      <c r="G155" s="375"/>
      <c r="H155" s="375">
        <f>SUM(H99:H154)</f>
        <v>810907.56776569958</v>
      </c>
      <c r="I155" s="375">
        <f>SUM(I99:I154)</f>
        <v>810907.56776569958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view="pageBreakPreview" topLeftCell="A4" zoomScale="75" zoomScaleNormal="100" zoomScaleSheetLayoutView="75" workbookViewId="0">
      <selection activeCell="D12" sqref="D11:D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456758.87787220906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456758.87787220906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99407.380952380947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557048.43371456629</v>
      </c>
      <c r="H23" s="510">
        <v>557048.43371456629</v>
      </c>
      <c r="I23" s="511">
        <f t="shared" si="9"/>
        <v>0</v>
      </c>
      <c r="J23" s="511"/>
      <c r="K23" s="518">
        <f>G23</f>
        <v>557048.43371456629</v>
      </c>
      <c r="L23" s="519">
        <f t="shared" si="6"/>
        <v>0</v>
      </c>
      <c r="M23" s="518">
        <f>H23</f>
        <v>557048.43371456629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101831.95121951219</v>
      </c>
      <c r="F24" s="508">
        <v>3428979.9923561024</v>
      </c>
      <c r="G24" s="516">
        <v>544106.19363221596</v>
      </c>
      <c r="H24" s="510">
        <v>544106.19363221596</v>
      </c>
      <c r="I24" s="511">
        <f t="shared" si="9"/>
        <v>0</v>
      </c>
      <c r="J24" s="511"/>
      <c r="K24" s="518">
        <f>G24</f>
        <v>544106.19363221596</v>
      </c>
      <c r="L24" s="519">
        <f t="shared" ref="L24" si="10">IF(K24&lt;&gt;0,+G24-K24,0)</f>
        <v>0</v>
      </c>
      <c r="M24" s="518">
        <f>H24</f>
        <v>544106.19363221596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447527.67036121147</v>
      </c>
      <c r="H25" s="510">
        <v>447527.67036121147</v>
      </c>
      <c r="I25" s="511">
        <f t="shared" si="9"/>
        <v>0</v>
      </c>
      <c r="J25" s="511"/>
      <c r="K25" s="518">
        <f>G25</f>
        <v>447527.67036121147</v>
      </c>
      <c r="L25" s="519">
        <f t="shared" ref="L25" si="11">IF(K25&lt;&gt;0,+G25-K25,0)</f>
        <v>0</v>
      </c>
      <c r="M25" s="518">
        <f>H25</f>
        <v>447527.67036121147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3331884.4109607544</v>
      </c>
      <c r="E26" s="516">
        <v>99407.380952380947</v>
      </c>
      <c r="F26" s="508">
        <v>3232477.0300083733</v>
      </c>
      <c r="G26" s="516">
        <v>447333.45497501275</v>
      </c>
      <c r="H26" s="510">
        <v>447333.45497501275</v>
      </c>
      <c r="I26" s="511">
        <f t="shared" si="9"/>
        <v>0</v>
      </c>
      <c r="J26" s="511"/>
      <c r="K26" s="518">
        <f>G26</f>
        <v>447333.45497501275</v>
      </c>
      <c r="L26" s="519">
        <f t="shared" ref="L26" si="12">IF(K26&lt;&gt;0,+G26-K26,0)</f>
        <v>0</v>
      </c>
      <c r="M26" s="518">
        <f>H26</f>
        <v>447333.45497501275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08">
        <v>3227740.6601842102</v>
      </c>
      <c r="E27" s="516">
        <v>99407.380952380947</v>
      </c>
      <c r="F27" s="508">
        <v>3128333.2792318291</v>
      </c>
      <c r="G27" s="516">
        <v>456758.87787220906</v>
      </c>
      <c r="H27" s="510">
        <v>456758.87787220906</v>
      </c>
      <c r="I27" s="511">
        <f t="shared" si="9"/>
        <v>0</v>
      </c>
      <c r="J27" s="511"/>
      <c r="K27" s="518">
        <f>G27</f>
        <v>456758.87787220906</v>
      </c>
      <c r="L27" s="519">
        <f t="shared" ref="L27" si="13">IF(K27&lt;&gt;0,+G27-K27,0)</f>
        <v>0</v>
      </c>
      <c r="M27" s="518">
        <f>H27</f>
        <v>456758.87787220906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3128333.2792318291</v>
      </c>
      <c r="E28" s="522">
        <f>IF(+I14&lt;F27,I14,D28)</f>
        <v>99407.380952380947</v>
      </c>
      <c r="F28" s="523">
        <f t="shared" ref="F28:F48" si="14">+D28-E28</f>
        <v>3028925.898279448</v>
      </c>
      <c r="G28" s="524">
        <f t="shared" ref="G28:G53" si="15">+I$12*((D28+F28)/2)+E28</f>
        <v>445581.10469750717</v>
      </c>
      <c r="H28" s="491">
        <f t="shared" ref="H28:H53" si="16">+I$13*((D28+F28)/2)+E28</f>
        <v>445581.10469750717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3028925.898279448</v>
      </c>
      <c r="E29" s="522">
        <f>IF(+I14&lt;F28,I14,D29)</f>
        <v>99407.380952380947</v>
      </c>
      <c r="F29" s="523">
        <f t="shared" si="14"/>
        <v>2929518.517327067</v>
      </c>
      <c r="G29" s="524">
        <f t="shared" si="15"/>
        <v>434403.33152280538</v>
      </c>
      <c r="H29" s="491">
        <f t="shared" si="16"/>
        <v>434403.33152280538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2929518.517327067</v>
      </c>
      <c r="E30" s="522">
        <f>IF(+I14&lt;F29,I14,D30)</f>
        <v>99407.380952380947</v>
      </c>
      <c r="F30" s="523">
        <f t="shared" si="14"/>
        <v>2830111.1363746859</v>
      </c>
      <c r="G30" s="524">
        <f t="shared" si="15"/>
        <v>423225.55834810354</v>
      </c>
      <c r="H30" s="491">
        <f t="shared" si="16"/>
        <v>423225.55834810354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2830111.1363746859</v>
      </c>
      <c r="E31" s="522">
        <f>IF(+I14&lt;F30,I14,D31)</f>
        <v>99407.380952380947</v>
      </c>
      <c r="F31" s="523">
        <f t="shared" si="14"/>
        <v>2730703.7554223049</v>
      </c>
      <c r="G31" s="524">
        <f t="shared" si="15"/>
        <v>412047.78517340176</v>
      </c>
      <c r="H31" s="491">
        <f t="shared" si="16"/>
        <v>412047.78517340176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2730703.7554223049</v>
      </c>
      <c r="E32" s="522">
        <f>IF(+I14&lt;F31,I14,D32)</f>
        <v>99407.380952380947</v>
      </c>
      <c r="F32" s="523">
        <f t="shared" si="14"/>
        <v>2631296.3744699238</v>
      </c>
      <c r="G32" s="524">
        <f t="shared" si="15"/>
        <v>400870.01199869986</v>
      </c>
      <c r="H32" s="491">
        <f t="shared" si="16"/>
        <v>400870.01199869986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2631296.3744699238</v>
      </c>
      <c r="E33" s="522">
        <f>IF(+I14&lt;F32,I14,D33)</f>
        <v>99407.380952380947</v>
      </c>
      <c r="F33" s="523">
        <f t="shared" si="14"/>
        <v>2531888.9935175427</v>
      </c>
      <c r="G33" s="524">
        <f t="shared" si="15"/>
        <v>389692.23882399808</v>
      </c>
      <c r="H33" s="491">
        <f t="shared" si="16"/>
        <v>389692.23882399808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2531888.9935175427</v>
      </c>
      <c r="E34" s="522">
        <f>IF(+I14&lt;F33,I14,D34)</f>
        <v>99407.380952380947</v>
      </c>
      <c r="F34" s="523">
        <f t="shared" si="14"/>
        <v>2432481.6125651617</v>
      </c>
      <c r="G34" s="524">
        <f t="shared" si="15"/>
        <v>378514.46564929624</v>
      </c>
      <c r="H34" s="491">
        <f t="shared" si="16"/>
        <v>378514.46564929624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2432481.6125651617</v>
      </c>
      <c r="E35" s="522">
        <f>IF(+I14&lt;F34,I14,D35)</f>
        <v>99407.380952380947</v>
      </c>
      <c r="F35" s="523">
        <f t="shared" si="14"/>
        <v>2333074.2316127806</v>
      </c>
      <c r="G35" s="524">
        <f t="shared" si="15"/>
        <v>367336.69247459446</v>
      </c>
      <c r="H35" s="491">
        <f t="shared" si="16"/>
        <v>367336.69247459446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2333074.2316127806</v>
      </c>
      <c r="E36" s="522">
        <f>IF(+I14&lt;F35,I14,D36)</f>
        <v>99407.380952380947</v>
      </c>
      <c r="F36" s="523">
        <f t="shared" si="14"/>
        <v>2233666.8506603995</v>
      </c>
      <c r="G36" s="524">
        <f t="shared" si="15"/>
        <v>356158.91929989262</v>
      </c>
      <c r="H36" s="491">
        <f t="shared" si="16"/>
        <v>356158.91929989262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2233666.8506603995</v>
      </c>
      <c r="E37" s="522">
        <f>IF(+I14&lt;F36,I14,D37)</f>
        <v>99407.380952380947</v>
      </c>
      <c r="F37" s="523">
        <f t="shared" si="14"/>
        <v>2134259.4697080185</v>
      </c>
      <c r="G37" s="524">
        <f t="shared" si="15"/>
        <v>344981.14612519077</v>
      </c>
      <c r="H37" s="491">
        <f t="shared" si="16"/>
        <v>344981.14612519077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2134259.4697080185</v>
      </c>
      <c r="E38" s="522">
        <f>IF(+I14&lt;F37,I14,D38)</f>
        <v>99407.380952380947</v>
      </c>
      <c r="F38" s="523">
        <f t="shared" si="14"/>
        <v>2034852.0887556374</v>
      </c>
      <c r="G38" s="524">
        <f t="shared" si="15"/>
        <v>333803.37295048893</v>
      </c>
      <c r="H38" s="491">
        <f t="shared" si="16"/>
        <v>333803.37295048893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2034852.0887556374</v>
      </c>
      <c r="E39" s="522">
        <f>IF(+I14&lt;F38,I14,D39)</f>
        <v>99407.380952380947</v>
      </c>
      <c r="F39" s="523">
        <f t="shared" si="14"/>
        <v>1935444.7078032563</v>
      </c>
      <c r="G39" s="524">
        <f t="shared" si="15"/>
        <v>322625.59977578709</v>
      </c>
      <c r="H39" s="491">
        <f t="shared" si="16"/>
        <v>322625.59977578709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1935444.7078032563</v>
      </c>
      <c r="E40" s="522">
        <f>IF(+I14&lt;F39,I14,D40)</f>
        <v>99407.380952380947</v>
      </c>
      <c r="F40" s="523">
        <f t="shared" si="14"/>
        <v>1836037.3268508753</v>
      </c>
      <c r="G40" s="524">
        <f t="shared" si="15"/>
        <v>311447.82660108531</v>
      </c>
      <c r="H40" s="491">
        <f t="shared" si="16"/>
        <v>311447.82660108531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1836037.3268508753</v>
      </c>
      <c r="E41" s="522">
        <f>IF(+I14&lt;F40,I14,D41)</f>
        <v>99407.380952380947</v>
      </c>
      <c r="F41" s="523">
        <f t="shared" si="14"/>
        <v>1736629.9458984942</v>
      </c>
      <c r="G41" s="524">
        <f t="shared" si="15"/>
        <v>300270.05342638347</v>
      </c>
      <c r="H41" s="491">
        <f t="shared" si="16"/>
        <v>300270.05342638347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1736629.9458984942</v>
      </c>
      <c r="E42" s="522">
        <f>IF(+I14&lt;F41,I14,D42)</f>
        <v>99407.380952380947</v>
      </c>
      <c r="F42" s="523">
        <f t="shared" si="14"/>
        <v>1637222.5649461132</v>
      </c>
      <c r="G42" s="524">
        <f t="shared" si="15"/>
        <v>289092.28025168169</v>
      </c>
      <c r="H42" s="491">
        <f t="shared" si="16"/>
        <v>289092.28025168169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1637222.5649461132</v>
      </c>
      <c r="E43" s="522">
        <f>IF(+I14&lt;F42,I14,D43)</f>
        <v>99407.380952380947</v>
      </c>
      <c r="F43" s="523">
        <f t="shared" si="14"/>
        <v>1537815.1839937321</v>
      </c>
      <c r="G43" s="524">
        <f t="shared" si="15"/>
        <v>277914.50707697985</v>
      </c>
      <c r="H43" s="491">
        <f t="shared" si="16"/>
        <v>277914.50707697985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1537815.1839937321</v>
      </c>
      <c r="E44" s="522">
        <f>IF(+I14&lt;F43,I14,D44)</f>
        <v>99407.380952380947</v>
      </c>
      <c r="F44" s="523">
        <f t="shared" si="14"/>
        <v>1438407.803041351</v>
      </c>
      <c r="G44" s="524">
        <f t="shared" si="15"/>
        <v>266736.73390227801</v>
      </c>
      <c r="H44" s="491">
        <f t="shared" si="16"/>
        <v>266736.73390227801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1438407.803041351</v>
      </c>
      <c r="E45" s="522">
        <f>IF(+I14&lt;F44,I14,D45)</f>
        <v>99407.380952380947</v>
      </c>
      <c r="F45" s="523">
        <f t="shared" si="14"/>
        <v>1339000.42208897</v>
      </c>
      <c r="G45" s="524">
        <f t="shared" si="15"/>
        <v>255558.96072757617</v>
      </c>
      <c r="H45" s="491">
        <f t="shared" si="16"/>
        <v>255558.96072757617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1339000.42208897</v>
      </c>
      <c r="E46" s="522">
        <f>IF(+I14&lt;F45,I14,D46)</f>
        <v>99407.380952380947</v>
      </c>
      <c r="F46" s="523">
        <f t="shared" si="14"/>
        <v>1239593.0411365889</v>
      </c>
      <c r="G46" s="524">
        <f t="shared" si="15"/>
        <v>244381.18755287435</v>
      </c>
      <c r="H46" s="491">
        <f t="shared" si="16"/>
        <v>244381.18755287435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1239593.0411365889</v>
      </c>
      <c r="E47" s="522">
        <f>IF(+I14&lt;F46,I14,D47)</f>
        <v>99407.380952380947</v>
      </c>
      <c r="F47" s="523">
        <f t="shared" si="14"/>
        <v>1140185.6601842078</v>
      </c>
      <c r="G47" s="524">
        <f t="shared" si="15"/>
        <v>233203.41437817251</v>
      </c>
      <c r="H47" s="491">
        <f t="shared" si="16"/>
        <v>233203.41437817251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1140185.6601842078</v>
      </c>
      <c r="E48" s="522">
        <f>IF(+I14&lt;F47,I14,D48)</f>
        <v>99407.380952380947</v>
      </c>
      <c r="F48" s="523">
        <f t="shared" si="14"/>
        <v>1040778.2792318269</v>
      </c>
      <c r="G48" s="524">
        <f t="shared" si="15"/>
        <v>222025.6412034707</v>
      </c>
      <c r="H48" s="491">
        <f t="shared" si="16"/>
        <v>222025.6412034707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1040778.2792318269</v>
      </c>
      <c r="E49" s="522">
        <f>IF(+I14&lt;F48,I14,D49)</f>
        <v>99407.380952380947</v>
      </c>
      <c r="F49" s="523">
        <f t="shared" ref="F49:F72" si="17">+D49-E49</f>
        <v>941370.89827944594</v>
      </c>
      <c r="G49" s="524">
        <f t="shared" si="15"/>
        <v>210847.86802876892</v>
      </c>
      <c r="H49" s="491">
        <f t="shared" si="16"/>
        <v>210847.86802876892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941370.89827944594</v>
      </c>
      <c r="E50" s="522">
        <f>IF(+I14&lt;F49,I14,D50)</f>
        <v>99407.380952380947</v>
      </c>
      <c r="F50" s="523">
        <f t="shared" si="17"/>
        <v>841963.517327065</v>
      </c>
      <c r="G50" s="524">
        <f t="shared" si="15"/>
        <v>199670.09485406708</v>
      </c>
      <c r="H50" s="491">
        <f t="shared" si="16"/>
        <v>199670.09485406708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841963.517327065</v>
      </c>
      <c r="E51" s="522">
        <f>IF(+I14&lt;F50,I14,D51)</f>
        <v>99407.380952380947</v>
      </c>
      <c r="F51" s="523">
        <f t="shared" si="17"/>
        <v>742556.13637468405</v>
      </c>
      <c r="G51" s="524">
        <f t="shared" si="15"/>
        <v>188492.3216793653</v>
      </c>
      <c r="H51" s="491">
        <f t="shared" si="16"/>
        <v>188492.3216793653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742556.13637468405</v>
      </c>
      <c r="E52" s="522">
        <f>IF(+I14&lt;F51,I14,D52)</f>
        <v>99407.380952380947</v>
      </c>
      <c r="F52" s="523">
        <f t="shared" si="17"/>
        <v>643148.7554223031</v>
      </c>
      <c r="G52" s="524">
        <f t="shared" si="15"/>
        <v>177314.54850466346</v>
      </c>
      <c r="H52" s="491">
        <f t="shared" si="16"/>
        <v>177314.54850466346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643148.7554223031</v>
      </c>
      <c r="E53" s="522">
        <f>IF(+I14&lt;F52,I14,D53)</f>
        <v>99407.380952380947</v>
      </c>
      <c r="F53" s="523">
        <f t="shared" si="17"/>
        <v>543741.37446992216</v>
      </c>
      <c r="G53" s="524">
        <f t="shared" si="15"/>
        <v>166136.77532996167</v>
      </c>
      <c r="H53" s="491">
        <f t="shared" si="16"/>
        <v>166136.77532996167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543741.37446992216</v>
      </c>
      <c r="E54" s="522">
        <f>IF(+I14&lt;F53,I14,D54)</f>
        <v>99407.380952380947</v>
      </c>
      <c r="F54" s="523">
        <f t="shared" si="17"/>
        <v>444333.99351754121</v>
      </c>
      <c r="G54" s="524">
        <f t="shared" ref="G54:G72" si="23">+I$12*((D54+F54)/2)+E54</f>
        <v>154959.00215525983</v>
      </c>
      <c r="H54" s="491">
        <f t="shared" ref="H54:H72" si="24">+I$13*((D54+F54)/2)+E54</f>
        <v>154959.00215525983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444333.99351754121</v>
      </c>
      <c r="E55" s="522">
        <f>IF(+I14&lt;F54,I14,D55)</f>
        <v>99407.380952380947</v>
      </c>
      <c r="F55" s="523">
        <f t="shared" si="17"/>
        <v>344926.61256516026</v>
      </c>
      <c r="G55" s="524">
        <f t="shared" si="23"/>
        <v>143781.22898055802</v>
      </c>
      <c r="H55" s="491">
        <f t="shared" si="24"/>
        <v>143781.22898055802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344926.61256516026</v>
      </c>
      <c r="E56" s="522">
        <f>IF(+I14&lt;F55,I14,D56)</f>
        <v>99407.380952380947</v>
      </c>
      <c r="F56" s="523">
        <f t="shared" si="17"/>
        <v>245519.23161277932</v>
      </c>
      <c r="G56" s="524">
        <f t="shared" si="23"/>
        <v>132603.45580585621</v>
      </c>
      <c r="H56" s="491">
        <f t="shared" si="24"/>
        <v>132603.45580585621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245519.23161277932</v>
      </c>
      <c r="E57" s="522">
        <f>IF(+I14&lt;F56,I14,D57)</f>
        <v>99407.380952380947</v>
      </c>
      <c r="F57" s="523">
        <f t="shared" si="17"/>
        <v>146111.85066039837</v>
      </c>
      <c r="G57" s="524">
        <f t="shared" si="23"/>
        <v>121425.6826311544</v>
      </c>
      <c r="H57" s="491">
        <f t="shared" si="24"/>
        <v>121425.6826311544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146111.85066039837</v>
      </c>
      <c r="E58" s="522">
        <f>IF(+I14&lt;F57,I14,D58)</f>
        <v>99407.380952380947</v>
      </c>
      <c r="F58" s="523">
        <f t="shared" si="17"/>
        <v>46704.469708017423</v>
      </c>
      <c r="G58" s="524">
        <f t="shared" si="23"/>
        <v>110247.90945645259</v>
      </c>
      <c r="H58" s="491">
        <f t="shared" si="24"/>
        <v>110247.90945645259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46704.469708017423</v>
      </c>
      <c r="E59" s="522">
        <f>IF(+I14&lt;F58,I14,D59)</f>
        <v>46704.469708017423</v>
      </c>
      <c r="F59" s="523">
        <f t="shared" si="17"/>
        <v>0</v>
      </c>
      <c r="G59" s="524">
        <f t="shared" si="23"/>
        <v>49330.29066637779</v>
      </c>
      <c r="H59" s="491">
        <f t="shared" si="24"/>
        <v>49330.29066637779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4175110.0000000014</v>
      </c>
      <c r="F73" s="375"/>
      <c r="G73" s="375">
        <f>SUM(G17:G72)</f>
        <v>14786801.06780763</v>
      </c>
      <c r="H73" s="375">
        <f>SUM(H17:H72)</f>
        <v>14786801.06780763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456758.87787220906</v>
      </c>
      <c r="N87" s="546">
        <f>IF(J92&lt;D11,0,VLOOKUP(J92,C17:O72,11))</f>
        <v>456758.87787220906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473310.59630882624</v>
      </c>
      <c r="N88" s="550">
        <f>IF(J92&lt;D11,0,VLOOKUP(J92,C99:P154,7))</f>
        <v>473310.59630882624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16551.718436617171</v>
      </c>
      <c r="N89" s="555">
        <f>+N88-N87</f>
        <v>16551.718436617171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99407.380952380947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25">+I99-H99</f>
        <v>0</v>
      </c>
      <c r="K99" s="514"/>
      <c r="L99" s="512">
        <f t="shared" ref="L99:L104" si="26">H99</f>
        <v>355738.24852974305</v>
      </c>
      <c r="M99" s="597">
        <f t="shared" ref="M99:M130" si="27">IF(L99&lt;&gt;0,+H99-L99,0)</f>
        <v>0</v>
      </c>
      <c r="N99" s="512">
        <f t="shared" ref="N99:N104" si="28">I99</f>
        <v>355738.24852974305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 t="shared" ref="B100:B131" si="31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26"/>
        <v>648032.45637713163</v>
      </c>
      <c r="M100" s="519">
        <f t="shared" ref="M100:M105" si="32">IF(L100&lt;&gt;0,+H100-L100,0)</f>
        <v>0</v>
      </c>
      <c r="N100" s="518">
        <f t="shared" si="28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1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26"/>
        <v>639887.60268685024</v>
      </c>
      <c r="M101" s="519">
        <f t="shared" si="32"/>
        <v>0</v>
      </c>
      <c r="N101" s="518">
        <f t="shared" si="28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25"/>
        <v>0</v>
      </c>
      <c r="K102" s="514"/>
      <c r="L102" s="518">
        <f t="shared" si="26"/>
        <v>610268.70222496334</v>
      </c>
      <c r="M102" s="519">
        <f t="shared" si="32"/>
        <v>0</v>
      </c>
      <c r="N102" s="518">
        <f t="shared" si="28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25"/>
        <v>0</v>
      </c>
      <c r="K103" s="514"/>
      <c r="L103" s="518">
        <f t="shared" si="26"/>
        <v>576801.28539069893</v>
      </c>
      <c r="M103" s="519">
        <f t="shared" si="32"/>
        <v>0</v>
      </c>
      <c r="N103" s="518">
        <f t="shared" si="28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25"/>
        <v>0</v>
      </c>
      <c r="K104" s="514"/>
      <c r="L104" s="518">
        <f t="shared" si="26"/>
        <v>546476.62006900879</v>
      </c>
      <c r="M104" s="519">
        <f t="shared" si="32"/>
        <v>0</v>
      </c>
      <c r="N104" s="518">
        <f t="shared" si="28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25"/>
        <v>0</v>
      </c>
      <c r="K105" s="514"/>
      <c r="L105" s="518">
        <f t="shared" ref="L105" si="33">H105</f>
        <v>477581.56681566167</v>
      </c>
      <c r="M105" s="519">
        <f t="shared" si="32"/>
        <v>0</v>
      </c>
      <c r="N105" s="518">
        <f t="shared" ref="N105" si="34">I105</f>
        <v>477581.56681566167</v>
      </c>
      <c r="O105" s="514">
        <f t="shared" si="29"/>
        <v>0</v>
      </c>
      <c r="P105" s="514">
        <f t="shared" si="30"/>
        <v>0</v>
      </c>
      <c r="Q105" s="269"/>
    </row>
    <row r="106" spans="1:17">
      <c r="B106" s="195" t="str">
        <f t="shared" si="31"/>
        <v/>
      </c>
      <c r="C106" s="507">
        <f>IF(D93="","-",+C105+1)</f>
        <v>2019</v>
      </c>
      <c r="D106" s="508">
        <v>3531335.7400332219</v>
      </c>
      <c r="E106" s="516">
        <v>97095.58139534884</v>
      </c>
      <c r="F106" s="515">
        <v>3434240.1586378729</v>
      </c>
      <c r="G106" s="515">
        <v>3482787.9493355472</v>
      </c>
      <c r="H106" s="575">
        <v>469895.10698233201</v>
      </c>
      <c r="I106" s="576">
        <v>469895.10698233201</v>
      </c>
      <c r="J106" s="514">
        <f t="shared" si="25"/>
        <v>0</v>
      </c>
      <c r="K106" s="514"/>
      <c r="L106" s="518">
        <f t="shared" ref="L106" si="35">H106</f>
        <v>469895.10698233201</v>
      </c>
      <c r="M106" s="519">
        <f t="shared" ref="M106" si="36">IF(L106&lt;&gt;0,+H106-L106,0)</f>
        <v>0</v>
      </c>
      <c r="N106" s="518">
        <f t="shared" ref="N106" si="37">I106</f>
        <v>469895.10698233201</v>
      </c>
      <c r="O106" s="514">
        <f t="shared" si="29"/>
        <v>0</v>
      </c>
      <c r="P106" s="514">
        <f t="shared" si="30"/>
        <v>0</v>
      </c>
      <c r="Q106" s="269"/>
    </row>
    <row r="107" spans="1:17">
      <c r="B107" s="195" t="str">
        <f t="shared" si="31"/>
        <v/>
      </c>
      <c r="C107" s="507">
        <f>IF(D93="","-",+C106+1)</f>
        <v>2020</v>
      </c>
      <c r="D107" s="508">
        <v>3434240.1586378729</v>
      </c>
      <c r="E107" s="516">
        <v>99407.380952380947</v>
      </c>
      <c r="F107" s="515">
        <v>3334832.7776854918</v>
      </c>
      <c r="G107" s="515">
        <v>3384536.4681616826</v>
      </c>
      <c r="H107" s="575">
        <v>463494.94007104362</v>
      </c>
      <c r="I107" s="576">
        <v>463494.94007104362</v>
      </c>
      <c r="J107" s="514">
        <f t="shared" si="25"/>
        <v>0</v>
      </c>
      <c r="K107" s="514"/>
      <c r="L107" s="518">
        <f t="shared" ref="L107" si="38">H107</f>
        <v>463494.94007104362</v>
      </c>
      <c r="M107" s="519">
        <f t="shared" ref="M107" si="39">IF(L107&lt;&gt;0,+H107-L107,0)</f>
        <v>0</v>
      </c>
      <c r="N107" s="518">
        <f t="shared" ref="N107" si="40">I107</f>
        <v>463494.94007104362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2021</v>
      </c>
      <c r="D108" s="508">
        <v>3334832.7776854918</v>
      </c>
      <c r="E108" s="516">
        <v>101831.95121951219</v>
      </c>
      <c r="F108" s="515">
        <v>3233000.8264659797</v>
      </c>
      <c r="G108" s="515">
        <v>3283916.8020757358</v>
      </c>
      <c r="H108" s="575">
        <v>474603.22647649172</v>
      </c>
      <c r="I108" s="576">
        <v>474603.22647649172</v>
      </c>
      <c r="J108" s="514">
        <f t="shared" si="25"/>
        <v>0</v>
      </c>
      <c r="K108" s="514"/>
      <c r="L108" s="518">
        <f t="shared" ref="L108" si="41">H108</f>
        <v>474603.22647649172</v>
      </c>
      <c r="M108" s="519">
        <f t="shared" ref="M108" si="42">IF(L108&lt;&gt;0,+H108-L108,0)</f>
        <v>0</v>
      </c>
      <c r="N108" s="518">
        <f t="shared" ref="N108" si="43">I108</f>
        <v>474603.22647649172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3233000.8264659797</v>
      </c>
      <c r="E109" s="522">
        <f>IF(+J96&lt;F108,J96,D109)</f>
        <v>99407.380952380947</v>
      </c>
      <c r="F109" s="523">
        <f t="shared" ref="F109:F131" si="44">+D109-E109</f>
        <v>3133593.4455135986</v>
      </c>
      <c r="G109" s="523">
        <f t="shared" ref="G109:G130" si="45">+(F109+D109)/2</f>
        <v>3183297.1359897889</v>
      </c>
      <c r="H109" s="526">
        <f t="shared" ref="H109:H130" si="46">+J$94*G109+E109</f>
        <v>473310.59630882624</v>
      </c>
      <c r="I109" s="577">
        <f t="shared" ref="I109:I130" si="47">+J$95*G109+E109</f>
        <v>473310.59630882624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3133593.4455135986</v>
      </c>
      <c r="E110" s="522">
        <f>IF(+J96&lt;F109,J96,D110)</f>
        <v>99407.380952380947</v>
      </c>
      <c r="F110" s="523">
        <f t="shared" si="44"/>
        <v>3034186.0645612176</v>
      </c>
      <c r="G110" s="523">
        <f t="shared" si="45"/>
        <v>3083889.7550374083</v>
      </c>
      <c r="H110" s="526">
        <f t="shared" si="46"/>
        <v>461634.41975966434</v>
      </c>
      <c r="I110" s="577">
        <f t="shared" si="47"/>
        <v>461634.41975966434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3034186.0645612176</v>
      </c>
      <c r="E111" s="522">
        <f>IF(+J96&lt;F110,J96,D111)</f>
        <v>99407.380952380947</v>
      </c>
      <c r="F111" s="523">
        <f t="shared" si="44"/>
        <v>2934778.6836088365</v>
      </c>
      <c r="G111" s="523">
        <f t="shared" si="45"/>
        <v>2984482.3740850268</v>
      </c>
      <c r="H111" s="526">
        <f t="shared" si="46"/>
        <v>449958.24321050232</v>
      </c>
      <c r="I111" s="577">
        <f t="shared" si="47"/>
        <v>449958.24321050232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2934778.6836088365</v>
      </c>
      <c r="E112" s="522">
        <f>IF(+J96&lt;F111,J96,D112)</f>
        <v>99407.380952380947</v>
      </c>
      <c r="F112" s="523">
        <f t="shared" si="44"/>
        <v>2835371.3026564554</v>
      </c>
      <c r="G112" s="523">
        <f t="shared" si="45"/>
        <v>2885074.9931326462</v>
      </c>
      <c r="H112" s="526">
        <f t="shared" si="46"/>
        <v>438282.06666134048</v>
      </c>
      <c r="I112" s="577">
        <f t="shared" si="47"/>
        <v>438282.06666134048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2835371.3026564554</v>
      </c>
      <c r="E113" s="522">
        <f>IF(+J96&lt;F112,J96,D113)</f>
        <v>99407.380952380947</v>
      </c>
      <c r="F113" s="523">
        <f t="shared" si="44"/>
        <v>2735963.9217040744</v>
      </c>
      <c r="G113" s="523">
        <f t="shared" si="45"/>
        <v>2785667.6121802647</v>
      </c>
      <c r="H113" s="526">
        <f t="shared" si="46"/>
        <v>426605.89011217846</v>
      </c>
      <c r="I113" s="577">
        <f t="shared" si="47"/>
        <v>426605.89011217846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2735963.9217040744</v>
      </c>
      <c r="E114" s="522">
        <f>IF(+J96&lt;F113,J96,D114)</f>
        <v>99407.380952380947</v>
      </c>
      <c r="F114" s="523">
        <f t="shared" si="44"/>
        <v>2636556.5407516933</v>
      </c>
      <c r="G114" s="523">
        <f t="shared" si="45"/>
        <v>2686260.2312278841</v>
      </c>
      <c r="H114" s="526">
        <f t="shared" si="46"/>
        <v>414929.71356301656</v>
      </c>
      <c r="I114" s="577">
        <f t="shared" si="47"/>
        <v>414929.71356301656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2636556.5407516933</v>
      </c>
      <c r="E115" s="522">
        <f>IF(+J96&lt;F114,J96,D115)</f>
        <v>99407.380952380947</v>
      </c>
      <c r="F115" s="523">
        <f t="shared" si="44"/>
        <v>2537149.1597993122</v>
      </c>
      <c r="G115" s="523">
        <f t="shared" si="45"/>
        <v>2586852.8502755025</v>
      </c>
      <c r="H115" s="526">
        <f t="shared" si="46"/>
        <v>403253.5370138546</v>
      </c>
      <c r="I115" s="577">
        <f t="shared" si="47"/>
        <v>403253.5370138546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2537149.1597993122</v>
      </c>
      <c r="E116" s="522">
        <f>IF(+J96&lt;F115,J96,D116)</f>
        <v>99407.380952380947</v>
      </c>
      <c r="F116" s="523">
        <f t="shared" si="44"/>
        <v>2437741.7788469312</v>
      </c>
      <c r="G116" s="523">
        <f t="shared" si="45"/>
        <v>2487445.4693231219</v>
      </c>
      <c r="H116" s="526">
        <f t="shared" si="46"/>
        <v>391577.3604646927</v>
      </c>
      <c r="I116" s="577">
        <f t="shared" si="47"/>
        <v>391577.3604646927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2437741.7788469312</v>
      </c>
      <c r="E117" s="522">
        <f>IF(+J96&lt;F116,J96,D117)</f>
        <v>99407.380952380947</v>
      </c>
      <c r="F117" s="523">
        <f t="shared" si="44"/>
        <v>2338334.3978945501</v>
      </c>
      <c r="G117" s="523">
        <f t="shared" si="45"/>
        <v>2388038.0883707404</v>
      </c>
      <c r="H117" s="526">
        <f t="shared" si="46"/>
        <v>379901.18391553074</v>
      </c>
      <c r="I117" s="577">
        <f t="shared" si="47"/>
        <v>379901.18391553074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2338334.3978945501</v>
      </c>
      <c r="E118" s="522">
        <f>IF(+J96&lt;F117,J96,D118)</f>
        <v>99407.380952380947</v>
      </c>
      <c r="F118" s="523">
        <f t="shared" si="44"/>
        <v>2238927.0169421691</v>
      </c>
      <c r="G118" s="523">
        <f t="shared" si="45"/>
        <v>2288630.7074183598</v>
      </c>
      <c r="H118" s="526">
        <f t="shared" si="46"/>
        <v>368225.00736636884</v>
      </c>
      <c r="I118" s="577">
        <f t="shared" si="47"/>
        <v>368225.00736636884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2238927.0169421691</v>
      </c>
      <c r="E119" s="522">
        <f>IF(+J96&lt;F118,J96,D119)</f>
        <v>99407.380952380947</v>
      </c>
      <c r="F119" s="523">
        <f t="shared" si="44"/>
        <v>2139519.635989788</v>
      </c>
      <c r="G119" s="523">
        <f t="shared" si="45"/>
        <v>2189223.3264659783</v>
      </c>
      <c r="H119" s="526">
        <f t="shared" si="46"/>
        <v>356548.83081720688</v>
      </c>
      <c r="I119" s="577">
        <f t="shared" si="47"/>
        <v>356548.83081720688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2139519.635989788</v>
      </c>
      <c r="E120" s="522">
        <f>IF(+J96&lt;F119,J96,D120)</f>
        <v>99407.380952380947</v>
      </c>
      <c r="F120" s="523">
        <f t="shared" si="44"/>
        <v>2040112.2550374069</v>
      </c>
      <c r="G120" s="523">
        <f t="shared" si="45"/>
        <v>2089815.9455135975</v>
      </c>
      <c r="H120" s="526">
        <f t="shared" si="46"/>
        <v>344872.65426804492</v>
      </c>
      <c r="I120" s="577">
        <f t="shared" si="47"/>
        <v>344872.65426804492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2040112.2550374069</v>
      </c>
      <c r="E121" s="522">
        <f>IF(+J96&lt;F120,J96,D121)</f>
        <v>99407.380952380947</v>
      </c>
      <c r="F121" s="523">
        <f t="shared" si="44"/>
        <v>1940704.8740850259</v>
      </c>
      <c r="G121" s="523">
        <f t="shared" si="45"/>
        <v>1990408.5645612164</v>
      </c>
      <c r="H121" s="526">
        <f t="shared" si="46"/>
        <v>333196.47771888296</v>
      </c>
      <c r="I121" s="577">
        <f t="shared" si="47"/>
        <v>333196.47771888296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1940704.8740850259</v>
      </c>
      <c r="E122" s="522">
        <f>IF(+J96&lt;F121,J96,D122)</f>
        <v>99407.380952380947</v>
      </c>
      <c r="F122" s="523">
        <f t="shared" si="44"/>
        <v>1841297.4931326448</v>
      </c>
      <c r="G122" s="523">
        <f t="shared" si="45"/>
        <v>1891001.1836088353</v>
      </c>
      <c r="H122" s="526">
        <f t="shared" si="46"/>
        <v>321520.30116972106</v>
      </c>
      <c r="I122" s="577">
        <f t="shared" si="47"/>
        <v>321520.30116972106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1841297.4931326448</v>
      </c>
      <c r="E123" s="522">
        <f>IF(+J96&lt;F122,J96,D123)</f>
        <v>99407.380952380947</v>
      </c>
      <c r="F123" s="523">
        <f t="shared" si="44"/>
        <v>1741890.1121802637</v>
      </c>
      <c r="G123" s="523">
        <f t="shared" si="45"/>
        <v>1791593.8026564543</v>
      </c>
      <c r="H123" s="526">
        <f t="shared" si="46"/>
        <v>309844.1246205591</v>
      </c>
      <c r="I123" s="577">
        <f t="shared" si="47"/>
        <v>309844.1246205591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1741890.1121802637</v>
      </c>
      <c r="E124" s="522">
        <f>IF(+J96&lt;F123,J96,D124)</f>
        <v>99407.380952380947</v>
      </c>
      <c r="F124" s="523">
        <f t="shared" si="44"/>
        <v>1642482.7312278827</v>
      </c>
      <c r="G124" s="523">
        <f t="shared" si="45"/>
        <v>1692186.4217040732</v>
      </c>
      <c r="H124" s="526">
        <f t="shared" si="46"/>
        <v>298167.94807139714</v>
      </c>
      <c r="I124" s="577">
        <f t="shared" si="47"/>
        <v>298167.94807139714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1642482.7312278827</v>
      </c>
      <c r="E125" s="522">
        <f>IF(+J96&lt;F124,J96,D125)</f>
        <v>99407.380952380947</v>
      </c>
      <c r="F125" s="523">
        <f t="shared" si="44"/>
        <v>1543075.3502755016</v>
      </c>
      <c r="G125" s="523">
        <f t="shared" si="45"/>
        <v>1592779.0407516921</v>
      </c>
      <c r="H125" s="526">
        <f t="shared" si="46"/>
        <v>286491.77152223524</v>
      </c>
      <c r="I125" s="577">
        <f t="shared" si="47"/>
        <v>286491.77152223524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1543075.3502755016</v>
      </c>
      <c r="E126" s="522">
        <f>IF(+J96&lt;F125,J96,D126)</f>
        <v>99407.380952380947</v>
      </c>
      <c r="F126" s="523">
        <f t="shared" si="44"/>
        <v>1443667.9693231205</v>
      </c>
      <c r="G126" s="523">
        <f t="shared" si="45"/>
        <v>1493371.6597993111</v>
      </c>
      <c r="H126" s="526">
        <f t="shared" si="46"/>
        <v>274815.59497307334</v>
      </c>
      <c r="I126" s="577">
        <f t="shared" si="47"/>
        <v>274815.59497307334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1443667.9693231205</v>
      </c>
      <c r="E127" s="522">
        <f>IF(+J96&lt;F126,J96,D127)</f>
        <v>99407.380952380947</v>
      </c>
      <c r="F127" s="523">
        <f t="shared" si="44"/>
        <v>1344260.5883707395</v>
      </c>
      <c r="G127" s="523">
        <f t="shared" si="45"/>
        <v>1393964.27884693</v>
      </c>
      <c r="H127" s="526">
        <f t="shared" si="46"/>
        <v>263139.41842391132</v>
      </c>
      <c r="I127" s="577">
        <f t="shared" si="47"/>
        <v>263139.41842391132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1344260.5883707395</v>
      </c>
      <c r="E128" s="522">
        <f>IF(+J96&lt;F127,J96,D128)</f>
        <v>99407.380952380947</v>
      </c>
      <c r="F128" s="523">
        <f t="shared" si="44"/>
        <v>1244853.2074183584</v>
      </c>
      <c r="G128" s="523">
        <f t="shared" si="45"/>
        <v>1294556.897894549</v>
      </c>
      <c r="H128" s="526">
        <f t="shared" si="46"/>
        <v>251463.24187474942</v>
      </c>
      <c r="I128" s="577">
        <f t="shared" si="47"/>
        <v>251463.24187474942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1244853.2074183584</v>
      </c>
      <c r="E129" s="522">
        <f>IF(+J96&lt;F128,J96,D129)</f>
        <v>99407.380952380947</v>
      </c>
      <c r="F129" s="523">
        <f t="shared" si="44"/>
        <v>1145445.8264659774</v>
      </c>
      <c r="G129" s="523">
        <f t="shared" si="45"/>
        <v>1195149.5169421679</v>
      </c>
      <c r="H129" s="526">
        <f t="shared" si="46"/>
        <v>239787.06532558749</v>
      </c>
      <c r="I129" s="577">
        <f t="shared" si="47"/>
        <v>239787.06532558749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1145445.8264659774</v>
      </c>
      <c r="E130" s="522">
        <f>IF(+J96&lt;F129,J96,D130)</f>
        <v>99407.380952380947</v>
      </c>
      <c r="F130" s="523">
        <f t="shared" si="44"/>
        <v>1046038.4455135964</v>
      </c>
      <c r="G130" s="523">
        <f t="shared" si="45"/>
        <v>1095742.1359897868</v>
      </c>
      <c r="H130" s="526">
        <f t="shared" si="46"/>
        <v>228110.88877642556</v>
      </c>
      <c r="I130" s="577">
        <f t="shared" si="47"/>
        <v>228110.88877642556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1046038.4455135964</v>
      </c>
      <c r="E131" s="522">
        <f>IF(+J96&lt;F130,J96,D131)</f>
        <v>99407.380952380947</v>
      </c>
      <c r="F131" s="523">
        <f t="shared" si="44"/>
        <v>946631.06456121546</v>
      </c>
      <c r="G131" s="523">
        <f t="shared" ref="G131:G154" si="48">+(F131+D131)/2</f>
        <v>996334.75503740599</v>
      </c>
      <c r="H131" s="526">
        <f t="shared" ref="H131:H154" si="49">+J$94*G131+E131</f>
        <v>216434.71222726366</v>
      </c>
      <c r="I131" s="577">
        <f t="shared" ref="I131:I154" si="50">+J$95*G131+E131</f>
        <v>216434.71222726366</v>
      </c>
      <c r="J131" s="514">
        <f t="shared" ref="J131:J154" si="51">+I131-H131</f>
        <v>0</v>
      </c>
      <c r="K131" s="514"/>
      <c r="L131" s="525"/>
      <c r="M131" s="514">
        <f t="shared" ref="M131:M154" si="52">IF(L131&lt;&gt;0,+H131-L131,0)</f>
        <v>0</v>
      </c>
      <c r="N131" s="525"/>
      <c r="O131" s="514">
        <f t="shared" ref="O131:O154" si="53">IF(N131&lt;&gt;0,+I131-N131,0)</f>
        <v>0</v>
      </c>
      <c r="P131" s="514">
        <f t="shared" ref="P131:P154" si="54">+O131-M131</f>
        <v>0</v>
      </c>
      <c r="Q131" s="269"/>
    </row>
    <row r="132" spans="2:17">
      <c r="B132" s="195" t="str">
        <f t="shared" ref="B132:B154" si="55">IF(D132=F131,"","IU")</f>
        <v/>
      </c>
      <c r="C132" s="507">
        <f>IF(D93="","-",+C131+1)</f>
        <v>2045</v>
      </c>
      <c r="D132" s="374">
        <f>IF(F131+SUM(E$99:E131)=D$92,F131,D$92-SUM(E$99:E131))</f>
        <v>946631.06456121546</v>
      </c>
      <c r="E132" s="522">
        <f>IF(+J96&lt;F131,J96,D132)</f>
        <v>99407.380952380947</v>
      </c>
      <c r="F132" s="523">
        <f t="shared" ref="F132:F154" si="56">+D132-E132</f>
        <v>847223.68360883452</v>
      </c>
      <c r="G132" s="523">
        <f t="shared" si="48"/>
        <v>896927.37408502493</v>
      </c>
      <c r="H132" s="526">
        <f t="shared" si="49"/>
        <v>204758.5356781017</v>
      </c>
      <c r="I132" s="577">
        <f t="shared" si="50"/>
        <v>204758.5356781017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  <c r="Q132" s="269"/>
    </row>
    <row r="133" spans="2:17">
      <c r="B133" s="195" t="str">
        <f t="shared" si="55"/>
        <v/>
      </c>
      <c r="C133" s="507">
        <f>IF(D93="","-",+C132+1)</f>
        <v>2046</v>
      </c>
      <c r="D133" s="374">
        <f>IF(F132+SUM(E$99:E132)=D$92,F132,D$92-SUM(E$99:E132))</f>
        <v>847223.68360883452</v>
      </c>
      <c r="E133" s="522">
        <f>IF(+J96&lt;F132,J96,D133)</f>
        <v>99407.380952380947</v>
      </c>
      <c r="F133" s="523">
        <f t="shared" si="56"/>
        <v>747816.30265645357</v>
      </c>
      <c r="G133" s="523">
        <f t="shared" si="48"/>
        <v>797519.9931326441</v>
      </c>
      <c r="H133" s="526">
        <f t="shared" si="49"/>
        <v>193082.3591289398</v>
      </c>
      <c r="I133" s="577">
        <f t="shared" si="50"/>
        <v>193082.3591289398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  <c r="Q133" s="269"/>
    </row>
    <row r="134" spans="2:17">
      <c r="B134" s="195" t="str">
        <f t="shared" si="55"/>
        <v/>
      </c>
      <c r="C134" s="507">
        <f>IF(D93="","-",+C133+1)</f>
        <v>2047</v>
      </c>
      <c r="D134" s="374">
        <f>IF(F133+SUM(E$99:E133)=D$92,F133,D$92-SUM(E$99:E133))</f>
        <v>747816.30265645357</v>
      </c>
      <c r="E134" s="522">
        <f>IF(+J96&lt;F133,J96,D134)</f>
        <v>99407.380952380947</v>
      </c>
      <c r="F134" s="523">
        <f t="shared" si="56"/>
        <v>648408.92170407262</v>
      </c>
      <c r="G134" s="523">
        <f t="shared" si="48"/>
        <v>698112.61218026304</v>
      </c>
      <c r="H134" s="526">
        <f t="shared" si="49"/>
        <v>181406.18257977784</v>
      </c>
      <c r="I134" s="577">
        <f t="shared" si="50"/>
        <v>181406.18257977784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  <c r="Q134" s="269"/>
    </row>
    <row r="135" spans="2:17">
      <c r="B135" s="195" t="str">
        <f t="shared" si="55"/>
        <v/>
      </c>
      <c r="C135" s="507">
        <f>IF(D93="","-",+C134+1)</f>
        <v>2048</v>
      </c>
      <c r="D135" s="374">
        <f>IF(F134+SUM(E$99:E134)=D$92,F134,D$92-SUM(E$99:E134))</f>
        <v>648408.92170407262</v>
      </c>
      <c r="E135" s="522">
        <f>IF(+J96&lt;F134,J96,D135)</f>
        <v>99407.380952380947</v>
      </c>
      <c r="F135" s="523">
        <f t="shared" si="56"/>
        <v>549001.54075169167</v>
      </c>
      <c r="G135" s="523">
        <f t="shared" si="48"/>
        <v>598705.23122788221</v>
      </c>
      <c r="H135" s="526">
        <f t="shared" si="49"/>
        <v>169730.00603061594</v>
      </c>
      <c r="I135" s="577">
        <f t="shared" si="50"/>
        <v>169730.00603061594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  <c r="Q135" s="269"/>
    </row>
    <row r="136" spans="2:17">
      <c r="B136" s="195" t="str">
        <f t="shared" si="55"/>
        <v/>
      </c>
      <c r="C136" s="507">
        <f>IF(D93="","-",+C135+1)</f>
        <v>2049</v>
      </c>
      <c r="D136" s="374">
        <f>IF(F135+SUM(E$99:E135)=D$92,F135,D$92-SUM(E$99:E135))</f>
        <v>549001.54075169167</v>
      </c>
      <c r="E136" s="522">
        <f>IF(+J96&lt;F135,J96,D136)</f>
        <v>99407.380952380947</v>
      </c>
      <c r="F136" s="523">
        <f t="shared" si="56"/>
        <v>449594.15979931073</v>
      </c>
      <c r="G136" s="523">
        <f t="shared" si="48"/>
        <v>499297.8502755012</v>
      </c>
      <c r="H136" s="526">
        <f t="shared" si="49"/>
        <v>158053.82948145401</v>
      </c>
      <c r="I136" s="577">
        <f t="shared" si="50"/>
        <v>158053.82948145401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  <c r="Q136" s="269"/>
    </row>
    <row r="137" spans="2:17">
      <c r="B137" s="195" t="str">
        <f t="shared" si="55"/>
        <v/>
      </c>
      <c r="C137" s="507">
        <f>IF(D93="","-",+C136+1)</f>
        <v>2050</v>
      </c>
      <c r="D137" s="374">
        <f>IF(F136+SUM(E$99:E136)=D$92,F136,D$92-SUM(E$99:E136))</f>
        <v>449594.15979931073</v>
      </c>
      <c r="E137" s="522">
        <f>IF(+J96&lt;F136,J96,D137)</f>
        <v>99407.380952380947</v>
      </c>
      <c r="F137" s="523">
        <f t="shared" si="56"/>
        <v>350186.77884692978</v>
      </c>
      <c r="G137" s="523">
        <f t="shared" si="48"/>
        <v>399890.46932312025</v>
      </c>
      <c r="H137" s="526">
        <f t="shared" si="49"/>
        <v>146377.65293229208</v>
      </c>
      <c r="I137" s="577">
        <f t="shared" si="50"/>
        <v>146377.65293229208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  <c r="Q137" s="269"/>
    </row>
    <row r="138" spans="2:17">
      <c r="B138" s="195" t="str">
        <f t="shared" si="55"/>
        <v/>
      </c>
      <c r="C138" s="507">
        <f>IF(D93="","-",+C137+1)</f>
        <v>2051</v>
      </c>
      <c r="D138" s="374">
        <f>IF(F137+SUM(E$99:E137)=D$92,F137,D$92-SUM(E$99:E137))</f>
        <v>350186.77884692978</v>
      </c>
      <c r="E138" s="522">
        <f>IF(+J96&lt;F137,J96,D138)</f>
        <v>99407.380952380947</v>
      </c>
      <c r="F138" s="523">
        <f t="shared" si="56"/>
        <v>250779.39789454883</v>
      </c>
      <c r="G138" s="523">
        <f t="shared" si="48"/>
        <v>300483.08837073931</v>
      </c>
      <c r="H138" s="526">
        <f t="shared" si="49"/>
        <v>134701.47638313018</v>
      </c>
      <c r="I138" s="577">
        <f t="shared" si="50"/>
        <v>134701.47638313018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  <c r="Q138" s="269"/>
    </row>
    <row r="139" spans="2:17">
      <c r="B139" s="195" t="str">
        <f t="shared" si="55"/>
        <v/>
      </c>
      <c r="C139" s="507">
        <f>IF(D93="","-",+C138+1)</f>
        <v>2052</v>
      </c>
      <c r="D139" s="374">
        <f>IF(F138+SUM(E$99:E138)=D$92,F138,D$92-SUM(E$99:E138))</f>
        <v>250779.39789454883</v>
      </c>
      <c r="E139" s="522">
        <f>IF(+J96&lt;F138,J96,D139)</f>
        <v>99407.380952380947</v>
      </c>
      <c r="F139" s="523">
        <f t="shared" si="56"/>
        <v>151372.01694216789</v>
      </c>
      <c r="G139" s="523">
        <f t="shared" si="48"/>
        <v>201075.70741835836</v>
      </c>
      <c r="H139" s="526">
        <f t="shared" si="49"/>
        <v>123025.29983396825</v>
      </c>
      <c r="I139" s="577">
        <f t="shared" si="50"/>
        <v>123025.29983396825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  <c r="Q139" s="269"/>
    </row>
    <row r="140" spans="2:17">
      <c r="B140" s="195" t="str">
        <f t="shared" si="55"/>
        <v/>
      </c>
      <c r="C140" s="507">
        <f>IF(D93="","-",+C139+1)</f>
        <v>2053</v>
      </c>
      <c r="D140" s="374">
        <f>IF(F139+SUM(E$99:E139)=D$92,F139,D$92-SUM(E$99:E139))</f>
        <v>151372.01694216789</v>
      </c>
      <c r="E140" s="522">
        <f>IF(+J96&lt;F139,J96,D140)</f>
        <v>99407.380952380947</v>
      </c>
      <c r="F140" s="523">
        <f t="shared" si="56"/>
        <v>51964.635989786941</v>
      </c>
      <c r="G140" s="523">
        <f t="shared" si="48"/>
        <v>101668.32646597741</v>
      </c>
      <c r="H140" s="526">
        <f t="shared" si="49"/>
        <v>111349.12328480632</v>
      </c>
      <c r="I140" s="577">
        <f t="shared" si="50"/>
        <v>111349.12328480632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  <c r="Q140" s="269"/>
    </row>
    <row r="141" spans="2:17">
      <c r="B141" s="195" t="str">
        <f t="shared" si="55"/>
        <v/>
      </c>
      <c r="C141" s="507">
        <f>IF(D93="","-",+C140+1)</f>
        <v>2054</v>
      </c>
      <c r="D141" s="374">
        <f>IF(F140+SUM(E$99:E140)=D$92,F140,D$92-SUM(E$99:E140))</f>
        <v>51964.635989786941</v>
      </c>
      <c r="E141" s="522">
        <f>IF(+J96&lt;F140,J96,D141)</f>
        <v>51964.635989786941</v>
      </c>
      <c r="F141" s="523">
        <f t="shared" si="56"/>
        <v>0</v>
      </c>
      <c r="G141" s="523">
        <f t="shared" si="48"/>
        <v>25982.31799489347</v>
      </c>
      <c r="H141" s="526">
        <f t="shared" si="49"/>
        <v>55016.463018709153</v>
      </c>
      <c r="I141" s="577">
        <f t="shared" si="50"/>
        <v>55016.463018709153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  <c r="Q141" s="269"/>
    </row>
    <row r="142" spans="2:17">
      <c r="B142" s="195" t="str">
        <f t="shared" si="55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6"/>
        <v>0</v>
      </c>
      <c r="G142" s="523">
        <f t="shared" si="48"/>
        <v>0</v>
      </c>
      <c r="H142" s="526">
        <f t="shared" si="49"/>
        <v>0</v>
      </c>
      <c r="I142" s="577">
        <f t="shared" si="50"/>
        <v>0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  <c r="Q142" s="269"/>
    </row>
    <row r="143" spans="2:17">
      <c r="B143" s="195" t="str">
        <f t="shared" si="55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6"/>
        <v>0</v>
      </c>
      <c r="G143" s="523">
        <f t="shared" si="48"/>
        <v>0</v>
      </c>
      <c r="H143" s="526">
        <f t="shared" si="49"/>
        <v>0</v>
      </c>
      <c r="I143" s="577">
        <f t="shared" si="50"/>
        <v>0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  <c r="Q143" s="269"/>
    </row>
    <row r="144" spans="2:17">
      <c r="B144" s="195" t="str">
        <f t="shared" si="55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6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  <c r="Q144" s="269"/>
    </row>
    <row r="145" spans="2:17">
      <c r="B145" s="195" t="str">
        <f t="shared" si="55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  <c r="Q145" s="269"/>
    </row>
    <row r="146" spans="2:17">
      <c r="B146" s="195" t="str">
        <f t="shared" si="55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  <c r="Q146" s="269"/>
    </row>
    <row r="147" spans="2:17">
      <c r="B147" s="195" t="str">
        <f t="shared" si="55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  <c r="Q147" s="269"/>
    </row>
    <row r="148" spans="2:17">
      <c r="B148" s="195" t="str">
        <f t="shared" si="55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  <c r="Q148" s="269"/>
    </row>
    <row r="149" spans="2:17">
      <c r="B149" s="195" t="str">
        <f t="shared" si="55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  <c r="Q149" s="269"/>
    </row>
    <row r="150" spans="2:17">
      <c r="B150" s="195" t="str">
        <f t="shared" si="55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  <c r="Q150" s="269"/>
    </row>
    <row r="151" spans="2:17">
      <c r="B151" s="195" t="str">
        <f t="shared" si="55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  <c r="Q151" s="269"/>
    </row>
    <row r="152" spans="2:17">
      <c r="B152" s="195" t="str">
        <f t="shared" si="55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  <c r="Q152" s="269"/>
    </row>
    <row r="153" spans="2:17">
      <c r="B153" s="195" t="str">
        <f t="shared" si="55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  <c r="Q153" s="269"/>
    </row>
    <row r="154" spans="2:17" ht="13.5" thickBot="1">
      <c r="B154" s="195" t="str">
        <f t="shared" si="55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48"/>
        <v>0</v>
      </c>
      <c r="H154" s="530">
        <f t="shared" si="49"/>
        <v>0</v>
      </c>
      <c r="I154" s="579">
        <f t="shared" si="50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  <c r="Q154" s="269"/>
    </row>
    <row r="155" spans="2:17">
      <c r="C155" s="374" t="s">
        <v>78</v>
      </c>
      <c r="D155" s="375"/>
      <c r="E155" s="375">
        <f>SUM(E99:E154)</f>
        <v>4175110</v>
      </c>
      <c r="F155" s="375"/>
      <c r="G155" s="375"/>
      <c r="H155" s="375">
        <f>SUM(H99:H154)</f>
        <v>14672351.732140753</v>
      </c>
      <c r="I155" s="375">
        <f>SUM(I99:I154)</f>
        <v>14672351.732140753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view="pageBreakPreview" zoomScale="75" zoomScaleNormal="100" zoomScaleSheetLayoutView="75" workbookViewId="0">
      <selection activeCell="D11" sqref="D11:D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6701416.9696712773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6701416.9696712773</v>
      </c>
      <c r="O6" s="269"/>
      <c r="P6" s="269"/>
    </row>
    <row r="7" spans="1:17" ht="13.5" thickBot="1">
      <c r="C7" s="467" t="s">
        <v>48</v>
      </c>
      <c r="D7" s="620" t="s">
        <v>289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59305788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B11" s="183">
        <v>2014</v>
      </c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B12" s="183">
        <v>4</v>
      </c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1412042.5714285714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>IU</v>
      </c>
      <c r="C21" s="507">
        <f>IF(D12="","-",+C20+1)</f>
        <v>2016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2017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53497548.051954597</v>
      </c>
      <c r="E23" s="516">
        <v>1446482.6341463414</v>
      </c>
      <c r="F23" s="508">
        <v>52051065.417808257</v>
      </c>
      <c r="G23" s="516">
        <v>8153785.5951796668</v>
      </c>
      <c r="H23" s="510">
        <v>8153785.5951796668</v>
      </c>
      <c r="I23" s="511">
        <f t="shared" si="9"/>
        <v>0</v>
      </c>
      <c r="J23" s="511"/>
      <c r="K23" s="518">
        <f>G23</f>
        <v>8153785.5951796668</v>
      </c>
      <c r="L23" s="519">
        <f t="shared" si="6"/>
        <v>0</v>
      </c>
      <c r="M23" s="518">
        <f>H23</f>
        <v>8153785.5951796668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52051065.417808257</v>
      </c>
      <c r="E24" s="516">
        <v>1446482.6341463414</v>
      </c>
      <c r="F24" s="508">
        <v>50604582.783661917</v>
      </c>
      <c r="G24" s="516">
        <v>7969946.1881774617</v>
      </c>
      <c r="H24" s="510">
        <v>7969946.1881774617</v>
      </c>
      <c r="I24" s="511">
        <f t="shared" si="9"/>
        <v>0</v>
      </c>
      <c r="J24" s="511"/>
      <c r="K24" s="518">
        <f>G24</f>
        <v>7969946.1881774617</v>
      </c>
      <c r="L24" s="519">
        <f t="shared" ref="L24" si="10">IF(K24&lt;&gt;0,+G24-K24,0)</f>
        <v>0</v>
      </c>
      <c r="M24" s="518">
        <f>H24</f>
        <v>7969946.1881774617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508">
        <v>50604582.783661917</v>
      </c>
      <c r="E25" s="516">
        <v>1446482.6341463414</v>
      </c>
      <c r="F25" s="508">
        <v>49158100.149515577</v>
      </c>
      <c r="G25" s="516">
        <v>6551112.4234461179</v>
      </c>
      <c r="H25" s="510">
        <v>6551112.4234461179</v>
      </c>
      <c r="I25" s="511">
        <f t="shared" si="9"/>
        <v>0</v>
      </c>
      <c r="J25" s="511"/>
      <c r="K25" s="518">
        <f>G25</f>
        <v>6551112.4234461179</v>
      </c>
      <c r="L25" s="519">
        <f t="shared" ref="L25" si="11">IF(K25&lt;&gt;0,+G25-K25,0)</f>
        <v>0</v>
      </c>
      <c r="M25" s="518">
        <f>H25</f>
        <v>6551112.4234461179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49225378.411568888</v>
      </c>
      <c r="E26" s="516">
        <v>1412042.5714285714</v>
      </c>
      <c r="F26" s="508">
        <v>47813335.840140313</v>
      </c>
      <c r="G26" s="516">
        <v>6555314.9493152928</v>
      </c>
      <c r="H26" s="510">
        <v>6555314.9493152928</v>
      </c>
      <c r="I26" s="511">
        <f t="shared" si="9"/>
        <v>0</v>
      </c>
      <c r="J26" s="511"/>
      <c r="K26" s="518">
        <f>G26</f>
        <v>6555314.9493152928</v>
      </c>
      <c r="L26" s="519">
        <f t="shared" ref="L26" si="12">IF(K26&lt;&gt;0,+G26-K26,0)</f>
        <v>0</v>
      </c>
      <c r="M26" s="518">
        <f>H26</f>
        <v>6555314.9493152928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08">
        <v>47746057.578087002</v>
      </c>
      <c r="E27" s="516">
        <v>1412042.5714285714</v>
      </c>
      <c r="F27" s="508">
        <v>46334015.006658427</v>
      </c>
      <c r="G27" s="516">
        <v>6701416.9696712773</v>
      </c>
      <c r="H27" s="510">
        <v>6701416.9696712773</v>
      </c>
      <c r="I27" s="511">
        <f t="shared" si="9"/>
        <v>0</v>
      </c>
      <c r="J27" s="511"/>
      <c r="K27" s="518">
        <f>G27</f>
        <v>6701416.9696712773</v>
      </c>
      <c r="L27" s="519">
        <f t="shared" ref="L27" si="13">IF(K27&lt;&gt;0,+G27-K27,0)</f>
        <v>0</v>
      </c>
      <c r="M27" s="518">
        <f>H27</f>
        <v>6701416.9696712773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46334015.006658427</v>
      </c>
      <c r="E28" s="522">
        <f>IF(+I14&lt;F27,I14,D28)</f>
        <v>1412042.5714285714</v>
      </c>
      <c r="F28" s="523">
        <f t="shared" ref="F28:F48" si="14">+D28-E28</f>
        <v>44921972.435229853</v>
      </c>
      <c r="G28" s="524">
        <f t="shared" ref="G28:G53" si="15">+I$12*((D28+F28)/2)+E28</f>
        <v>6542641.117966542</v>
      </c>
      <c r="H28" s="491">
        <f t="shared" ref="H28:H53" si="16">+I$13*((D28+F28)/2)+E28</f>
        <v>6542641.117966542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44921972.435229853</v>
      </c>
      <c r="E29" s="522">
        <f>IF(+I14&lt;F28,I14,D29)</f>
        <v>1412042.5714285714</v>
      </c>
      <c r="F29" s="523">
        <f t="shared" si="14"/>
        <v>43509929.863801278</v>
      </c>
      <c r="G29" s="524">
        <f t="shared" si="15"/>
        <v>6383865.2662618086</v>
      </c>
      <c r="H29" s="491">
        <f t="shared" si="16"/>
        <v>6383865.2662618086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43509929.863801278</v>
      </c>
      <c r="E30" s="522">
        <f>IF(+I14&lt;F29,I14,D30)</f>
        <v>1412042.5714285714</v>
      </c>
      <c r="F30" s="523">
        <f t="shared" si="14"/>
        <v>42097887.292372704</v>
      </c>
      <c r="G30" s="524">
        <f t="shared" si="15"/>
        <v>6225089.4145570733</v>
      </c>
      <c r="H30" s="491">
        <f t="shared" si="16"/>
        <v>6225089.4145570733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42097887.292372704</v>
      </c>
      <c r="E31" s="522">
        <f>IF(+I14&lt;F30,I14,D31)</f>
        <v>1412042.5714285714</v>
      </c>
      <c r="F31" s="523">
        <f t="shared" si="14"/>
        <v>40685844.720944129</v>
      </c>
      <c r="G31" s="524">
        <f t="shared" si="15"/>
        <v>6066313.5628523398</v>
      </c>
      <c r="H31" s="491">
        <f t="shared" si="16"/>
        <v>6066313.5628523398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40685844.720944129</v>
      </c>
      <c r="E32" s="522">
        <f>IF(+I14&lt;F31,I14,D32)</f>
        <v>1412042.5714285714</v>
      </c>
      <c r="F32" s="523">
        <f t="shared" si="14"/>
        <v>39273802.149515554</v>
      </c>
      <c r="G32" s="524">
        <f t="shared" si="15"/>
        <v>5907537.7111476045</v>
      </c>
      <c r="H32" s="491">
        <f t="shared" si="16"/>
        <v>5907537.7111476045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39273802.149515554</v>
      </c>
      <c r="E33" s="522">
        <f>IF(+I14&lt;F32,I14,D33)</f>
        <v>1412042.5714285714</v>
      </c>
      <c r="F33" s="523">
        <f t="shared" si="14"/>
        <v>37861759.57808698</v>
      </c>
      <c r="G33" s="524">
        <f t="shared" si="15"/>
        <v>5748761.8594428711</v>
      </c>
      <c r="H33" s="491">
        <f t="shared" si="16"/>
        <v>5748761.8594428711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37861759.57808698</v>
      </c>
      <c r="E34" s="522">
        <f>IF(+I14&lt;F33,I14,D34)</f>
        <v>1412042.5714285714</v>
      </c>
      <c r="F34" s="523">
        <f t="shared" si="14"/>
        <v>36449717.006658405</v>
      </c>
      <c r="G34" s="524">
        <f t="shared" si="15"/>
        <v>5589986.0077381358</v>
      </c>
      <c r="H34" s="491">
        <f t="shared" si="16"/>
        <v>5589986.0077381358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36449717.006658405</v>
      </c>
      <c r="E35" s="522">
        <f>IF(+I14&lt;F34,I14,D35)</f>
        <v>1412042.5714285714</v>
      </c>
      <c r="F35" s="523">
        <f t="shared" si="14"/>
        <v>35037674.43522983</v>
      </c>
      <c r="G35" s="524">
        <f t="shared" si="15"/>
        <v>5431210.1560334014</v>
      </c>
      <c r="H35" s="491">
        <f t="shared" si="16"/>
        <v>5431210.1560334014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35037674.43522983</v>
      </c>
      <c r="E36" s="522">
        <f>IF(+I14&lt;F35,I14,D36)</f>
        <v>1412042.5714285714</v>
      </c>
      <c r="F36" s="523">
        <f t="shared" si="14"/>
        <v>33625631.863801256</v>
      </c>
      <c r="G36" s="524">
        <f t="shared" si="15"/>
        <v>5272434.3043286661</v>
      </c>
      <c r="H36" s="491">
        <f t="shared" si="16"/>
        <v>5272434.3043286661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33625631.863801256</v>
      </c>
      <c r="E37" s="522">
        <f>IF(+I14&lt;F36,I14,D37)</f>
        <v>1412042.5714285714</v>
      </c>
      <c r="F37" s="523">
        <f t="shared" si="14"/>
        <v>32213589.292372685</v>
      </c>
      <c r="G37" s="524">
        <f t="shared" si="15"/>
        <v>5113658.4526239326</v>
      </c>
      <c r="H37" s="491">
        <f t="shared" si="16"/>
        <v>5113658.4526239326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32213589.292372685</v>
      </c>
      <c r="E38" s="522">
        <f>IF(+I14&lt;F37,I14,D38)</f>
        <v>1412042.5714285714</v>
      </c>
      <c r="F38" s="523">
        <f t="shared" si="14"/>
        <v>30801546.720944114</v>
      </c>
      <c r="G38" s="524">
        <f t="shared" si="15"/>
        <v>4954882.6009191982</v>
      </c>
      <c r="H38" s="491">
        <f t="shared" si="16"/>
        <v>4954882.6009191982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30801546.720944114</v>
      </c>
      <c r="E39" s="522">
        <f>IF(+I14&lt;F38,I14,D39)</f>
        <v>1412042.5714285714</v>
      </c>
      <c r="F39" s="523">
        <f t="shared" si="14"/>
        <v>29389504.149515543</v>
      </c>
      <c r="G39" s="524">
        <f t="shared" si="15"/>
        <v>4796106.7492144648</v>
      </c>
      <c r="H39" s="491">
        <f t="shared" si="16"/>
        <v>4796106.7492144648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29389504.149515543</v>
      </c>
      <c r="E40" s="522">
        <f>IF(+I14&lt;F39,I14,D40)</f>
        <v>1412042.5714285714</v>
      </c>
      <c r="F40" s="523">
        <f t="shared" si="14"/>
        <v>27977461.578086972</v>
      </c>
      <c r="G40" s="524">
        <f t="shared" si="15"/>
        <v>4637330.8975097295</v>
      </c>
      <c r="H40" s="491">
        <f t="shared" si="16"/>
        <v>4637330.8975097295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27977461.578086972</v>
      </c>
      <c r="E41" s="522">
        <f>IF(+I14&lt;F40,I14,D41)</f>
        <v>1412042.5714285714</v>
      </c>
      <c r="F41" s="523">
        <f t="shared" si="14"/>
        <v>26565419.006658401</v>
      </c>
      <c r="G41" s="524">
        <f t="shared" si="15"/>
        <v>4478555.045804996</v>
      </c>
      <c r="H41" s="491">
        <f t="shared" si="16"/>
        <v>4478555.045804996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26565419.006658401</v>
      </c>
      <c r="E42" s="522">
        <f>IF(+I14&lt;F41,I14,D42)</f>
        <v>1412042.5714285714</v>
      </c>
      <c r="F42" s="523">
        <f t="shared" si="14"/>
        <v>25153376.43522983</v>
      </c>
      <c r="G42" s="524">
        <f t="shared" si="15"/>
        <v>4319779.1941002617</v>
      </c>
      <c r="H42" s="491">
        <f t="shared" si="16"/>
        <v>4319779.1941002617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25153376.43522983</v>
      </c>
      <c r="E43" s="522">
        <f>IF(+I14&lt;F42,I14,D43)</f>
        <v>1412042.5714285714</v>
      </c>
      <c r="F43" s="523">
        <f t="shared" si="14"/>
        <v>23741333.86380126</v>
      </c>
      <c r="G43" s="524">
        <f t="shared" si="15"/>
        <v>4161003.3423955278</v>
      </c>
      <c r="H43" s="491">
        <f t="shared" si="16"/>
        <v>4161003.3423955278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23741333.86380126</v>
      </c>
      <c r="E44" s="522">
        <f>IF(+I14&lt;F43,I14,D44)</f>
        <v>1412042.5714285714</v>
      </c>
      <c r="F44" s="523">
        <f t="shared" si="14"/>
        <v>22329291.292372689</v>
      </c>
      <c r="G44" s="524">
        <f t="shared" si="15"/>
        <v>4002227.4906907934</v>
      </c>
      <c r="H44" s="491">
        <f t="shared" si="16"/>
        <v>4002227.4906907934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22329291.292372689</v>
      </c>
      <c r="E45" s="522">
        <f>IF(+I14&lt;F44,I14,D45)</f>
        <v>1412042.5714285714</v>
      </c>
      <c r="F45" s="523">
        <f t="shared" si="14"/>
        <v>20917248.720944118</v>
      </c>
      <c r="G45" s="524">
        <f t="shared" si="15"/>
        <v>3843451.6389860599</v>
      </c>
      <c r="H45" s="491">
        <f t="shared" si="16"/>
        <v>3843451.6389860599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20917248.720944118</v>
      </c>
      <c r="E46" s="522">
        <f>IF(+I14&lt;F45,I14,D46)</f>
        <v>1412042.5714285714</v>
      </c>
      <c r="F46" s="523">
        <f t="shared" si="14"/>
        <v>19505206.149515547</v>
      </c>
      <c r="G46" s="524">
        <f t="shared" si="15"/>
        <v>3684675.7872813251</v>
      </c>
      <c r="H46" s="491">
        <f t="shared" si="16"/>
        <v>3684675.7872813251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19505206.149515547</v>
      </c>
      <c r="E47" s="522">
        <f>IF(+I14&lt;F46,I14,D47)</f>
        <v>1412042.5714285714</v>
      </c>
      <c r="F47" s="523">
        <f t="shared" si="14"/>
        <v>18093163.578086976</v>
      </c>
      <c r="G47" s="524">
        <f t="shared" si="15"/>
        <v>3525899.9355765916</v>
      </c>
      <c r="H47" s="491">
        <f t="shared" si="16"/>
        <v>3525899.9355765916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18093163.578086976</v>
      </c>
      <c r="E48" s="522">
        <f>IF(+I14&lt;F47,I14,D48)</f>
        <v>1412042.5714285714</v>
      </c>
      <c r="F48" s="523">
        <f t="shared" si="14"/>
        <v>16681121.006658405</v>
      </c>
      <c r="G48" s="524">
        <f t="shared" si="15"/>
        <v>3367124.0838718573</v>
      </c>
      <c r="H48" s="491">
        <f t="shared" si="16"/>
        <v>3367124.0838718573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16681121.006658405</v>
      </c>
      <c r="E49" s="522">
        <f>IF(+I14&lt;F48,I14,D49)</f>
        <v>1412042.5714285714</v>
      </c>
      <c r="F49" s="523">
        <f t="shared" ref="F49:F72" si="17">+D49-E49</f>
        <v>15269078.435229834</v>
      </c>
      <c r="G49" s="524">
        <f t="shared" si="15"/>
        <v>3208348.2321671229</v>
      </c>
      <c r="H49" s="491">
        <f t="shared" si="16"/>
        <v>3208348.2321671229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15269078.435229834</v>
      </c>
      <c r="E50" s="522">
        <f>IF(+I14&lt;F49,I14,D50)</f>
        <v>1412042.5714285714</v>
      </c>
      <c r="F50" s="523">
        <f t="shared" si="17"/>
        <v>13857035.863801263</v>
      </c>
      <c r="G50" s="524">
        <f t="shared" si="15"/>
        <v>3049572.380462389</v>
      </c>
      <c r="H50" s="491">
        <f t="shared" si="16"/>
        <v>3049572.380462389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13857035.863801263</v>
      </c>
      <c r="E51" s="522">
        <f>IF(+I14&lt;F50,I14,D51)</f>
        <v>1412042.5714285714</v>
      </c>
      <c r="F51" s="523">
        <f t="shared" si="17"/>
        <v>12444993.292372692</v>
      </c>
      <c r="G51" s="524">
        <f t="shared" si="15"/>
        <v>2890796.5287576551</v>
      </c>
      <c r="H51" s="491">
        <f t="shared" si="16"/>
        <v>2890796.5287576551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12444993.292372692</v>
      </c>
      <c r="E52" s="522">
        <f>IF(+I14&lt;F51,I14,D52)</f>
        <v>1412042.5714285714</v>
      </c>
      <c r="F52" s="523">
        <f t="shared" si="17"/>
        <v>11032950.720944121</v>
      </c>
      <c r="G52" s="524">
        <f t="shared" si="15"/>
        <v>2732020.6770529207</v>
      </c>
      <c r="H52" s="491">
        <f t="shared" si="16"/>
        <v>2732020.6770529207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11032950.720944121</v>
      </c>
      <c r="E53" s="522">
        <f>IF(+I14&lt;F52,I14,D53)</f>
        <v>1412042.5714285714</v>
      </c>
      <c r="F53" s="523">
        <f t="shared" si="17"/>
        <v>9620908.1495155506</v>
      </c>
      <c r="G53" s="524">
        <f t="shared" si="15"/>
        <v>2573244.8253481868</v>
      </c>
      <c r="H53" s="491">
        <f t="shared" si="16"/>
        <v>2573244.8253481868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9620908.1495155506</v>
      </c>
      <c r="E54" s="522">
        <f>IF(+I14&lt;F53,I14,D54)</f>
        <v>1412042.5714285714</v>
      </c>
      <c r="F54" s="523">
        <f t="shared" si="17"/>
        <v>8208865.5780869797</v>
      </c>
      <c r="G54" s="524">
        <f t="shared" ref="G54:G72" si="23">+I$12*((D54+F54)/2)+E54</f>
        <v>2414468.9736434529</v>
      </c>
      <c r="H54" s="491">
        <f t="shared" ref="H54:H72" si="24">+I$13*((D54+F54)/2)+E54</f>
        <v>2414468.9736434529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8208865.5780869797</v>
      </c>
      <c r="E55" s="522">
        <f>IF(+I14&lt;F54,I14,D55)</f>
        <v>1412042.5714285714</v>
      </c>
      <c r="F55" s="523">
        <f t="shared" si="17"/>
        <v>6796823.0066584088</v>
      </c>
      <c r="G55" s="524">
        <f t="shared" si="23"/>
        <v>2255693.1219387185</v>
      </c>
      <c r="H55" s="491">
        <f t="shared" si="24"/>
        <v>2255693.1219387185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6796823.0066584088</v>
      </c>
      <c r="E56" s="522">
        <f>IF(+I14&lt;F55,I14,D56)</f>
        <v>1412042.5714285714</v>
      </c>
      <c r="F56" s="523">
        <f t="shared" si="17"/>
        <v>5384780.4352298379</v>
      </c>
      <c r="G56" s="524">
        <f t="shared" si="23"/>
        <v>2096917.2702339843</v>
      </c>
      <c r="H56" s="491">
        <f t="shared" si="24"/>
        <v>2096917.2702339843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5384780.4352298379</v>
      </c>
      <c r="E57" s="522">
        <f>IF(+I14&lt;F56,I14,D57)</f>
        <v>1412042.5714285714</v>
      </c>
      <c r="F57" s="523">
        <f t="shared" si="17"/>
        <v>3972737.8638012665</v>
      </c>
      <c r="G57" s="524">
        <f t="shared" si="23"/>
        <v>1938141.4185292502</v>
      </c>
      <c r="H57" s="491">
        <f t="shared" si="24"/>
        <v>1938141.4185292502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3972737.8638012665</v>
      </c>
      <c r="E58" s="522">
        <f>IF(+I14&lt;F57,I14,D58)</f>
        <v>1412042.5714285714</v>
      </c>
      <c r="F58" s="523">
        <f t="shared" si="17"/>
        <v>2560695.2923726952</v>
      </c>
      <c r="G58" s="524">
        <f t="shared" si="23"/>
        <v>1779365.566824516</v>
      </c>
      <c r="H58" s="491">
        <f t="shared" si="24"/>
        <v>1779365.566824516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2560695.2923726952</v>
      </c>
      <c r="E59" s="522">
        <f>IF(+I14&lt;F58,I14,D59)</f>
        <v>1412042.5714285714</v>
      </c>
      <c r="F59" s="523">
        <f t="shared" si="17"/>
        <v>1148652.7209441238</v>
      </c>
      <c r="G59" s="524">
        <f t="shared" si="23"/>
        <v>1620589.7151197819</v>
      </c>
      <c r="H59" s="491">
        <f t="shared" si="24"/>
        <v>1620589.7151197819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1148652.7209441238</v>
      </c>
      <c r="E60" s="522">
        <f>IF(+I14&lt;F59,I14,D60)</f>
        <v>1148652.7209441238</v>
      </c>
      <c r="F60" s="523">
        <f t="shared" si="17"/>
        <v>0</v>
      </c>
      <c r="G60" s="524">
        <f t="shared" si="23"/>
        <v>1213232.3298635455</v>
      </c>
      <c r="H60" s="491">
        <f t="shared" si="24"/>
        <v>1213232.3298635455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59305788.00000003</v>
      </c>
      <c r="F73" s="375"/>
      <c r="G73" s="375">
        <f>SUM(G17:G72)</f>
        <v>203854454.18975154</v>
      </c>
      <c r="H73" s="375">
        <f>SUM(H17:H72)</f>
        <v>203854454.18975154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6701416.9696712773</v>
      </c>
      <c r="N87" s="546">
        <f>IF(J92&lt;D11,0,VLOOKUP(J92,C17:O72,11))</f>
        <v>6701416.9696712773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6947788.241485199</v>
      </c>
      <c r="N88" s="550">
        <f>IF(J92&lt;D11,0,VLOOKUP(J92,C99:P154,7))</f>
        <v>6947788.241485199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246371.27181392163</v>
      </c>
      <c r="N89" s="555">
        <f>+N88-N87</f>
        <v>246371.27181392163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TP208126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59305788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67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668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1412042.5714285714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25">+I99-H99</f>
        <v>0</v>
      </c>
      <c r="K99" s="514"/>
      <c r="L99" s="512">
        <f t="shared" ref="L99:L104" si="26">H99</f>
        <v>347040.94031483348</v>
      </c>
      <c r="M99" s="597">
        <f t="shared" ref="M99:M130" si="27">IF(L99&lt;&gt;0,+H99-L99,0)</f>
        <v>0</v>
      </c>
      <c r="N99" s="512">
        <f t="shared" ref="N99:N104" si="28">I99</f>
        <v>347040.94031483348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 t="shared" ref="B100:B131" si="31">IF(D100=F99,"","IU")</f>
        <v>IU</v>
      </c>
      <c r="C100" s="507">
        <f>IF(D93="","-",+C99+1)</f>
        <v>2013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26"/>
        <v>1407885.0103828101</v>
      </c>
      <c r="M100" s="519">
        <f t="shared" ref="M100:M105" si="32">IF(L100&lt;&gt;0,+H100-L100,0)</f>
        <v>0</v>
      </c>
      <c r="N100" s="518">
        <f t="shared" si="28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1"/>
        <v>IU</v>
      </c>
      <c r="C101" s="507">
        <f>IF(D93="","-",+C100+1)</f>
        <v>2014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26"/>
        <v>9145377.6421220824</v>
      </c>
      <c r="M101" s="519">
        <f t="shared" si="32"/>
        <v>0</v>
      </c>
      <c r="N101" s="518">
        <f t="shared" si="28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>IU</v>
      </c>
      <c r="C102" s="507">
        <f>IF(D93="","-",+C101+1)</f>
        <v>2015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25"/>
        <v>0</v>
      </c>
      <c r="K102" s="514"/>
      <c r="L102" s="518">
        <f t="shared" si="26"/>
        <v>8734925.0443726294</v>
      </c>
      <c r="M102" s="519">
        <f t="shared" si="32"/>
        <v>0</v>
      </c>
      <c r="N102" s="518">
        <f t="shared" si="28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>IU</v>
      </c>
      <c r="C103" s="507">
        <f>IF(D93="","-",+C102+1)</f>
        <v>2016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25"/>
        <v>0</v>
      </c>
      <c r="K103" s="514"/>
      <c r="L103" s="518">
        <f t="shared" si="26"/>
        <v>8435983.0947099216</v>
      </c>
      <c r="M103" s="519">
        <f t="shared" si="32"/>
        <v>0</v>
      </c>
      <c r="N103" s="518">
        <f t="shared" si="28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2017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25"/>
        <v>0</v>
      </c>
      <c r="K104" s="514"/>
      <c r="L104" s="518">
        <f t="shared" si="26"/>
        <v>7994757.3762234207</v>
      </c>
      <c r="M104" s="519">
        <f t="shared" si="32"/>
        <v>0</v>
      </c>
      <c r="N104" s="518">
        <f t="shared" si="28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2018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25"/>
        <v>0</v>
      </c>
      <c r="K105" s="514"/>
      <c r="L105" s="518">
        <f t="shared" ref="L105" si="33">H105</f>
        <v>6985790.362479778</v>
      </c>
      <c r="M105" s="519">
        <f t="shared" si="32"/>
        <v>0</v>
      </c>
      <c r="N105" s="518">
        <f t="shared" ref="N105" si="34">I105</f>
        <v>6985790.362479778</v>
      </c>
      <c r="O105" s="514">
        <f t="shared" si="29"/>
        <v>0</v>
      </c>
      <c r="P105" s="514">
        <f t="shared" si="30"/>
        <v>0</v>
      </c>
      <c r="Q105" s="269"/>
    </row>
    <row r="106" spans="1:17">
      <c r="B106" s="195" t="str">
        <f t="shared" si="31"/>
        <v/>
      </c>
      <c r="C106" s="507">
        <f>IF(D93="","-",+C105+1)</f>
        <v>2019</v>
      </c>
      <c r="D106" s="508">
        <v>52073389.265287921</v>
      </c>
      <c r="E106" s="516">
        <v>1379204.3720930233</v>
      </c>
      <c r="F106" s="515">
        <v>50694184.893194899</v>
      </c>
      <c r="G106" s="515">
        <v>51383787.07924141</v>
      </c>
      <c r="H106" s="575">
        <v>6879353.0244559515</v>
      </c>
      <c r="I106" s="576">
        <v>6879353.0244559515</v>
      </c>
      <c r="J106" s="514">
        <f t="shared" si="25"/>
        <v>0</v>
      </c>
      <c r="K106" s="514"/>
      <c r="L106" s="518">
        <f t="shared" ref="L106" si="35">H106</f>
        <v>6879353.0244559515</v>
      </c>
      <c r="M106" s="519">
        <f t="shared" ref="M106" si="36">IF(L106&lt;&gt;0,+H106-L106,0)</f>
        <v>0</v>
      </c>
      <c r="N106" s="518">
        <f t="shared" ref="N106" si="37">I106</f>
        <v>6879353.0244559515</v>
      </c>
      <c r="O106" s="514">
        <f t="shared" si="29"/>
        <v>0</v>
      </c>
      <c r="P106" s="514">
        <f t="shared" si="30"/>
        <v>0</v>
      </c>
      <c r="Q106" s="269"/>
    </row>
    <row r="107" spans="1:17">
      <c r="B107" s="195" t="str">
        <f t="shared" si="31"/>
        <v/>
      </c>
      <c r="C107" s="507">
        <f>IF(D93="","-",+C106+1)</f>
        <v>2020</v>
      </c>
      <c r="D107" s="508">
        <v>50694184.893194899</v>
      </c>
      <c r="E107" s="516">
        <v>1412042.5714285714</v>
      </c>
      <c r="F107" s="515">
        <v>49282142.321766324</v>
      </c>
      <c r="G107" s="515">
        <v>49988163.607480615</v>
      </c>
      <c r="H107" s="575">
        <v>6789460.9103591554</v>
      </c>
      <c r="I107" s="576">
        <v>6789460.9103591554</v>
      </c>
      <c r="J107" s="514">
        <f t="shared" si="25"/>
        <v>0</v>
      </c>
      <c r="K107" s="514"/>
      <c r="L107" s="518">
        <f t="shared" ref="L107" si="38">H107</f>
        <v>6789460.9103591554</v>
      </c>
      <c r="M107" s="519">
        <f t="shared" ref="M107" si="39">IF(L107&lt;&gt;0,+H107-L107,0)</f>
        <v>0</v>
      </c>
      <c r="N107" s="518">
        <f t="shared" ref="N107" si="40">I107</f>
        <v>6789460.9103591554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2021</v>
      </c>
      <c r="D108" s="508">
        <v>49282142.321766324</v>
      </c>
      <c r="E108" s="516">
        <v>1446482.6341463414</v>
      </c>
      <c r="F108" s="515">
        <v>47835659.687619984</v>
      </c>
      <c r="G108" s="515">
        <v>48558901.004693151</v>
      </c>
      <c r="H108" s="575">
        <v>6958608.7151588602</v>
      </c>
      <c r="I108" s="576">
        <v>6958608.7151588602</v>
      </c>
      <c r="J108" s="514">
        <f t="shared" si="25"/>
        <v>0</v>
      </c>
      <c r="K108" s="514"/>
      <c r="L108" s="518">
        <f t="shared" ref="L108" si="41">H108</f>
        <v>6958608.7151588602</v>
      </c>
      <c r="M108" s="519">
        <f t="shared" ref="M108" si="42">IF(L108&lt;&gt;0,+H108-L108,0)</f>
        <v>0</v>
      </c>
      <c r="N108" s="518">
        <f t="shared" ref="N108" si="43">I108</f>
        <v>6958608.7151588602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47835659.687619984</v>
      </c>
      <c r="E109" s="522">
        <f>IF(+J96&lt;F108,J96,D109)</f>
        <v>1412042.5714285714</v>
      </c>
      <c r="F109" s="523">
        <f t="shared" ref="F109:F131" si="44">+D109-E109</f>
        <v>46423617.11619141</v>
      </c>
      <c r="G109" s="523">
        <f t="shared" ref="G109:G130" si="45">+(F109+D109)/2</f>
        <v>47129638.401905701</v>
      </c>
      <c r="H109" s="526">
        <f t="shared" ref="H109:H130" si="46">+J$94*G109+E109</f>
        <v>6947788.241485199</v>
      </c>
      <c r="I109" s="577">
        <f t="shared" ref="I109:I130" si="47">+J$95*G109+E109</f>
        <v>6947788.241485199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46423617.11619141</v>
      </c>
      <c r="E110" s="522">
        <f>IF(+J96&lt;F109,J96,D110)</f>
        <v>1412042.5714285714</v>
      </c>
      <c r="F110" s="523">
        <f t="shared" si="44"/>
        <v>45011574.544762835</v>
      </c>
      <c r="G110" s="523">
        <f t="shared" si="45"/>
        <v>45717595.830477118</v>
      </c>
      <c r="H110" s="526">
        <f t="shared" si="46"/>
        <v>6781932.766761139</v>
      </c>
      <c r="I110" s="577">
        <f t="shared" si="47"/>
        <v>6781932.766761139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45011574.544762835</v>
      </c>
      <c r="E111" s="522">
        <f>IF(+J96&lt;F110,J96,D111)</f>
        <v>1412042.5714285714</v>
      </c>
      <c r="F111" s="523">
        <f t="shared" si="44"/>
        <v>43599531.97333426</v>
      </c>
      <c r="G111" s="523">
        <f t="shared" si="45"/>
        <v>44305553.259048551</v>
      </c>
      <c r="H111" s="526">
        <f t="shared" si="46"/>
        <v>6616077.2920370791</v>
      </c>
      <c r="I111" s="577">
        <f t="shared" si="47"/>
        <v>6616077.2920370791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43599531.97333426</v>
      </c>
      <c r="E112" s="522">
        <f>IF(+J96&lt;F111,J96,D112)</f>
        <v>1412042.5714285714</v>
      </c>
      <c r="F112" s="523">
        <f t="shared" si="44"/>
        <v>42187489.401905686</v>
      </c>
      <c r="G112" s="523">
        <f t="shared" si="45"/>
        <v>42893510.687619969</v>
      </c>
      <c r="H112" s="526">
        <f t="shared" si="46"/>
        <v>6450221.8173130192</v>
      </c>
      <c r="I112" s="577">
        <f t="shared" si="47"/>
        <v>6450221.8173130192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42187489.401905686</v>
      </c>
      <c r="E113" s="522">
        <f>IF(+J96&lt;F112,J96,D113)</f>
        <v>1412042.5714285714</v>
      </c>
      <c r="F113" s="523">
        <f t="shared" si="44"/>
        <v>40775446.830477111</v>
      </c>
      <c r="G113" s="523">
        <f t="shared" si="45"/>
        <v>41481468.116191402</v>
      </c>
      <c r="H113" s="526">
        <f t="shared" si="46"/>
        <v>6284366.3425889593</v>
      </c>
      <c r="I113" s="577">
        <f t="shared" si="47"/>
        <v>6284366.3425889593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40775446.830477111</v>
      </c>
      <c r="E114" s="522">
        <f>IF(+J96&lt;F113,J96,D114)</f>
        <v>1412042.5714285714</v>
      </c>
      <c r="F114" s="523">
        <f t="shared" si="44"/>
        <v>39363404.259048536</v>
      </c>
      <c r="G114" s="523">
        <f t="shared" si="45"/>
        <v>40069425.54476282</v>
      </c>
      <c r="H114" s="526">
        <f t="shared" si="46"/>
        <v>6118510.8678648993</v>
      </c>
      <c r="I114" s="577">
        <f t="shared" si="47"/>
        <v>6118510.8678648993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39363404.259048536</v>
      </c>
      <c r="E115" s="522">
        <f>IF(+J96&lt;F114,J96,D115)</f>
        <v>1412042.5714285714</v>
      </c>
      <c r="F115" s="523">
        <f t="shared" si="44"/>
        <v>37951361.687619962</v>
      </c>
      <c r="G115" s="523">
        <f t="shared" si="45"/>
        <v>38657382.973334253</v>
      </c>
      <c r="H115" s="526">
        <f t="shared" si="46"/>
        <v>5952655.3931408394</v>
      </c>
      <c r="I115" s="577">
        <f t="shared" si="47"/>
        <v>5952655.3931408394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37951361.687619962</v>
      </c>
      <c r="E116" s="522">
        <f>IF(+J96&lt;F115,J96,D116)</f>
        <v>1412042.5714285714</v>
      </c>
      <c r="F116" s="523">
        <f t="shared" si="44"/>
        <v>36539319.116191387</v>
      </c>
      <c r="G116" s="523">
        <f t="shared" si="45"/>
        <v>37245340.401905671</v>
      </c>
      <c r="H116" s="526">
        <f t="shared" si="46"/>
        <v>5786799.9184167795</v>
      </c>
      <c r="I116" s="577">
        <f t="shared" si="47"/>
        <v>5786799.9184167795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36539319.116191387</v>
      </c>
      <c r="E117" s="522">
        <f>IF(+J96&lt;F116,J96,D117)</f>
        <v>1412042.5714285714</v>
      </c>
      <c r="F117" s="523">
        <f t="shared" si="44"/>
        <v>35127276.544762813</v>
      </c>
      <c r="G117" s="523">
        <f t="shared" si="45"/>
        <v>35833297.830477104</v>
      </c>
      <c r="H117" s="526">
        <f t="shared" si="46"/>
        <v>5620944.4436927196</v>
      </c>
      <c r="I117" s="577">
        <f t="shared" si="47"/>
        <v>5620944.4436927196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35127276.544762813</v>
      </c>
      <c r="E118" s="522">
        <f>IF(+J96&lt;F117,J96,D118)</f>
        <v>1412042.5714285714</v>
      </c>
      <c r="F118" s="523">
        <f t="shared" si="44"/>
        <v>33715233.973334238</v>
      </c>
      <c r="G118" s="523">
        <f t="shared" si="45"/>
        <v>34421255.259048522</v>
      </c>
      <c r="H118" s="526">
        <f t="shared" si="46"/>
        <v>5455088.9689686587</v>
      </c>
      <c r="I118" s="577">
        <f t="shared" si="47"/>
        <v>5455088.9689686587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33715233.973334238</v>
      </c>
      <c r="E119" s="522">
        <f>IF(+J96&lt;F118,J96,D119)</f>
        <v>1412042.5714285714</v>
      </c>
      <c r="F119" s="523">
        <f t="shared" si="44"/>
        <v>32303191.401905667</v>
      </c>
      <c r="G119" s="523">
        <f t="shared" si="45"/>
        <v>33009212.687619954</v>
      </c>
      <c r="H119" s="526">
        <f t="shared" si="46"/>
        <v>5289233.4942445997</v>
      </c>
      <c r="I119" s="577">
        <f t="shared" si="47"/>
        <v>5289233.4942445997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32303191.401905667</v>
      </c>
      <c r="E120" s="522">
        <f>IF(+J96&lt;F119,J96,D120)</f>
        <v>1412042.5714285714</v>
      </c>
      <c r="F120" s="523">
        <f t="shared" si="44"/>
        <v>30891148.830477096</v>
      </c>
      <c r="G120" s="523">
        <f t="shared" si="45"/>
        <v>31597170.11619138</v>
      </c>
      <c r="H120" s="526">
        <f t="shared" si="46"/>
        <v>5123378.0195205398</v>
      </c>
      <c r="I120" s="577">
        <f t="shared" si="47"/>
        <v>5123378.0195205398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30891148.830477096</v>
      </c>
      <c r="E121" s="522">
        <f>IF(+J96&lt;F120,J96,D121)</f>
        <v>1412042.5714285714</v>
      </c>
      <c r="F121" s="523">
        <f t="shared" si="44"/>
        <v>29479106.259048525</v>
      </c>
      <c r="G121" s="523">
        <f t="shared" si="45"/>
        <v>30185127.544762813</v>
      </c>
      <c r="H121" s="526">
        <f t="shared" si="46"/>
        <v>4957522.5447964799</v>
      </c>
      <c r="I121" s="577">
        <f t="shared" si="47"/>
        <v>4957522.5447964799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29479106.259048525</v>
      </c>
      <c r="E122" s="522">
        <f>IF(+J96&lt;F121,J96,D122)</f>
        <v>1412042.5714285714</v>
      </c>
      <c r="F122" s="523">
        <f t="shared" si="44"/>
        <v>28067063.687619954</v>
      </c>
      <c r="G122" s="523">
        <f t="shared" si="45"/>
        <v>28773084.973334238</v>
      </c>
      <c r="H122" s="526">
        <f t="shared" si="46"/>
        <v>4791667.0700724199</v>
      </c>
      <c r="I122" s="577">
        <f t="shared" si="47"/>
        <v>4791667.0700724199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28067063.687619954</v>
      </c>
      <c r="E123" s="522">
        <f>IF(+J96&lt;F122,J96,D123)</f>
        <v>1412042.5714285714</v>
      </c>
      <c r="F123" s="523">
        <f t="shared" si="44"/>
        <v>26655021.116191383</v>
      </c>
      <c r="G123" s="523">
        <f t="shared" si="45"/>
        <v>27361042.401905671</v>
      </c>
      <c r="H123" s="526">
        <f t="shared" si="46"/>
        <v>4625811.5953483609</v>
      </c>
      <c r="I123" s="577">
        <f t="shared" si="47"/>
        <v>4625811.5953483609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26655021.116191383</v>
      </c>
      <c r="E124" s="522">
        <f>IF(+J96&lt;F123,J96,D124)</f>
        <v>1412042.5714285714</v>
      </c>
      <c r="F124" s="523">
        <f t="shared" si="44"/>
        <v>25242978.544762813</v>
      </c>
      <c r="G124" s="523">
        <f t="shared" si="45"/>
        <v>25948999.830477096</v>
      </c>
      <c r="H124" s="526">
        <f t="shared" si="46"/>
        <v>4459956.120624301</v>
      </c>
      <c r="I124" s="577">
        <f t="shared" si="47"/>
        <v>4459956.120624301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25242978.544762813</v>
      </c>
      <c r="E125" s="522">
        <f>IF(+J96&lt;F124,J96,D125)</f>
        <v>1412042.5714285714</v>
      </c>
      <c r="F125" s="523">
        <f t="shared" si="44"/>
        <v>23830935.973334242</v>
      </c>
      <c r="G125" s="523">
        <f t="shared" si="45"/>
        <v>24536957.259048529</v>
      </c>
      <c r="H125" s="526">
        <f t="shared" si="46"/>
        <v>4294100.645900242</v>
      </c>
      <c r="I125" s="577">
        <f t="shared" si="47"/>
        <v>4294100.645900242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23830935.973334242</v>
      </c>
      <c r="E126" s="522">
        <f>IF(+J96&lt;F125,J96,D126)</f>
        <v>1412042.5714285714</v>
      </c>
      <c r="F126" s="523">
        <f t="shared" si="44"/>
        <v>22418893.401905671</v>
      </c>
      <c r="G126" s="523">
        <f t="shared" si="45"/>
        <v>23124914.687619954</v>
      </c>
      <c r="H126" s="526">
        <f t="shared" si="46"/>
        <v>4128245.1711761821</v>
      </c>
      <c r="I126" s="577">
        <f t="shared" si="47"/>
        <v>4128245.1711761821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22418893.401905671</v>
      </c>
      <c r="E127" s="522">
        <f>IF(+J96&lt;F126,J96,D127)</f>
        <v>1412042.5714285714</v>
      </c>
      <c r="F127" s="523">
        <f t="shared" si="44"/>
        <v>21006850.8304771</v>
      </c>
      <c r="G127" s="523">
        <f t="shared" si="45"/>
        <v>21712872.116191387</v>
      </c>
      <c r="H127" s="526">
        <f t="shared" si="46"/>
        <v>3962389.6964521226</v>
      </c>
      <c r="I127" s="577">
        <f t="shared" si="47"/>
        <v>3962389.6964521226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21006850.8304771</v>
      </c>
      <c r="E128" s="522">
        <f>IF(+J96&lt;F127,J96,D128)</f>
        <v>1412042.5714285714</v>
      </c>
      <c r="F128" s="523">
        <f t="shared" si="44"/>
        <v>19594808.259048529</v>
      </c>
      <c r="G128" s="523">
        <f t="shared" si="45"/>
        <v>20300829.544762813</v>
      </c>
      <c r="H128" s="526">
        <f t="shared" si="46"/>
        <v>3796534.2217280627</v>
      </c>
      <c r="I128" s="577">
        <f t="shared" si="47"/>
        <v>3796534.2217280627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19594808.259048529</v>
      </c>
      <c r="E129" s="522">
        <f>IF(+J96&lt;F128,J96,D129)</f>
        <v>1412042.5714285714</v>
      </c>
      <c r="F129" s="523">
        <f t="shared" si="44"/>
        <v>18182765.687619958</v>
      </c>
      <c r="G129" s="523">
        <f t="shared" si="45"/>
        <v>18888786.973334245</v>
      </c>
      <c r="H129" s="526">
        <f t="shared" si="46"/>
        <v>3630678.7470040037</v>
      </c>
      <c r="I129" s="577">
        <f t="shared" si="47"/>
        <v>3630678.7470040037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18182765.687619958</v>
      </c>
      <c r="E130" s="522">
        <f>IF(+J96&lt;F129,J96,D130)</f>
        <v>1412042.5714285714</v>
      </c>
      <c r="F130" s="523">
        <f t="shared" si="44"/>
        <v>16770723.116191387</v>
      </c>
      <c r="G130" s="523">
        <f t="shared" si="45"/>
        <v>17476744.401905671</v>
      </c>
      <c r="H130" s="526">
        <f t="shared" si="46"/>
        <v>3464823.2722799433</v>
      </c>
      <c r="I130" s="577">
        <f t="shared" si="47"/>
        <v>3464823.2722799433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16770723.116191387</v>
      </c>
      <c r="E131" s="522">
        <f>IF(+J96&lt;F130,J96,D131)</f>
        <v>1412042.5714285714</v>
      </c>
      <c r="F131" s="523">
        <f t="shared" si="44"/>
        <v>15358680.544762816</v>
      </c>
      <c r="G131" s="523">
        <f t="shared" ref="G131:G154" si="48">+(F131+D131)/2</f>
        <v>16064701.830477102</v>
      </c>
      <c r="H131" s="526">
        <f t="shared" ref="H131:H154" si="49">+J$94*G131+E131</f>
        <v>3298967.7975558843</v>
      </c>
      <c r="I131" s="577">
        <f t="shared" ref="I131:I154" si="50">+J$95*G131+E131</f>
        <v>3298967.7975558843</v>
      </c>
      <c r="J131" s="514">
        <f t="shared" ref="J131:J154" si="51">+I131-H131</f>
        <v>0</v>
      </c>
      <c r="K131" s="514"/>
      <c r="L131" s="525"/>
      <c r="M131" s="514">
        <f t="shared" ref="M131:M154" si="52">IF(L131&lt;&gt;0,+H131-L131,0)</f>
        <v>0</v>
      </c>
      <c r="N131" s="525"/>
      <c r="O131" s="514">
        <f t="shared" ref="O131:O154" si="53">IF(N131&lt;&gt;0,+I131-N131,0)</f>
        <v>0</v>
      </c>
      <c r="P131" s="514">
        <f t="shared" ref="P131:P154" si="54">+O131-M131</f>
        <v>0</v>
      </c>
      <c r="Q131" s="269"/>
    </row>
    <row r="132" spans="2:17">
      <c r="B132" s="195" t="str">
        <f t="shared" ref="B132:B154" si="55">IF(D132=F131,"","IU")</f>
        <v/>
      </c>
      <c r="C132" s="507">
        <f>IF(D93="","-",+C131+1)</f>
        <v>2045</v>
      </c>
      <c r="D132" s="374">
        <f>IF(F131+SUM(E$99:E131)=D$92,F131,D$92-SUM(E$99:E131))</f>
        <v>15358680.544762816</v>
      </c>
      <c r="E132" s="522">
        <f>IF(+J96&lt;F131,J96,D132)</f>
        <v>1412042.5714285714</v>
      </c>
      <c r="F132" s="523">
        <f t="shared" ref="F132:F154" si="56">+D132-E132</f>
        <v>13946637.973334245</v>
      </c>
      <c r="G132" s="523">
        <f t="shared" si="48"/>
        <v>14652659.259048531</v>
      </c>
      <c r="H132" s="526">
        <f t="shared" si="49"/>
        <v>3133112.3228318244</v>
      </c>
      <c r="I132" s="577">
        <f t="shared" si="50"/>
        <v>3133112.3228318244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  <c r="Q132" s="269"/>
    </row>
    <row r="133" spans="2:17">
      <c r="B133" s="195" t="str">
        <f t="shared" si="55"/>
        <v/>
      </c>
      <c r="C133" s="507">
        <f>IF(D93="","-",+C132+1)</f>
        <v>2046</v>
      </c>
      <c r="D133" s="374">
        <f>IF(F132+SUM(E$99:E132)=D$92,F132,D$92-SUM(E$99:E132))</f>
        <v>13946637.973334245</v>
      </c>
      <c r="E133" s="522">
        <f>IF(+J96&lt;F132,J96,D133)</f>
        <v>1412042.5714285714</v>
      </c>
      <c r="F133" s="523">
        <f t="shared" si="56"/>
        <v>12534595.401905674</v>
      </c>
      <c r="G133" s="523">
        <f t="shared" si="48"/>
        <v>13240616.68761996</v>
      </c>
      <c r="H133" s="526">
        <f t="shared" si="49"/>
        <v>2967256.8481077654</v>
      </c>
      <c r="I133" s="577">
        <f t="shared" si="50"/>
        <v>2967256.8481077654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  <c r="Q133" s="269"/>
    </row>
    <row r="134" spans="2:17">
      <c r="B134" s="195" t="str">
        <f t="shared" si="55"/>
        <v/>
      </c>
      <c r="C134" s="507">
        <f>IF(D93="","-",+C133+1)</f>
        <v>2047</v>
      </c>
      <c r="D134" s="374">
        <f>IF(F133+SUM(E$99:E133)=D$92,F133,D$92-SUM(E$99:E133))</f>
        <v>12534595.401905674</v>
      </c>
      <c r="E134" s="522">
        <f>IF(+J96&lt;F133,J96,D134)</f>
        <v>1412042.5714285714</v>
      </c>
      <c r="F134" s="523">
        <f t="shared" si="56"/>
        <v>11122552.830477104</v>
      </c>
      <c r="G134" s="523">
        <f t="shared" si="48"/>
        <v>11828574.116191389</v>
      </c>
      <c r="H134" s="526">
        <f t="shared" si="49"/>
        <v>2801401.3733837055</v>
      </c>
      <c r="I134" s="577">
        <f t="shared" si="50"/>
        <v>2801401.3733837055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  <c r="Q134" s="269"/>
    </row>
    <row r="135" spans="2:17">
      <c r="B135" s="195" t="str">
        <f t="shared" si="55"/>
        <v/>
      </c>
      <c r="C135" s="507">
        <f>IF(D93="","-",+C134+1)</f>
        <v>2048</v>
      </c>
      <c r="D135" s="374">
        <f>IF(F134+SUM(E$99:E134)=D$92,F134,D$92-SUM(E$99:E134))</f>
        <v>11122552.830477104</v>
      </c>
      <c r="E135" s="522">
        <f>IF(+J96&lt;F134,J96,D135)</f>
        <v>1412042.5714285714</v>
      </c>
      <c r="F135" s="523">
        <f t="shared" si="56"/>
        <v>9710510.2590485327</v>
      </c>
      <c r="G135" s="523">
        <f t="shared" si="48"/>
        <v>10416531.544762818</v>
      </c>
      <c r="H135" s="526">
        <f t="shared" si="49"/>
        <v>2635545.898659646</v>
      </c>
      <c r="I135" s="577">
        <f t="shared" si="50"/>
        <v>2635545.898659646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  <c r="Q135" s="269"/>
    </row>
    <row r="136" spans="2:17">
      <c r="B136" s="195" t="str">
        <f t="shared" si="55"/>
        <v/>
      </c>
      <c r="C136" s="507">
        <f>IF(D93="","-",+C135+1)</f>
        <v>2049</v>
      </c>
      <c r="D136" s="374">
        <f>IF(F135+SUM(E$99:E135)=D$92,F135,D$92-SUM(E$99:E135))</f>
        <v>9710510.2590485327</v>
      </c>
      <c r="E136" s="522">
        <f>IF(+J96&lt;F135,J96,D136)</f>
        <v>1412042.5714285714</v>
      </c>
      <c r="F136" s="523">
        <f t="shared" si="56"/>
        <v>8298467.6876199618</v>
      </c>
      <c r="G136" s="523">
        <f t="shared" si="48"/>
        <v>9004488.9733342472</v>
      </c>
      <c r="H136" s="526">
        <f t="shared" si="49"/>
        <v>2469690.4239355866</v>
      </c>
      <c r="I136" s="577">
        <f t="shared" si="50"/>
        <v>2469690.4239355866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  <c r="Q136" s="269"/>
    </row>
    <row r="137" spans="2:17">
      <c r="B137" s="195" t="str">
        <f t="shared" si="55"/>
        <v/>
      </c>
      <c r="C137" s="507">
        <f>IF(D93="","-",+C136+1)</f>
        <v>2050</v>
      </c>
      <c r="D137" s="374">
        <f>IF(F136+SUM(E$99:E136)=D$92,F136,D$92-SUM(E$99:E136))</f>
        <v>8298467.6876199618</v>
      </c>
      <c r="E137" s="522">
        <f>IF(+J96&lt;F136,J96,D137)</f>
        <v>1412042.5714285714</v>
      </c>
      <c r="F137" s="523">
        <f t="shared" si="56"/>
        <v>6886425.1161913909</v>
      </c>
      <c r="G137" s="523">
        <f t="shared" si="48"/>
        <v>7592446.4019056763</v>
      </c>
      <c r="H137" s="526">
        <f t="shared" si="49"/>
        <v>2303834.9492115267</v>
      </c>
      <c r="I137" s="577">
        <f t="shared" si="50"/>
        <v>2303834.9492115267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  <c r="Q137" s="269"/>
    </row>
    <row r="138" spans="2:17">
      <c r="B138" s="195" t="str">
        <f t="shared" si="55"/>
        <v/>
      </c>
      <c r="C138" s="507">
        <f>IF(D93="","-",+C137+1)</f>
        <v>2051</v>
      </c>
      <c r="D138" s="374">
        <f>IF(F137+SUM(E$99:E137)=D$92,F137,D$92-SUM(E$99:E137))</f>
        <v>6886425.1161913909</v>
      </c>
      <c r="E138" s="522">
        <f>IF(+J96&lt;F137,J96,D138)</f>
        <v>1412042.5714285714</v>
      </c>
      <c r="F138" s="523">
        <f t="shared" si="56"/>
        <v>5474382.54476282</v>
      </c>
      <c r="G138" s="523">
        <f t="shared" si="48"/>
        <v>6180403.8304771055</v>
      </c>
      <c r="H138" s="526">
        <f t="shared" si="49"/>
        <v>2137979.4744874672</v>
      </c>
      <c r="I138" s="577">
        <f t="shared" si="50"/>
        <v>2137979.4744874672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  <c r="Q138" s="269"/>
    </row>
    <row r="139" spans="2:17">
      <c r="B139" s="195" t="str">
        <f t="shared" si="55"/>
        <v/>
      </c>
      <c r="C139" s="507">
        <f>IF(D93="","-",+C138+1)</f>
        <v>2052</v>
      </c>
      <c r="D139" s="374">
        <f>IF(F138+SUM(E$99:E138)=D$92,F138,D$92-SUM(E$99:E138))</f>
        <v>5474382.54476282</v>
      </c>
      <c r="E139" s="522">
        <f>IF(+J96&lt;F138,J96,D139)</f>
        <v>1412042.5714285714</v>
      </c>
      <c r="F139" s="523">
        <f t="shared" si="56"/>
        <v>4062339.9733342486</v>
      </c>
      <c r="G139" s="523">
        <f t="shared" si="48"/>
        <v>4768361.2590485346</v>
      </c>
      <c r="H139" s="526">
        <f t="shared" si="49"/>
        <v>1972123.9997634077</v>
      </c>
      <c r="I139" s="577">
        <f t="shared" si="50"/>
        <v>1972123.9997634077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  <c r="Q139" s="269"/>
    </row>
    <row r="140" spans="2:17">
      <c r="B140" s="195" t="str">
        <f t="shared" si="55"/>
        <v/>
      </c>
      <c r="C140" s="507">
        <f>IF(D93="","-",+C139+1)</f>
        <v>2053</v>
      </c>
      <c r="D140" s="374">
        <f>IF(F139+SUM(E$99:E139)=D$92,F139,D$92-SUM(E$99:E139))</f>
        <v>4062339.9733342486</v>
      </c>
      <c r="E140" s="522">
        <f>IF(+J96&lt;F139,J96,D140)</f>
        <v>1412042.5714285714</v>
      </c>
      <c r="F140" s="523">
        <f t="shared" si="56"/>
        <v>2650297.4019056773</v>
      </c>
      <c r="G140" s="523">
        <f t="shared" si="48"/>
        <v>3356318.6876199627</v>
      </c>
      <c r="H140" s="526">
        <f t="shared" si="49"/>
        <v>1806268.5250393481</v>
      </c>
      <c r="I140" s="577">
        <f t="shared" si="50"/>
        <v>1806268.5250393481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  <c r="Q140" s="269"/>
    </row>
    <row r="141" spans="2:17">
      <c r="B141" s="195" t="str">
        <f t="shared" si="55"/>
        <v/>
      </c>
      <c r="C141" s="507">
        <f>IF(D93="","-",+C140+1)</f>
        <v>2054</v>
      </c>
      <c r="D141" s="374">
        <f>IF(F140+SUM(E$99:E140)=D$92,F140,D$92-SUM(E$99:E140))</f>
        <v>2650297.4019056773</v>
      </c>
      <c r="E141" s="522">
        <f>IF(+J96&lt;F140,J96,D141)</f>
        <v>1412042.5714285714</v>
      </c>
      <c r="F141" s="523">
        <f t="shared" si="56"/>
        <v>1238254.8304771059</v>
      </c>
      <c r="G141" s="523">
        <f t="shared" si="48"/>
        <v>1944276.1161913916</v>
      </c>
      <c r="H141" s="526">
        <f t="shared" si="49"/>
        <v>1640413.0503152884</v>
      </c>
      <c r="I141" s="577">
        <f t="shared" si="50"/>
        <v>1640413.0503152884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  <c r="Q141" s="269"/>
    </row>
    <row r="142" spans="2:17">
      <c r="B142" s="195" t="str">
        <f t="shared" si="55"/>
        <v/>
      </c>
      <c r="C142" s="507">
        <f>IF(D93="","-",+C141+1)</f>
        <v>2055</v>
      </c>
      <c r="D142" s="374">
        <f>IF(F141+SUM(E$99:E141)=D$92,F141,D$92-SUM(E$99:E141))</f>
        <v>1238254.8304771059</v>
      </c>
      <c r="E142" s="522">
        <f>IF(+J96&lt;F141,J96,D142)</f>
        <v>1238254.8304771059</v>
      </c>
      <c r="F142" s="523">
        <f t="shared" si="56"/>
        <v>0</v>
      </c>
      <c r="G142" s="523">
        <f t="shared" si="48"/>
        <v>619127.41523855296</v>
      </c>
      <c r="H142" s="526">
        <f t="shared" si="49"/>
        <v>1310976.2012394494</v>
      </c>
      <c r="I142" s="577">
        <f t="shared" si="50"/>
        <v>1310976.2012394494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  <c r="Q142" s="269"/>
    </row>
    <row r="143" spans="2:17">
      <c r="B143" s="195" t="str">
        <f t="shared" si="55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6"/>
        <v>0</v>
      </c>
      <c r="G143" s="523">
        <f t="shared" si="48"/>
        <v>0</v>
      </c>
      <c r="H143" s="526">
        <f t="shared" si="49"/>
        <v>0</v>
      </c>
      <c r="I143" s="577">
        <f t="shared" si="50"/>
        <v>0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  <c r="Q143" s="269"/>
    </row>
    <row r="144" spans="2:17">
      <c r="B144" s="195" t="str">
        <f t="shared" si="55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6"/>
        <v>0</v>
      </c>
      <c r="G144" s="523">
        <f t="shared" si="48"/>
        <v>0</v>
      </c>
      <c r="H144" s="526">
        <f t="shared" si="49"/>
        <v>0</v>
      </c>
      <c r="I144" s="577">
        <f t="shared" si="50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  <c r="Q144" s="269"/>
    </row>
    <row r="145" spans="2:17">
      <c r="B145" s="195" t="str">
        <f t="shared" si="55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6"/>
        <v>0</v>
      </c>
      <c r="G145" s="523">
        <f t="shared" si="48"/>
        <v>0</v>
      </c>
      <c r="H145" s="526">
        <f t="shared" si="49"/>
        <v>0</v>
      </c>
      <c r="I145" s="577">
        <f t="shared" si="50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  <c r="Q145" s="269"/>
    </row>
    <row r="146" spans="2:17">
      <c r="B146" s="195" t="str">
        <f t="shared" si="55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6"/>
        <v>0</v>
      </c>
      <c r="G146" s="523">
        <f t="shared" si="48"/>
        <v>0</v>
      </c>
      <c r="H146" s="526">
        <f t="shared" si="49"/>
        <v>0</v>
      </c>
      <c r="I146" s="577">
        <f t="shared" si="50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  <c r="Q146" s="269"/>
    </row>
    <row r="147" spans="2:17">
      <c r="B147" s="195" t="str">
        <f t="shared" si="55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6"/>
        <v>0</v>
      </c>
      <c r="G147" s="523">
        <f t="shared" si="48"/>
        <v>0</v>
      </c>
      <c r="H147" s="526">
        <f t="shared" si="49"/>
        <v>0</v>
      </c>
      <c r="I147" s="577">
        <f t="shared" si="50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  <c r="Q147" s="269"/>
    </row>
    <row r="148" spans="2:17">
      <c r="B148" s="195" t="str">
        <f t="shared" si="55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6"/>
        <v>0</v>
      </c>
      <c r="G148" s="523">
        <f t="shared" si="48"/>
        <v>0</v>
      </c>
      <c r="H148" s="526">
        <f t="shared" si="49"/>
        <v>0</v>
      </c>
      <c r="I148" s="577">
        <f t="shared" si="50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  <c r="Q148" s="269"/>
    </row>
    <row r="149" spans="2:17">
      <c r="B149" s="195" t="str">
        <f t="shared" si="55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6"/>
        <v>0</v>
      </c>
      <c r="G149" s="523">
        <f t="shared" si="48"/>
        <v>0</v>
      </c>
      <c r="H149" s="526">
        <f t="shared" si="49"/>
        <v>0</v>
      </c>
      <c r="I149" s="577">
        <f t="shared" si="50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  <c r="Q149" s="269"/>
    </row>
    <row r="150" spans="2:17">
      <c r="B150" s="195" t="str">
        <f t="shared" si="55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6"/>
        <v>0</v>
      </c>
      <c r="G150" s="523">
        <f t="shared" si="48"/>
        <v>0</v>
      </c>
      <c r="H150" s="526">
        <f t="shared" si="49"/>
        <v>0</v>
      </c>
      <c r="I150" s="577">
        <f t="shared" si="50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  <c r="Q150" s="269"/>
    </row>
    <row r="151" spans="2:17">
      <c r="B151" s="195" t="str">
        <f t="shared" si="55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6"/>
        <v>0</v>
      </c>
      <c r="G151" s="523">
        <f t="shared" si="48"/>
        <v>0</v>
      </c>
      <c r="H151" s="526">
        <f t="shared" si="49"/>
        <v>0</v>
      </c>
      <c r="I151" s="577">
        <f t="shared" si="50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  <c r="Q151" s="269"/>
    </row>
    <row r="152" spans="2:17">
      <c r="B152" s="195" t="str">
        <f t="shared" si="55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6"/>
        <v>0</v>
      </c>
      <c r="G152" s="523">
        <f t="shared" si="48"/>
        <v>0</v>
      </c>
      <c r="H152" s="526">
        <f t="shared" si="49"/>
        <v>0</v>
      </c>
      <c r="I152" s="577">
        <f t="shared" si="50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  <c r="Q152" s="269"/>
    </row>
    <row r="153" spans="2:17">
      <c r="B153" s="195" t="str">
        <f t="shared" si="55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6"/>
        <v>0</v>
      </c>
      <c r="G153" s="523">
        <f t="shared" si="48"/>
        <v>0</v>
      </c>
      <c r="H153" s="526">
        <f t="shared" si="49"/>
        <v>0</v>
      </c>
      <c r="I153" s="577">
        <f t="shared" si="50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  <c r="Q153" s="269"/>
    </row>
    <row r="154" spans="2:17" ht="13.5" thickBot="1">
      <c r="B154" s="195" t="str">
        <f t="shared" si="55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6"/>
        <v>0</v>
      </c>
      <c r="G154" s="528">
        <f t="shared" si="48"/>
        <v>0</v>
      </c>
      <c r="H154" s="530">
        <f t="shared" si="49"/>
        <v>0</v>
      </c>
      <c r="I154" s="579">
        <f t="shared" si="50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  <c r="Q154" s="269"/>
    </row>
    <row r="155" spans="2:17">
      <c r="C155" s="374" t="s">
        <v>78</v>
      </c>
      <c r="D155" s="375"/>
      <c r="E155" s="375">
        <f>SUM(E99:E154)</f>
        <v>59305788.000000015</v>
      </c>
      <c r="F155" s="375"/>
      <c r="G155" s="375"/>
      <c r="H155" s="375">
        <f>SUM(H99:H154)</f>
        <v>206695479.63652685</v>
      </c>
      <c r="I155" s="375">
        <f>SUM(I99:I154)</f>
        <v>206695479.63652685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view="pageBreakPreview" zoomScale="75" zoomScaleNormal="100" zoomScaleSheetLayoutView="75" workbookViewId="0">
      <selection activeCell="D109" sqref="D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.42578125" style="183" customWidth="1"/>
    <col min="13" max="13" width="17.7109375" style="183" customWidth="1"/>
    <col min="14" max="14" width="19.140625" style="183" customWidth="1"/>
    <col min="15" max="15" width="20.14062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34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963859.22769891692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963859.22769891692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297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204734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1173425.4227286456</v>
      </c>
      <c r="H22" s="610">
        <v>1173425.4227286456</v>
      </c>
      <c r="I22" s="511">
        <f t="shared" si="6"/>
        <v>0</v>
      </c>
      <c r="J22" s="511"/>
      <c r="K22" s="518">
        <f t="shared" si="0"/>
        <v>1173425.4227286456</v>
      </c>
      <c r="L22" s="519">
        <f t="shared" si="1"/>
        <v>0</v>
      </c>
      <c r="M22" s="518">
        <f t="shared" si="2"/>
        <v>1173425.4227286456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209727.51219512196</v>
      </c>
      <c r="F23" s="626">
        <v>7267963.0647570435</v>
      </c>
      <c r="G23" s="609">
        <v>1146770.2935457411</v>
      </c>
      <c r="H23" s="610">
        <v>1146770.2935457411</v>
      </c>
      <c r="I23" s="511">
        <f t="shared" si="6"/>
        <v>0</v>
      </c>
      <c r="J23" s="511"/>
      <c r="K23" s="518">
        <f t="shared" ref="K23" si="7">G23</f>
        <v>1146770.2935457411</v>
      </c>
      <c r="L23" s="519">
        <f t="shared" ref="L23" si="8">IF(K23&lt;&gt;0,+G23-K23,0)</f>
        <v>0</v>
      </c>
      <c r="M23" s="518">
        <f t="shared" ref="M23" si="9">H23</f>
        <v>1146770.2935457411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942766.54121136409</v>
      </c>
      <c r="H24" s="610">
        <v>942766.54121136409</v>
      </c>
      <c r="I24" s="511">
        <f t="shared" si="6"/>
        <v>0</v>
      </c>
      <c r="J24" s="511"/>
      <c r="K24" s="518">
        <f t="shared" ref="K24" si="12">G24</f>
        <v>942766.54121136409</v>
      </c>
      <c r="L24" s="519">
        <f t="shared" ref="L24" si="13">IF(K24&lt;&gt;0,+G24-K24,0)</f>
        <v>0</v>
      </c>
      <c r="M24" s="518">
        <f t="shared" ref="M24" si="14">H24</f>
        <v>942766.54121136409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7067990.320570996</v>
      </c>
      <c r="E25" s="609">
        <v>204734</v>
      </c>
      <c r="F25" s="626">
        <v>6863256.320570996</v>
      </c>
      <c r="G25" s="609">
        <v>943121.73103540705</v>
      </c>
      <c r="H25" s="610">
        <v>943121.73103540705</v>
      </c>
      <c r="I25" s="511">
        <f t="shared" si="6"/>
        <v>0</v>
      </c>
      <c r="J25" s="511"/>
      <c r="K25" s="518">
        <f t="shared" ref="K25" si="15">G25</f>
        <v>943121.73103540705</v>
      </c>
      <c r="L25" s="519">
        <f t="shared" ref="L25" si="16">IF(K25&lt;&gt;0,+G25-K25,0)</f>
        <v>0</v>
      </c>
      <c r="M25" s="518">
        <f t="shared" ref="M25" si="17">H25</f>
        <v>943121.73103540705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6853501.5525619211</v>
      </c>
      <c r="E26" s="609">
        <v>204734</v>
      </c>
      <c r="F26" s="626">
        <v>6648767.5525619211</v>
      </c>
      <c r="G26" s="609">
        <v>963859.22769891692</v>
      </c>
      <c r="H26" s="610">
        <v>963859.22769891692</v>
      </c>
      <c r="I26" s="511">
        <f t="shared" si="6"/>
        <v>0</v>
      </c>
      <c r="J26" s="511"/>
      <c r="K26" s="518">
        <f t="shared" ref="K26" si="18">G26</f>
        <v>963859.22769891692</v>
      </c>
      <c r="L26" s="519">
        <f t="shared" ref="L26" si="19">IF(K26&lt;&gt;0,+G26-K26,0)</f>
        <v>0</v>
      </c>
      <c r="M26" s="518">
        <f t="shared" ref="M26" si="20">H26</f>
        <v>963859.22769891692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6648767.5525619211</v>
      </c>
      <c r="E27" s="522">
        <f t="shared" ref="E27:E72" si="21">IF(+$I$14&lt;F26,$I$14,D27)</f>
        <v>204734</v>
      </c>
      <c r="F27" s="523">
        <f t="shared" ref="F27:F72" si="22">+D27-E27</f>
        <v>6444033.5525619211</v>
      </c>
      <c r="G27" s="524">
        <f t="shared" ref="G27:G52" si="23">+I$12*((D27+F27)/2)+E27</f>
        <v>940838.09796765831</v>
      </c>
      <c r="H27" s="491">
        <f t="shared" ref="H27:H52" si="24">+I$13*((D27+F27)/2)+E27</f>
        <v>940838.09796765831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6444033.5525619211</v>
      </c>
      <c r="E28" s="522">
        <f t="shared" si="21"/>
        <v>204734</v>
      </c>
      <c r="F28" s="523">
        <f t="shared" si="22"/>
        <v>6239299.5525619211</v>
      </c>
      <c r="G28" s="524">
        <f t="shared" si="23"/>
        <v>917816.96823639981</v>
      </c>
      <c r="H28" s="491">
        <f t="shared" si="24"/>
        <v>917816.96823639981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6239299.5525619211</v>
      </c>
      <c r="E29" s="522">
        <f t="shared" si="21"/>
        <v>204734</v>
      </c>
      <c r="F29" s="523">
        <f t="shared" si="22"/>
        <v>6034565.5525619211</v>
      </c>
      <c r="G29" s="524">
        <f t="shared" si="23"/>
        <v>894795.83850514132</v>
      </c>
      <c r="H29" s="491">
        <f t="shared" si="24"/>
        <v>894795.83850514132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6034565.5525619211</v>
      </c>
      <c r="E30" s="522">
        <f t="shared" si="21"/>
        <v>204734</v>
      </c>
      <c r="F30" s="523">
        <f t="shared" si="22"/>
        <v>5829831.5525619211</v>
      </c>
      <c r="G30" s="524">
        <f t="shared" si="23"/>
        <v>871774.70877388271</v>
      </c>
      <c r="H30" s="491">
        <f t="shared" si="24"/>
        <v>871774.70877388271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5829831.5525619211</v>
      </c>
      <c r="E31" s="522">
        <f t="shared" si="21"/>
        <v>204734</v>
      </c>
      <c r="F31" s="523">
        <f t="shared" si="22"/>
        <v>5625097.5525619211</v>
      </c>
      <c r="G31" s="524">
        <f t="shared" si="23"/>
        <v>848753.57904262422</v>
      </c>
      <c r="H31" s="491">
        <f t="shared" si="24"/>
        <v>848753.57904262422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5625097.5525619211</v>
      </c>
      <c r="E32" s="522">
        <f t="shared" si="21"/>
        <v>204734</v>
      </c>
      <c r="F32" s="523">
        <f t="shared" si="22"/>
        <v>5420363.5525619211</v>
      </c>
      <c r="G32" s="524">
        <f t="shared" si="23"/>
        <v>825732.44931136561</v>
      </c>
      <c r="H32" s="491">
        <f t="shared" si="24"/>
        <v>825732.44931136561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5420363.5525619211</v>
      </c>
      <c r="E33" s="522">
        <f t="shared" si="21"/>
        <v>204734</v>
      </c>
      <c r="F33" s="523">
        <f t="shared" si="22"/>
        <v>5215629.5525619211</v>
      </c>
      <c r="G33" s="524">
        <f t="shared" si="23"/>
        <v>802711.31958010711</v>
      </c>
      <c r="H33" s="491">
        <f t="shared" si="24"/>
        <v>802711.31958010711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5215629.5525619211</v>
      </c>
      <c r="E34" s="522">
        <f t="shared" si="21"/>
        <v>204734</v>
      </c>
      <c r="F34" s="523">
        <f t="shared" si="22"/>
        <v>5010895.5525619211</v>
      </c>
      <c r="G34" s="524">
        <f t="shared" si="23"/>
        <v>779690.18984884862</v>
      </c>
      <c r="H34" s="491">
        <f t="shared" si="24"/>
        <v>779690.18984884862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5010895.5525619211</v>
      </c>
      <c r="E35" s="522">
        <f t="shared" si="21"/>
        <v>204734</v>
      </c>
      <c r="F35" s="523">
        <f t="shared" si="22"/>
        <v>4806161.5525619211</v>
      </c>
      <c r="G35" s="524">
        <f t="shared" si="23"/>
        <v>756669.06011759001</v>
      </c>
      <c r="H35" s="491">
        <f t="shared" si="24"/>
        <v>756669.06011759001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4806161.5525619211</v>
      </c>
      <c r="E36" s="522">
        <f t="shared" si="21"/>
        <v>204734</v>
      </c>
      <c r="F36" s="523">
        <f t="shared" si="22"/>
        <v>4601427.5525619211</v>
      </c>
      <c r="G36" s="524">
        <f t="shared" si="23"/>
        <v>733647.93038633151</v>
      </c>
      <c r="H36" s="491">
        <f t="shared" si="24"/>
        <v>733647.93038633151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4601427.5525619211</v>
      </c>
      <c r="E37" s="522">
        <f t="shared" si="21"/>
        <v>204734</v>
      </c>
      <c r="F37" s="523">
        <f t="shared" si="22"/>
        <v>4396693.5525619211</v>
      </c>
      <c r="G37" s="524">
        <f t="shared" si="23"/>
        <v>710626.80065507302</v>
      </c>
      <c r="H37" s="491">
        <f t="shared" si="24"/>
        <v>710626.80065507302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4396693.5525619211</v>
      </c>
      <c r="E38" s="522">
        <f t="shared" si="21"/>
        <v>204734</v>
      </c>
      <c r="F38" s="523">
        <f t="shared" si="22"/>
        <v>4191959.5525619211</v>
      </c>
      <c r="G38" s="524">
        <f t="shared" si="23"/>
        <v>687605.67092381441</v>
      </c>
      <c r="H38" s="491">
        <f t="shared" si="24"/>
        <v>687605.67092381441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4191959.5525619211</v>
      </c>
      <c r="E39" s="522">
        <f t="shared" si="21"/>
        <v>204734</v>
      </c>
      <c r="F39" s="523">
        <f t="shared" si="22"/>
        <v>3987225.5525619211</v>
      </c>
      <c r="G39" s="524">
        <f t="shared" si="23"/>
        <v>664584.54119255592</v>
      </c>
      <c r="H39" s="491">
        <f t="shared" si="24"/>
        <v>664584.54119255592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3987225.5525619211</v>
      </c>
      <c r="E40" s="522">
        <f t="shared" si="21"/>
        <v>204734</v>
      </c>
      <c r="F40" s="523">
        <f t="shared" si="22"/>
        <v>3782491.5525619211</v>
      </c>
      <c r="G40" s="524">
        <f t="shared" si="23"/>
        <v>641563.41146129742</v>
      </c>
      <c r="H40" s="491">
        <f t="shared" si="24"/>
        <v>641563.41146129742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3782491.5525619211</v>
      </c>
      <c r="E41" s="522">
        <f t="shared" si="21"/>
        <v>204734</v>
      </c>
      <c r="F41" s="523">
        <f t="shared" si="22"/>
        <v>3577757.5525619211</v>
      </c>
      <c r="G41" s="524">
        <f t="shared" si="23"/>
        <v>618542.28173003881</v>
      </c>
      <c r="H41" s="491">
        <f t="shared" si="24"/>
        <v>618542.28173003881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3577757.5525619211</v>
      </c>
      <c r="E42" s="522">
        <f t="shared" si="21"/>
        <v>204734</v>
      </c>
      <c r="F42" s="523">
        <f t="shared" si="22"/>
        <v>3373023.5525619211</v>
      </c>
      <c r="G42" s="524">
        <f t="shared" si="23"/>
        <v>595521.1519987802</v>
      </c>
      <c r="H42" s="491">
        <f t="shared" si="24"/>
        <v>595521.1519987802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3373023.5525619211</v>
      </c>
      <c r="E43" s="522">
        <f t="shared" si="21"/>
        <v>204734</v>
      </c>
      <c r="F43" s="523">
        <f t="shared" si="22"/>
        <v>3168289.5525619211</v>
      </c>
      <c r="G43" s="524">
        <f t="shared" si="23"/>
        <v>572500.02226752182</v>
      </c>
      <c r="H43" s="491">
        <f t="shared" si="24"/>
        <v>572500.02226752182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3168289.5525619211</v>
      </c>
      <c r="E44" s="522">
        <f t="shared" si="21"/>
        <v>204734</v>
      </c>
      <c r="F44" s="523">
        <f t="shared" si="22"/>
        <v>2963555.5525619211</v>
      </c>
      <c r="G44" s="524">
        <f t="shared" si="23"/>
        <v>549478.89253626321</v>
      </c>
      <c r="H44" s="491">
        <f t="shared" si="24"/>
        <v>549478.89253626321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2963555.5525619211</v>
      </c>
      <c r="E45" s="522">
        <f t="shared" si="21"/>
        <v>204734</v>
      </c>
      <c r="F45" s="523">
        <f t="shared" si="22"/>
        <v>2758821.5525619211</v>
      </c>
      <c r="G45" s="524">
        <f t="shared" si="23"/>
        <v>526457.7628050046</v>
      </c>
      <c r="H45" s="491">
        <f t="shared" si="24"/>
        <v>526457.7628050046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2758821.5525619211</v>
      </c>
      <c r="E46" s="522">
        <f t="shared" si="21"/>
        <v>204734</v>
      </c>
      <c r="F46" s="523">
        <f t="shared" si="22"/>
        <v>2554087.5525619211</v>
      </c>
      <c r="G46" s="524">
        <f t="shared" si="23"/>
        <v>503436.63307374611</v>
      </c>
      <c r="H46" s="491">
        <f t="shared" si="24"/>
        <v>503436.63307374611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2554087.5525619211</v>
      </c>
      <c r="E47" s="522">
        <f t="shared" si="21"/>
        <v>204734</v>
      </c>
      <c r="F47" s="523">
        <f t="shared" si="22"/>
        <v>2349353.5525619211</v>
      </c>
      <c r="G47" s="524">
        <f t="shared" si="23"/>
        <v>480415.50334248756</v>
      </c>
      <c r="H47" s="491">
        <f t="shared" si="24"/>
        <v>480415.50334248756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2349353.5525619211</v>
      </c>
      <c r="E48" s="522">
        <f t="shared" si="21"/>
        <v>204734</v>
      </c>
      <c r="F48" s="523">
        <f t="shared" si="22"/>
        <v>2144619.5525619211</v>
      </c>
      <c r="G48" s="524">
        <f t="shared" si="23"/>
        <v>457394.37361122901</v>
      </c>
      <c r="H48" s="491">
        <f t="shared" si="24"/>
        <v>457394.37361122901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2144619.5525619211</v>
      </c>
      <c r="E49" s="522">
        <f t="shared" si="21"/>
        <v>204734</v>
      </c>
      <c r="F49" s="523">
        <f t="shared" si="22"/>
        <v>1939885.5525619211</v>
      </c>
      <c r="G49" s="524">
        <f t="shared" si="23"/>
        <v>434373.24387997051</v>
      </c>
      <c r="H49" s="491">
        <f t="shared" si="24"/>
        <v>434373.24387997051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1939885.5525619211</v>
      </c>
      <c r="E50" s="522">
        <f t="shared" si="21"/>
        <v>204734</v>
      </c>
      <c r="F50" s="523">
        <f t="shared" si="22"/>
        <v>1735151.5525619211</v>
      </c>
      <c r="G50" s="524">
        <f t="shared" si="23"/>
        <v>411352.11414871196</v>
      </c>
      <c r="H50" s="491">
        <f t="shared" si="24"/>
        <v>411352.11414871196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1735151.5525619211</v>
      </c>
      <c r="E51" s="522">
        <f t="shared" si="21"/>
        <v>204734</v>
      </c>
      <c r="F51" s="523">
        <f t="shared" si="22"/>
        <v>1530417.5525619211</v>
      </c>
      <c r="G51" s="524">
        <f t="shared" si="23"/>
        <v>388330.98441745341</v>
      </c>
      <c r="H51" s="491">
        <f t="shared" si="24"/>
        <v>388330.98441745341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1530417.5525619211</v>
      </c>
      <c r="E52" s="522">
        <f t="shared" si="21"/>
        <v>204734</v>
      </c>
      <c r="F52" s="523">
        <f t="shared" si="22"/>
        <v>1325683.5525619211</v>
      </c>
      <c r="G52" s="524">
        <f t="shared" si="23"/>
        <v>365309.85468619491</v>
      </c>
      <c r="H52" s="491">
        <f t="shared" si="24"/>
        <v>365309.85468619491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1325683.5525619211</v>
      </c>
      <c r="E53" s="522">
        <f t="shared" si="21"/>
        <v>204734</v>
      </c>
      <c r="F53" s="523">
        <f t="shared" si="22"/>
        <v>1120949.5525619211</v>
      </c>
      <c r="G53" s="524">
        <f t="shared" ref="G53:G72" si="26">+I$12*((D53+F53)/2)+E53</f>
        <v>342288.72495493636</v>
      </c>
      <c r="H53" s="491">
        <f t="shared" ref="H53:H72" si="27">+I$13*((D53+F53)/2)+E53</f>
        <v>342288.72495493636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1120949.5525619211</v>
      </c>
      <c r="E54" s="522">
        <f t="shared" si="21"/>
        <v>204734</v>
      </c>
      <c r="F54" s="523">
        <f t="shared" si="22"/>
        <v>916215.55256192107</v>
      </c>
      <c r="G54" s="524">
        <f t="shared" si="26"/>
        <v>319267.59522367781</v>
      </c>
      <c r="H54" s="491">
        <f t="shared" si="27"/>
        <v>319267.59522367781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916215.55256192107</v>
      </c>
      <c r="E55" s="522">
        <f t="shared" si="21"/>
        <v>204734</v>
      </c>
      <c r="F55" s="523">
        <f t="shared" si="22"/>
        <v>711481.55256192107</v>
      </c>
      <c r="G55" s="524">
        <f t="shared" si="26"/>
        <v>296246.46549241926</v>
      </c>
      <c r="H55" s="491">
        <f t="shared" si="27"/>
        <v>296246.46549241926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711481.55256192107</v>
      </c>
      <c r="E56" s="522">
        <f t="shared" si="21"/>
        <v>204734</v>
      </c>
      <c r="F56" s="523">
        <f t="shared" si="22"/>
        <v>506747.55256192107</v>
      </c>
      <c r="G56" s="524">
        <f t="shared" si="26"/>
        <v>273225.33576116071</v>
      </c>
      <c r="H56" s="491">
        <f t="shared" si="27"/>
        <v>273225.33576116071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506747.55256192107</v>
      </c>
      <c r="E57" s="522">
        <f t="shared" si="21"/>
        <v>204734</v>
      </c>
      <c r="F57" s="523">
        <f t="shared" si="22"/>
        <v>302013.55256192107</v>
      </c>
      <c r="G57" s="524">
        <f t="shared" si="26"/>
        <v>250204.20602990221</v>
      </c>
      <c r="H57" s="491">
        <f t="shared" si="27"/>
        <v>250204.20602990221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302013.55256192107</v>
      </c>
      <c r="E58" s="522">
        <f t="shared" si="21"/>
        <v>204734</v>
      </c>
      <c r="F58" s="523">
        <f t="shared" si="22"/>
        <v>97279.552561921068</v>
      </c>
      <c r="G58" s="524">
        <f t="shared" si="26"/>
        <v>227183.07629864366</v>
      </c>
      <c r="H58" s="491">
        <f t="shared" si="27"/>
        <v>227183.07629864366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97279.552561921068</v>
      </c>
      <c r="E59" s="522">
        <f t="shared" si="21"/>
        <v>97279.552561921068</v>
      </c>
      <c r="F59" s="523">
        <f t="shared" si="22"/>
        <v>0</v>
      </c>
      <c r="G59" s="524">
        <f t="shared" si="26"/>
        <v>102748.80827842826</v>
      </c>
      <c r="H59" s="491">
        <f t="shared" si="27"/>
        <v>102748.80827842826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1"/>
        <v>0</v>
      </c>
      <c r="F72" s="528">
        <f t="shared" si="22"/>
        <v>0</v>
      </c>
      <c r="G72" s="530">
        <f t="shared" si="26"/>
        <v>0</v>
      </c>
      <c r="H72" s="471">
        <f t="shared" si="27"/>
        <v>0</v>
      </c>
      <c r="I72" s="53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8598828</v>
      </c>
      <c r="F73" s="375"/>
      <c r="G73" s="375">
        <f>SUM(G17:G72)</f>
        <v>30067203.674652703</v>
      </c>
      <c r="H73" s="375">
        <f>SUM(H17:H72)</f>
        <v>30067203.674652703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963859.22769891692</v>
      </c>
      <c r="N87" s="546">
        <f>IF(J92&lt;D11,0,VLOOKUP(J92,C17:O72,11))</f>
        <v>963859.22769891692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998844.18352416926</v>
      </c>
      <c r="N88" s="550">
        <f>IF(J92&lt;D11,0,VLOOKUP(J92,C99:P154,7))</f>
        <v>998844.18352416926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34984.955825252342</v>
      </c>
      <c r="N89" s="555">
        <f>+N88-N87</f>
        <v>34984.955825252342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204734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28">H99</f>
        <v>676725.73574462067</v>
      </c>
      <c r="M99" s="519">
        <f t="shared" ref="M99:M104" si="29">IF(L99&lt;&gt;0,+H99-L99,0)</f>
        <v>0</v>
      </c>
      <c r="N99" s="518">
        <f t="shared" ref="N99:N104" si="30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28"/>
        <v>1345020.3976952727</v>
      </c>
      <c r="M100" s="519">
        <f t="shared" si="29"/>
        <v>0</v>
      </c>
      <c r="N100" s="518">
        <f t="shared" si="30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1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28"/>
        <v>1283844.5787456448</v>
      </c>
      <c r="M101" s="519">
        <f t="shared" si="29"/>
        <v>0</v>
      </c>
      <c r="N101" s="518">
        <f t="shared" si="30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32">+I102-H102</f>
        <v>0</v>
      </c>
      <c r="K102" s="514"/>
      <c r="L102" s="518">
        <f t="shared" si="28"/>
        <v>1213930.6577994749</v>
      </c>
      <c r="M102" s="519">
        <f t="shared" si="29"/>
        <v>0</v>
      </c>
      <c r="N102" s="518">
        <f t="shared" si="30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32"/>
        <v>0</v>
      </c>
      <c r="K103" s="514"/>
      <c r="L103" s="518">
        <f t="shared" si="28"/>
        <v>1150354.3699475904</v>
      </c>
      <c r="M103" s="519">
        <f t="shared" si="29"/>
        <v>0</v>
      </c>
      <c r="N103" s="518">
        <f t="shared" si="30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32"/>
        <v>0</v>
      </c>
      <c r="K104" s="514"/>
      <c r="L104" s="518">
        <f t="shared" si="28"/>
        <v>1005214.4856005983</v>
      </c>
      <c r="M104" s="519">
        <f t="shared" si="29"/>
        <v>0</v>
      </c>
      <c r="N104" s="518">
        <f t="shared" si="30"/>
        <v>1005214.4856005983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2019</v>
      </c>
      <c r="D105" s="629">
        <v>7477611.4581949059</v>
      </c>
      <c r="E105" s="630">
        <v>199972.7441860465</v>
      </c>
      <c r="F105" s="631">
        <v>7277638.7140088594</v>
      </c>
      <c r="G105" s="631">
        <v>7377625.0861018822</v>
      </c>
      <c r="H105" s="633">
        <v>989677.76558481681</v>
      </c>
      <c r="I105" s="634">
        <v>989677.76558481681</v>
      </c>
      <c r="J105" s="514">
        <f t="shared" si="32"/>
        <v>0</v>
      </c>
      <c r="K105" s="514"/>
      <c r="L105" s="518">
        <f t="shared" ref="L105" si="35">H105</f>
        <v>989677.76558481681</v>
      </c>
      <c r="M105" s="519">
        <f t="shared" ref="M105" si="36">IF(L105&lt;&gt;0,+H105-L105,0)</f>
        <v>0</v>
      </c>
      <c r="N105" s="518">
        <f t="shared" ref="N105" si="37">I105</f>
        <v>989677.76558481681</v>
      </c>
      <c r="O105" s="514">
        <f t="shared" si="33"/>
        <v>0</v>
      </c>
      <c r="P105" s="514">
        <f t="shared" si="34"/>
        <v>0</v>
      </c>
      <c r="Q105" s="269"/>
    </row>
    <row r="106" spans="1:17">
      <c r="B106" s="195" t="str">
        <f t="shared" si="31"/>
        <v/>
      </c>
      <c r="C106" s="507">
        <f>IF(D93="","-",+C105+1)</f>
        <v>2020</v>
      </c>
      <c r="D106" s="629">
        <v>7277638.7140088594</v>
      </c>
      <c r="E106" s="630">
        <v>204734</v>
      </c>
      <c r="F106" s="631">
        <v>7072904.7140088594</v>
      </c>
      <c r="G106" s="631">
        <v>7175271.7140088594</v>
      </c>
      <c r="H106" s="633">
        <v>976605.47751006903</v>
      </c>
      <c r="I106" s="634">
        <v>976605.47751006903</v>
      </c>
      <c r="J106" s="514">
        <f t="shared" si="32"/>
        <v>0</v>
      </c>
      <c r="K106" s="514"/>
      <c r="L106" s="518">
        <f t="shared" ref="L106" si="38">H106</f>
        <v>976605.47751006903</v>
      </c>
      <c r="M106" s="519">
        <f t="shared" ref="M106" si="39">IF(L106&lt;&gt;0,+H106-L106,0)</f>
        <v>0</v>
      </c>
      <c r="N106" s="518">
        <f t="shared" ref="N106" si="40">I106</f>
        <v>976605.47751006903</v>
      </c>
      <c r="O106" s="514">
        <f t="shared" si="33"/>
        <v>0</v>
      </c>
      <c r="P106" s="514">
        <f t="shared" si="34"/>
        <v>0</v>
      </c>
      <c r="Q106" s="269"/>
    </row>
    <row r="107" spans="1:17">
      <c r="B107" s="195" t="str">
        <f t="shared" si="31"/>
        <v/>
      </c>
      <c r="C107" s="507">
        <f>IF(D93="","-",+C106+1)</f>
        <v>2021</v>
      </c>
      <c r="D107" s="629">
        <v>7072904.7140088594</v>
      </c>
      <c r="E107" s="630">
        <v>209727.51219512196</v>
      </c>
      <c r="F107" s="631">
        <v>6863177.2018137369</v>
      </c>
      <c r="G107" s="631">
        <v>6968040.9579112977</v>
      </c>
      <c r="H107" s="633">
        <v>1000699.2908594325</v>
      </c>
      <c r="I107" s="634">
        <v>1000699.2908594325</v>
      </c>
      <c r="J107" s="514">
        <f t="shared" si="32"/>
        <v>0</v>
      </c>
      <c r="K107" s="514"/>
      <c r="L107" s="518">
        <f t="shared" ref="L107" si="41">H107</f>
        <v>1000699.2908594325</v>
      </c>
      <c r="M107" s="519">
        <f t="shared" ref="M107" si="42">IF(L107&lt;&gt;0,+H107-L107,0)</f>
        <v>0</v>
      </c>
      <c r="N107" s="518">
        <f t="shared" ref="N107" si="43">I107</f>
        <v>1000699.2908594325</v>
      </c>
      <c r="O107" s="514">
        <f t="shared" si="33"/>
        <v>0</v>
      </c>
      <c r="P107" s="514">
        <f t="shared" si="34"/>
        <v>0</v>
      </c>
      <c r="Q107" s="269"/>
    </row>
    <row r="108" spans="1:17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6863177.2018137369</v>
      </c>
      <c r="E108" s="522">
        <f t="shared" ref="E108:E154" si="44">IF(+$J$96&lt;F107,$J$96,D108)</f>
        <v>204734</v>
      </c>
      <c r="F108" s="523">
        <f t="shared" ref="F108:F154" si="45">+D108-E108</f>
        <v>6658443.2018137369</v>
      </c>
      <c r="G108" s="523">
        <f t="shared" ref="G108:G154" si="46">+(F108+D108)/2</f>
        <v>6760810.2018137369</v>
      </c>
      <c r="H108" s="526">
        <f t="shared" ref="H108:H154" si="47">+J$94*G108+E108</f>
        <v>998844.18352416926</v>
      </c>
      <c r="I108" s="577">
        <f t="shared" ref="I108:I154" si="48">+J$95*G108+E108</f>
        <v>998844.18352416926</v>
      </c>
      <c r="J108" s="514">
        <f t="shared" si="32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6658443.2018137369</v>
      </c>
      <c r="E109" s="522">
        <f t="shared" si="44"/>
        <v>204734</v>
      </c>
      <c r="F109" s="523">
        <f t="shared" si="45"/>
        <v>6453709.2018137369</v>
      </c>
      <c r="G109" s="523">
        <f t="shared" si="46"/>
        <v>6556076.2018137369</v>
      </c>
      <c r="H109" s="526">
        <f t="shared" si="47"/>
        <v>974796.56948672433</v>
      </c>
      <c r="I109" s="577">
        <f t="shared" si="48"/>
        <v>974796.56948672433</v>
      </c>
      <c r="J109" s="514">
        <f t="shared" si="32"/>
        <v>0</v>
      </c>
      <c r="K109" s="514"/>
      <c r="L109" s="525"/>
      <c r="M109" s="514">
        <f t="shared" si="49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6453709.2018137369</v>
      </c>
      <c r="E110" s="522">
        <f t="shared" si="44"/>
        <v>204734</v>
      </c>
      <c r="F110" s="523">
        <f t="shared" si="45"/>
        <v>6248975.2018137369</v>
      </c>
      <c r="G110" s="523">
        <f t="shared" si="46"/>
        <v>6351342.2018137369</v>
      </c>
      <c r="H110" s="526">
        <f t="shared" si="47"/>
        <v>950748.95544927928</v>
      </c>
      <c r="I110" s="577">
        <f t="shared" si="48"/>
        <v>950748.95544927928</v>
      </c>
      <c r="J110" s="514">
        <f t="shared" si="32"/>
        <v>0</v>
      </c>
      <c r="K110" s="514"/>
      <c r="L110" s="525"/>
      <c r="M110" s="514">
        <f t="shared" si="49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6248975.2018137369</v>
      </c>
      <c r="E111" s="522">
        <f t="shared" si="44"/>
        <v>204734</v>
      </c>
      <c r="F111" s="523">
        <f t="shared" si="45"/>
        <v>6044241.2018137369</v>
      </c>
      <c r="G111" s="523">
        <f t="shared" si="46"/>
        <v>6146608.2018137369</v>
      </c>
      <c r="H111" s="526">
        <f t="shared" si="47"/>
        <v>926701.34141183435</v>
      </c>
      <c r="I111" s="577">
        <f t="shared" si="48"/>
        <v>926701.34141183435</v>
      </c>
      <c r="J111" s="514">
        <f t="shared" si="32"/>
        <v>0</v>
      </c>
      <c r="K111" s="514"/>
      <c r="L111" s="525"/>
      <c r="M111" s="514">
        <f t="shared" si="49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6044241.2018137369</v>
      </c>
      <c r="E112" s="522">
        <f t="shared" si="44"/>
        <v>204734</v>
      </c>
      <c r="F112" s="523">
        <f t="shared" si="45"/>
        <v>5839507.2018137369</v>
      </c>
      <c r="G112" s="523">
        <f t="shared" si="46"/>
        <v>5941874.2018137369</v>
      </c>
      <c r="H112" s="526">
        <f t="shared" si="47"/>
        <v>902653.72737438942</v>
      </c>
      <c r="I112" s="577">
        <f t="shared" si="48"/>
        <v>902653.72737438942</v>
      </c>
      <c r="J112" s="514">
        <f t="shared" si="32"/>
        <v>0</v>
      </c>
      <c r="K112" s="514"/>
      <c r="L112" s="525"/>
      <c r="M112" s="514">
        <f t="shared" si="49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5839507.2018137369</v>
      </c>
      <c r="E113" s="522">
        <f t="shared" si="44"/>
        <v>204734</v>
      </c>
      <c r="F113" s="523">
        <f t="shared" si="45"/>
        <v>5634773.2018137369</v>
      </c>
      <c r="G113" s="523">
        <f t="shared" si="46"/>
        <v>5737140.2018137369</v>
      </c>
      <c r="H113" s="526">
        <f t="shared" si="47"/>
        <v>878606.11333694437</v>
      </c>
      <c r="I113" s="577">
        <f t="shared" si="48"/>
        <v>878606.11333694437</v>
      </c>
      <c r="J113" s="514">
        <f t="shared" si="32"/>
        <v>0</v>
      </c>
      <c r="K113" s="514"/>
      <c r="L113" s="525"/>
      <c r="M113" s="514">
        <f t="shared" si="49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5634773.2018137369</v>
      </c>
      <c r="E114" s="522">
        <f t="shared" si="44"/>
        <v>204734</v>
      </c>
      <c r="F114" s="523">
        <f t="shared" si="45"/>
        <v>5430039.2018137369</v>
      </c>
      <c r="G114" s="523">
        <f t="shared" si="46"/>
        <v>5532406.2018137369</v>
      </c>
      <c r="H114" s="526">
        <f t="shared" si="47"/>
        <v>854558.49929949944</v>
      </c>
      <c r="I114" s="577">
        <f t="shared" si="48"/>
        <v>854558.49929949944</v>
      </c>
      <c r="J114" s="514">
        <f t="shared" si="32"/>
        <v>0</v>
      </c>
      <c r="K114" s="514"/>
      <c r="L114" s="525"/>
      <c r="M114" s="514">
        <f t="shared" si="49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5430039.2018137369</v>
      </c>
      <c r="E115" s="522">
        <f t="shared" si="44"/>
        <v>204734</v>
      </c>
      <c r="F115" s="523">
        <f t="shared" si="45"/>
        <v>5225305.2018137369</v>
      </c>
      <c r="G115" s="523">
        <f t="shared" si="46"/>
        <v>5327672.2018137369</v>
      </c>
      <c r="H115" s="526">
        <f t="shared" si="47"/>
        <v>830510.88526205439</v>
      </c>
      <c r="I115" s="577">
        <f t="shared" si="48"/>
        <v>830510.88526205439</v>
      </c>
      <c r="J115" s="514">
        <f t="shared" si="32"/>
        <v>0</v>
      </c>
      <c r="K115" s="514"/>
      <c r="L115" s="525"/>
      <c r="M115" s="514">
        <f t="shared" si="49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5225305.2018137369</v>
      </c>
      <c r="E116" s="522">
        <f t="shared" si="44"/>
        <v>204734</v>
      </c>
      <c r="F116" s="523">
        <f t="shared" si="45"/>
        <v>5020571.2018137369</v>
      </c>
      <c r="G116" s="523">
        <f t="shared" si="46"/>
        <v>5122938.2018137369</v>
      </c>
      <c r="H116" s="526">
        <f t="shared" si="47"/>
        <v>806463.27122460946</v>
      </c>
      <c r="I116" s="577">
        <f t="shared" si="48"/>
        <v>806463.27122460946</v>
      </c>
      <c r="J116" s="514">
        <f t="shared" si="32"/>
        <v>0</v>
      </c>
      <c r="K116" s="514"/>
      <c r="L116" s="525"/>
      <c r="M116" s="514">
        <f t="shared" si="49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5020571.2018137369</v>
      </c>
      <c r="E117" s="522">
        <f t="shared" si="44"/>
        <v>204734</v>
      </c>
      <c r="F117" s="523">
        <f t="shared" si="45"/>
        <v>4815837.2018137369</v>
      </c>
      <c r="G117" s="523">
        <f t="shared" si="46"/>
        <v>4918204.2018137369</v>
      </c>
      <c r="H117" s="526">
        <f t="shared" si="47"/>
        <v>782415.65718716441</v>
      </c>
      <c r="I117" s="577">
        <f t="shared" si="48"/>
        <v>782415.65718716441</v>
      </c>
      <c r="J117" s="514">
        <f t="shared" si="32"/>
        <v>0</v>
      </c>
      <c r="K117" s="514"/>
      <c r="L117" s="525"/>
      <c r="M117" s="514">
        <f t="shared" si="49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4815837.2018137369</v>
      </c>
      <c r="E118" s="522">
        <f t="shared" si="44"/>
        <v>204734</v>
      </c>
      <c r="F118" s="523">
        <f t="shared" si="45"/>
        <v>4611103.2018137369</v>
      </c>
      <c r="G118" s="523">
        <f t="shared" si="46"/>
        <v>4713470.2018137369</v>
      </c>
      <c r="H118" s="526">
        <f t="shared" si="47"/>
        <v>758368.04314971948</v>
      </c>
      <c r="I118" s="577">
        <f t="shared" si="48"/>
        <v>758368.04314971948</v>
      </c>
      <c r="J118" s="514">
        <f t="shared" si="32"/>
        <v>0</v>
      </c>
      <c r="K118" s="514"/>
      <c r="L118" s="525"/>
      <c r="M118" s="514">
        <f t="shared" si="49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4611103.2018137369</v>
      </c>
      <c r="E119" s="522">
        <f t="shared" si="44"/>
        <v>204734</v>
      </c>
      <c r="F119" s="523">
        <f t="shared" si="45"/>
        <v>4406369.2018137369</v>
      </c>
      <c r="G119" s="523">
        <f t="shared" si="46"/>
        <v>4508736.2018137369</v>
      </c>
      <c r="H119" s="526">
        <f t="shared" si="47"/>
        <v>734320.42911227443</v>
      </c>
      <c r="I119" s="577">
        <f t="shared" si="48"/>
        <v>734320.42911227443</v>
      </c>
      <c r="J119" s="514">
        <f t="shared" si="32"/>
        <v>0</v>
      </c>
      <c r="K119" s="514"/>
      <c r="L119" s="525"/>
      <c r="M119" s="514">
        <f t="shared" si="49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4406369.2018137369</v>
      </c>
      <c r="E120" s="522">
        <f t="shared" si="44"/>
        <v>204734</v>
      </c>
      <c r="F120" s="523">
        <f t="shared" si="45"/>
        <v>4201635.2018137369</v>
      </c>
      <c r="G120" s="523">
        <f t="shared" si="46"/>
        <v>4304002.2018137369</v>
      </c>
      <c r="H120" s="526">
        <f t="shared" si="47"/>
        <v>710272.8150748295</v>
      </c>
      <c r="I120" s="577">
        <f t="shared" si="48"/>
        <v>710272.8150748295</v>
      </c>
      <c r="J120" s="514">
        <f t="shared" si="32"/>
        <v>0</v>
      </c>
      <c r="K120" s="514"/>
      <c r="L120" s="525"/>
      <c r="M120" s="514">
        <f t="shared" si="49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4201635.2018137369</v>
      </c>
      <c r="E121" s="522">
        <f t="shared" si="44"/>
        <v>204734</v>
      </c>
      <c r="F121" s="523">
        <f t="shared" si="45"/>
        <v>3996901.2018137369</v>
      </c>
      <c r="G121" s="523">
        <f t="shared" si="46"/>
        <v>4099268.2018137369</v>
      </c>
      <c r="H121" s="526">
        <f t="shared" si="47"/>
        <v>686225.20103738457</v>
      </c>
      <c r="I121" s="577">
        <f t="shared" si="48"/>
        <v>686225.20103738457</v>
      </c>
      <c r="J121" s="514">
        <f t="shared" si="32"/>
        <v>0</v>
      </c>
      <c r="K121" s="514"/>
      <c r="L121" s="525"/>
      <c r="M121" s="514">
        <f t="shared" si="49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3996901.2018137369</v>
      </c>
      <c r="E122" s="522">
        <f t="shared" si="44"/>
        <v>204734</v>
      </c>
      <c r="F122" s="523">
        <f t="shared" si="45"/>
        <v>3792167.2018137369</v>
      </c>
      <c r="G122" s="523">
        <f t="shared" si="46"/>
        <v>3894534.2018137369</v>
      </c>
      <c r="H122" s="526">
        <f t="shared" si="47"/>
        <v>662177.58699993952</v>
      </c>
      <c r="I122" s="577">
        <f t="shared" si="48"/>
        <v>662177.58699993952</v>
      </c>
      <c r="J122" s="514">
        <f t="shared" si="32"/>
        <v>0</v>
      </c>
      <c r="K122" s="514"/>
      <c r="L122" s="525"/>
      <c r="M122" s="514">
        <f t="shared" si="49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3792167.2018137369</v>
      </c>
      <c r="E123" s="522">
        <f t="shared" si="44"/>
        <v>204734</v>
      </c>
      <c r="F123" s="523">
        <f t="shared" si="45"/>
        <v>3587433.2018137369</v>
      </c>
      <c r="G123" s="523">
        <f t="shared" si="46"/>
        <v>3689800.2018137369</v>
      </c>
      <c r="H123" s="526">
        <f t="shared" si="47"/>
        <v>638129.97296249447</v>
      </c>
      <c r="I123" s="577">
        <f t="shared" si="48"/>
        <v>638129.97296249447</v>
      </c>
      <c r="J123" s="514">
        <f t="shared" si="32"/>
        <v>0</v>
      </c>
      <c r="K123" s="514"/>
      <c r="L123" s="525"/>
      <c r="M123" s="514">
        <f t="shared" si="49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3587433.2018137369</v>
      </c>
      <c r="E124" s="522">
        <f t="shared" si="44"/>
        <v>204734</v>
      </c>
      <c r="F124" s="523">
        <f t="shared" si="45"/>
        <v>3382699.2018137369</v>
      </c>
      <c r="G124" s="523">
        <f t="shared" si="46"/>
        <v>3485066.2018137369</v>
      </c>
      <c r="H124" s="526">
        <f t="shared" si="47"/>
        <v>614082.35892504954</v>
      </c>
      <c r="I124" s="577">
        <f t="shared" si="48"/>
        <v>614082.35892504954</v>
      </c>
      <c r="J124" s="514">
        <f t="shared" si="32"/>
        <v>0</v>
      </c>
      <c r="K124" s="514"/>
      <c r="L124" s="525"/>
      <c r="M124" s="514">
        <f t="shared" si="49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3382699.2018137369</v>
      </c>
      <c r="E125" s="522">
        <f t="shared" si="44"/>
        <v>204734</v>
      </c>
      <c r="F125" s="523">
        <f t="shared" si="45"/>
        <v>3177965.2018137369</v>
      </c>
      <c r="G125" s="523">
        <f t="shared" si="46"/>
        <v>3280332.2018137369</v>
      </c>
      <c r="H125" s="526">
        <f t="shared" si="47"/>
        <v>590034.74488760461</v>
      </c>
      <c r="I125" s="577">
        <f t="shared" si="48"/>
        <v>590034.74488760461</v>
      </c>
      <c r="J125" s="514">
        <f t="shared" si="32"/>
        <v>0</v>
      </c>
      <c r="K125" s="514"/>
      <c r="L125" s="525"/>
      <c r="M125" s="514">
        <f t="shared" si="49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3177965.2018137369</v>
      </c>
      <c r="E126" s="522">
        <f t="shared" si="44"/>
        <v>204734</v>
      </c>
      <c r="F126" s="523">
        <f t="shared" si="45"/>
        <v>2973231.2018137369</v>
      </c>
      <c r="G126" s="523">
        <f t="shared" si="46"/>
        <v>3075598.2018137369</v>
      </c>
      <c r="H126" s="526">
        <f t="shared" si="47"/>
        <v>565987.13085015956</v>
      </c>
      <c r="I126" s="577">
        <f t="shared" si="48"/>
        <v>565987.13085015956</v>
      </c>
      <c r="J126" s="514">
        <f t="shared" si="32"/>
        <v>0</v>
      </c>
      <c r="K126" s="514"/>
      <c r="L126" s="525"/>
      <c r="M126" s="514">
        <f t="shared" si="49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2973231.2018137369</v>
      </c>
      <c r="E127" s="522">
        <f t="shared" si="44"/>
        <v>204734</v>
      </c>
      <c r="F127" s="523">
        <f t="shared" si="45"/>
        <v>2768497.2018137369</v>
      </c>
      <c r="G127" s="523">
        <f t="shared" si="46"/>
        <v>2870864.2018137369</v>
      </c>
      <c r="H127" s="526">
        <f t="shared" si="47"/>
        <v>541939.51681271452</v>
      </c>
      <c r="I127" s="577">
        <f t="shared" si="48"/>
        <v>541939.51681271452</v>
      </c>
      <c r="J127" s="514">
        <f t="shared" si="32"/>
        <v>0</v>
      </c>
      <c r="K127" s="514"/>
      <c r="L127" s="525"/>
      <c r="M127" s="514">
        <f t="shared" si="49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2768497.2018137369</v>
      </c>
      <c r="E128" s="522">
        <f t="shared" si="44"/>
        <v>204734</v>
      </c>
      <c r="F128" s="523">
        <f t="shared" si="45"/>
        <v>2563763.2018137369</v>
      </c>
      <c r="G128" s="523">
        <f t="shared" si="46"/>
        <v>2666130.2018137369</v>
      </c>
      <c r="H128" s="526">
        <f t="shared" si="47"/>
        <v>517891.90277526964</v>
      </c>
      <c r="I128" s="577">
        <f t="shared" si="48"/>
        <v>517891.90277526964</v>
      </c>
      <c r="J128" s="514">
        <f t="shared" si="32"/>
        <v>0</v>
      </c>
      <c r="K128" s="514"/>
      <c r="L128" s="525"/>
      <c r="M128" s="514">
        <f t="shared" si="49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2563763.2018137369</v>
      </c>
      <c r="E129" s="522">
        <f t="shared" si="44"/>
        <v>204734</v>
      </c>
      <c r="F129" s="523">
        <f t="shared" si="45"/>
        <v>2359029.2018137369</v>
      </c>
      <c r="G129" s="523">
        <f t="shared" si="46"/>
        <v>2461396.2018137369</v>
      </c>
      <c r="H129" s="526">
        <f t="shared" si="47"/>
        <v>493844.28873782465</v>
      </c>
      <c r="I129" s="577">
        <f t="shared" si="48"/>
        <v>493844.28873782465</v>
      </c>
      <c r="J129" s="514">
        <f t="shared" si="32"/>
        <v>0</v>
      </c>
      <c r="K129" s="514"/>
      <c r="L129" s="525"/>
      <c r="M129" s="514">
        <f t="shared" si="49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2359029.2018137369</v>
      </c>
      <c r="E130" s="522">
        <f t="shared" si="44"/>
        <v>204734</v>
      </c>
      <c r="F130" s="523">
        <f t="shared" si="45"/>
        <v>2154295.2018137369</v>
      </c>
      <c r="G130" s="523">
        <f t="shared" si="46"/>
        <v>2256662.2018137369</v>
      </c>
      <c r="H130" s="526">
        <f t="shared" si="47"/>
        <v>469796.67470037966</v>
      </c>
      <c r="I130" s="577">
        <f t="shared" si="48"/>
        <v>469796.67470037966</v>
      </c>
      <c r="J130" s="514">
        <f t="shared" si="32"/>
        <v>0</v>
      </c>
      <c r="K130" s="514"/>
      <c r="L130" s="525"/>
      <c r="M130" s="514">
        <f t="shared" si="49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2154295.2018137369</v>
      </c>
      <c r="E131" s="522">
        <f t="shared" si="44"/>
        <v>204734</v>
      </c>
      <c r="F131" s="523">
        <f t="shared" si="45"/>
        <v>1949561.2018137369</v>
      </c>
      <c r="G131" s="523">
        <f t="shared" si="46"/>
        <v>2051928.2018137369</v>
      </c>
      <c r="H131" s="526">
        <f t="shared" si="47"/>
        <v>445749.06066293467</v>
      </c>
      <c r="I131" s="577">
        <f t="shared" si="48"/>
        <v>445749.06066293467</v>
      </c>
      <c r="J131" s="514">
        <f t="shared" si="32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  <c r="Q131" s="269"/>
    </row>
    <row r="132" spans="2:17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1949561.2018137369</v>
      </c>
      <c r="E132" s="522">
        <f t="shared" si="44"/>
        <v>204734</v>
      </c>
      <c r="F132" s="523">
        <f t="shared" si="45"/>
        <v>1744827.2018137369</v>
      </c>
      <c r="G132" s="523">
        <f t="shared" si="46"/>
        <v>1847194.2018137369</v>
      </c>
      <c r="H132" s="526">
        <f t="shared" si="47"/>
        <v>421701.44662548968</v>
      </c>
      <c r="I132" s="577">
        <f t="shared" si="48"/>
        <v>421701.44662548968</v>
      </c>
      <c r="J132" s="514">
        <f t="shared" si="32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1744827.2018137369</v>
      </c>
      <c r="E133" s="522">
        <f t="shared" si="44"/>
        <v>204734</v>
      </c>
      <c r="F133" s="523">
        <f t="shared" si="45"/>
        <v>1540093.2018137369</v>
      </c>
      <c r="G133" s="523">
        <f t="shared" si="46"/>
        <v>1642460.2018137369</v>
      </c>
      <c r="H133" s="526">
        <f t="shared" si="47"/>
        <v>397653.83258804469</v>
      </c>
      <c r="I133" s="577">
        <f t="shared" si="48"/>
        <v>397653.83258804469</v>
      </c>
      <c r="J133" s="514">
        <f t="shared" si="32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1540093.2018137369</v>
      </c>
      <c r="E134" s="522">
        <f t="shared" si="44"/>
        <v>204734</v>
      </c>
      <c r="F134" s="523">
        <f t="shared" si="45"/>
        <v>1335359.2018137369</v>
      </c>
      <c r="G134" s="523">
        <f t="shared" si="46"/>
        <v>1437726.2018137369</v>
      </c>
      <c r="H134" s="526">
        <f t="shared" si="47"/>
        <v>373606.2185505997</v>
      </c>
      <c r="I134" s="577">
        <f t="shared" si="48"/>
        <v>373606.2185505997</v>
      </c>
      <c r="J134" s="514">
        <f t="shared" si="32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1335359.2018137369</v>
      </c>
      <c r="E135" s="522">
        <f t="shared" si="44"/>
        <v>204734</v>
      </c>
      <c r="F135" s="523">
        <f t="shared" si="45"/>
        <v>1130625.2018137369</v>
      </c>
      <c r="G135" s="523">
        <f t="shared" si="46"/>
        <v>1232992.2018137369</v>
      </c>
      <c r="H135" s="526">
        <f t="shared" si="47"/>
        <v>349558.60451315471</v>
      </c>
      <c r="I135" s="577">
        <f t="shared" si="48"/>
        <v>349558.60451315471</v>
      </c>
      <c r="J135" s="514">
        <f t="shared" si="32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1130625.2018137369</v>
      </c>
      <c r="E136" s="522">
        <f t="shared" si="44"/>
        <v>204734</v>
      </c>
      <c r="F136" s="523">
        <f t="shared" si="45"/>
        <v>925891.20181373693</v>
      </c>
      <c r="G136" s="523">
        <f t="shared" si="46"/>
        <v>1028258.2018137369</v>
      </c>
      <c r="H136" s="526">
        <f t="shared" si="47"/>
        <v>325510.99047570972</v>
      </c>
      <c r="I136" s="577">
        <f t="shared" si="48"/>
        <v>325510.99047570972</v>
      </c>
      <c r="J136" s="514">
        <f t="shared" si="32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925891.20181373693</v>
      </c>
      <c r="E137" s="522">
        <f t="shared" si="44"/>
        <v>204734</v>
      </c>
      <c r="F137" s="523">
        <f t="shared" si="45"/>
        <v>721157.20181373693</v>
      </c>
      <c r="G137" s="523">
        <f t="shared" si="46"/>
        <v>823524.20181373693</v>
      </c>
      <c r="H137" s="526">
        <f t="shared" si="47"/>
        <v>301463.37643826474</v>
      </c>
      <c r="I137" s="577">
        <f t="shared" si="48"/>
        <v>301463.37643826474</v>
      </c>
      <c r="J137" s="514">
        <f t="shared" si="32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721157.20181373693</v>
      </c>
      <c r="E138" s="522">
        <f t="shared" si="44"/>
        <v>204734</v>
      </c>
      <c r="F138" s="523">
        <f t="shared" si="45"/>
        <v>516423.20181373693</v>
      </c>
      <c r="G138" s="523">
        <f t="shared" si="46"/>
        <v>618790.20181373693</v>
      </c>
      <c r="H138" s="526">
        <f t="shared" si="47"/>
        <v>277415.7624008198</v>
      </c>
      <c r="I138" s="577">
        <f t="shared" si="48"/>
        <v>277415.7624008198</v>
      </c>
      <c r="J138" s="514">
        <f t="shared" si="32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516423.20181373693</v>
      </c>
      <c r="E139" s="522">
        <f t="shared" si="44"/>
        <v>204734</v>
      </c>
      <c r="F139" s="523">
        <f t="shared" si="45"/>
        <v>311689.20181373693</v>
      </c>
      <c r="G139" s="523">
        <f t="shared" si="46"/>
        <v>414056.20181373693</v>
      </c>
      <c r="H139" s="526">
        <f t="shared" si="47"/>
        <v>253368.14836337478</v>
      </c>
      <c r="I139" s="577">
        <f t="shared" si="48"/>
        <v>253368.14836337478</v>
      </c>
      <c r="J139" s="514">
        <f t="shared" si="32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311689.20181373693</v>
      </c>
      <c r="E140" s="522">
        <f t="shared" si="44"/>
        <v>204734</v>
      </c>
      <c r="F140" s="523">
        <f t="shared" si="45"/>
        <v>106955.20181373693</v>
      </c>
      <c r="G140" s="523">
        <f t="shared" si="46"/>
        <v>209322.20181373693</v>
      </c>
      <c r="H140" s="526">
        <f t="shared" si="47"/>
        <v>229320.5343259298</v>
      </c>
      <c r="I140" s="577">
        <f t="shared" si="48"/>
        <v>229320.5343259298</v>
      </c>
      <c r="J140" s="514">
        <f t="shared" si="32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106955.20181373693</v>
      </c>
      <c r="E141" s="522">
        <f t="shared" si="44"/>
        <v>106955.20181373693</v>
      </c>
      <c r="F141" s="523">
        <f t="shared" si="45"/>
        <v>0</v>
      </c>
      <c r="G141" s="523">
        <f t="shared" si="46"/>
        <v>53477.600906868465</v>
      </c>
      <c r="H141" s="526">
        <f t="shared" si="47"/>
        <v>113236.56546734058</v>
      </c>
      <c r="I141" s="577">
        <f t="shared" si="48"/>
        <v>113236.56546734058</v>
      </c>
      <c r="J141" s="514">
        <f t="shared" si="32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4"/>
        <v>0</v>
      </c>
      <c r="F142" s="523">
        <f t="shared" si="45"/>
        <v>0</v>
      </c>
      <c r="G142" s="523">
        <f t="shared" si="46"/>
        <v>0</v>
      </c>
      <c r="H142" s="526">
        <f t="shared" si="47"/>
        <v>0</v>
      </c>
      <c r="I142" s="577">
        <f t="shared" si="48"/>
        <v>0</v>
      </c>
      <c r="J142" s="514">
        <f t="shared" si="32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4"/>
        <v>0</v>
      </c>
      <c r="F143" s="523">
        <f t="shared" si="45"/>
        <v>0</v>
      </c>
      <c r="G143" s="523">
        <f t="shared" si="46"/>
        <v>0</v>
      </c>
      <c r="H143" s="526">
        <f t="shared" si="47"/>
        <v>0</v>
      </c>
      <c r="I143" s="577">
        <f t="shared" si="48"/>
        <v>0</v>
      </c>
      <c r="J143" s="514">
        <f t="shared" si="32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2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2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2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2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2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2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2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2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2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2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2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8598828</v>
      </c>
      <c r="F155" s="375"/>
      <c r="G155" s="375"/>
      <c r="H155" s="375">
        <f>SUM(H99:H154)</f>
        <v>30020027.169481501</v>
      </c>
      <c r="I155" s="375">
        <f>SUM(I99:I154)</f>
        <v>30020027.169481501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1">
    <cfRule type="cellIs" dxfId="93" priority="2" stopIfTrue="1" operator="equal">
      <formula>$I$10</formula>
    </cfRule>
  </conditionalFormatting>
  <conditionalFormatting sqref="C99:C154">
    <cfRule type="cellIs" dxfId="92" priority="3" stopIfTrue="1" operator="equal">
      <formula>$J$92</formula>
    </cfRule>
  </conditionalFormatting>
  <conditionalFormatting sqref="C72">
    <cfRule type="cellIs" dxfId="91" priority="1" stopIfTrue="1" operator="equal">
      <formula>$I$10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view="pageBreakPreview" zoomScale="75" zoomScaleNormal="100" zoomScaleSheetLayoutView="75" workbookViewId="0">
      <selection activeCell="D108" sqref="D108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487467.09986700577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487467.09986700577</v>
      </c>
      <c r="O6" s="269"/>
      <c r="P6" s="269"/>
    </row>
    <row r="7" spans="1:17" ht="13.5" thickBot="1">
      <c r="C7" s="467" t="s">
        <v>48</v>
      </c>
      <c r="D7" s="624" t="s">
        <v>298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103448.80952380953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593415.44968499895</v>
      </c>
      <c r="H22" s="610">
        <v>593415.44968499895</v>
      </c>
      <c r="I22" s="511">
        <f t="shared" si="6"/>
        <v>0</v>
      </c>
      <c r="J22" s="511"/>
      <c r="K22" s="518">
        <f t="shared" si="0"/>
        <v>593415.44968499895</v>
      </c>
      <c r="L22" s="519">
        <f t="shared" si="1"/>
        <v>0</v>
      </c>
      <c r="M22" s="518">
        <f t="shared" si="2"/>
        <v>593415.44968499895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105971.95121951219</v>
      </c>
      <c r="F23" s="626">
        <v>3676338.1457337332</v>
      </c>
      <c r="G23" s="609">
        <v>579947.04003308562</v>
      </c>
      <c r="H23" s="610">
        <v>579947.04003308562</v>
      </c>
      <c r="I23" s="511">
        <f t="shared" si="6"/>
        <v>0</v>
      </c>
      <c r="J23" s="511"/>
      <c r="K23" s="518">
        <f t="shared" ref="K23" si="7">G23</f>
        <v>579947.04003308562</v>
      </c>
      <c r="L23" s="519">
        <f t="shared" ref="L23" si="8">IF(K23&lt;&gt;0,+G23-K23,0)</f>
        <v>0</v>
      </c>
      <c r="M23" s="518">
        <f t="shared" ref="M23" si="9">H23</f>
        <v>579947.04003308562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476769.34521357011</v>
      </c>
      <c r="H24" s="610">
        <v>476769.34521357011</v>
      </c>
      <c r="I24" s="511">
        <f t="shared" si="6"/>
        <v>0</v>
      </c>
      <c r="J24" s="511"/>
      <c r="K24" s="518">
        <f t="shared" ref="K24" si="12">G24</f>
        <v>476769.34521357011</v>
      </c>
      <c r="L24" s="519">
        <f t="shared" ref="L24" si="13">IF(K24&lt;&gt;0,+G24-K24,0)</f>
        <v>0</v>
      </c>
      <c r="M24" s="518">
        <f t="shared" ref="M24" si="14">H24</f>
        <v>476769.34521357011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3575295.1224779193</v>
      </c>
      <c r="E25" s="609">
        <v>103448.80952380953</v>
      </c>
      <c r="F25" s="626">
        <v>3471846.3129541096</v>
      </c>
      <c r="G25" s="609">
        <v>476963.32038080104</v>
      </c>
      <c r="H25" s="610">
        <v>476963.32038080104</v>
      </c>
      <c r="I25" s="511">
        <f t="shared" si="6"/>
        <v>0</v>
      </c>
      <c r="J25" s="511"/>
      <c r="K25" s="518">
        <f t="shared" ref="K25" si="15">G25</f>
        <v>476963.32038080104</v>
      </c>
      <c r="L25" s="519">
        <f t="shared" ref="L25" si="16">IF(K25&lt;&gt;0,+G25-K25,0)</f>
        <v>0</v>
      </c>
      <c r="M25" s="518">
        <f t="shared" ref="M25" si="17">H25</f>
        <v>476963.32038080104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3466917.3849904118</v>
      </c>
      <c r="E26" s="609">
        <v>103448.80952380953</v>
      </c>
      <c r="F26" s="626">
        <v>3363468.5754666021</v>
      </c>
      <c r="G26" s="609">
        <v>487467.09986700577</v>
      </c>
      <c r="H26" s="610">
        <v>487467.09986700577</v>
      </c>
      <c r="I26" s="511">
        <f t="shared" si="6"/>
        <v>0</v>
      </c>
      <c r="J26" s="511"/>
      <c r="K26" s="518">
        <f t="shared" ref="K26" si="18">G26</f>
        <v>487467.09986700577</v>
      </c>
      <c r="L26" s="519">
        <f t="shared" ref="L26" si="19">IF(K26&lt;&gt;0,+G26-K26,0)</f>
        <v>0</v>
      </c>
      <c r="M26" s="518">
        <f t="shared" ref="M26" si="20">H26</f>
        <v>487467.09986700577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3363468.5754666021</v>
      </c>
      <c r="E27" s="522">
        <f t="shared" ref="E27:E72" si="21">IF(+$I$14&lt;F26,$I$14,D27)</f>
        <v>103448.80952380953</v>
      </c>
      <c r="F27" s="523">
        <f t="shared" ref="F27:F72" si="22">+D27-E27</f>
        <v>3260019.7659427924</v>
      </c>
      <c r="G27" s="524">
        <f t="shared" ref="G27:G52" si="23">+I$12*((D27+F27)/2)+E27</f>
        <v>475834.89190647221</v>
      </c>
      <c r="H27" s="491">
        <f t="shared" ref="H27:H52" si="24">+I$13*((D27+F27)/2)+E27</f>
        <v>475834.89190647221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3260019.7659427924</v>
      </c>
      <c r="E28" s="522">
        <f t="shared" si="21"/>
        <v>103448.80952380953</v>
      </c>
      <c r="F28" s="523">
        <f t="shared" si="22"/>
        <v>3156570.9564189827</v>
      </c>
      <c r="G28" s="524">
        <f t="shared" si="23"/>
        <v>464202.68394593865</v>
      </c>
      <c r="H28" s="491">
        <f t="shared" si="24"/>
        <v>464202.68394593865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3156570.9564189827</v>
      </c>
      <c r="E29" s="522">
        <f t="shared" si="21"/>
        <v>103448.80952380953</v>
      </c>
      <c r="F29" s="523">
        <f t="shared" si="22"/>
        <v>3053122.146895173</v>
      </c>
      <c r="G29" s="524">
        <f t="shared" si="23"/>
        <v>452570.47598540509</v>
      </c>
      <c r="H29" s="491">
        <f t="shared" si="24"/>
        <v>452570.47598540509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3053122.146895173</v>
      </c>
      <c r="E30" s="522">
        <f t="shared" si="21"/>
        <v>103448.80952380953</v>
      </c>
      <c r="F30" s="523">
        <f t="shared" si="22"/>
        <v>2949673.3373713633</v>
      </c>
      <c r="G30" s="524">
        <f t="shared" si="23"/>
        <v>440938.26802487153</v>
      </c>
      <c r="H30" s="491">
        <f t="shared" si="24"/>
        <v>440938.26802487153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2949673.3373713633</v>
      </c>
      <c r="E31" s="522">
        <f t="shared" si="21"/>
        <v>103448.80952380953</v>
      </c>
      <c r="F31" s="523">
        <f t="shared" si="22"/>
        <v>2846224.5278475536</v>
      </c>
      <c r="G31" s="524">
        <f t="shared" si="23"/>
        <v>429306.06006433797</v>
      </c>
      <c r="H31" s="491">
        <f t="shared" si="24"/>
        <v>429306.06006433797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2846224.5278475536</v>
      </c>
      <c r="E32" s="522">
        <f t="shared" si="21"/>
        <v>103448.80952380953</v>
      </c>
      <c r="F32" s="523">
        <f t="shared" si="22"/>
        <v>2742775.7183237439</v>
      </c>
      <c r="G32" s="524">
        <f t="shared" si="23"/>
        <v>417673.85210380441</v>
      </c>
      <c r="H32" s="491">
        <f t="shared" si="24"/>
        <v>417673.85210380441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2742775.7183237439</v>
      </c>
      <c r="E33" s="522">
        <f t="shared" si="21"/>
        <v>103448.80952380953</v>
      </c>
      <c r="F33" s="523">
        <f t="shared" si="22"/>
        <v>2639326.9087999342</v>
      </c>
      <c r="G33" s="524">
        <f t="shared" si="23"/>
        <v>406041.64414327085</v>
      </c>
      <c r="H33" s="491">
        <f t="shared" si="24"/>
        <v>406041.64414327085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2639326.9087999342</v>
      </c>
      <c r="E34" s="522">
        <f t="shared" si="21"/>
        <v>103448.80952380953</v>
      </c>
      <c r="F34" s="523">
        <f t="shared" si="22"/>
        <v>2535878.0992761245</v>
      </c>
      <c r="G34" s="524">
        <f t="shared" si="23"/>
        <v>394409.43618273729</v>
      </c>
      <c r="H34" s="491">
        <f t="shared" si="24"/>
        <v>394409.43618273729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2535878.0992761245</v>
      </c>
      <c r="E35" s="522">
        <f t="shared" si="21"/>
        <v>103448.80952380953</v>
      </c>
      <c r="F35" s="523">
        <f t="shared" si="22"/>
        <v>2432429.2897523148</v>
      </c>
      <c r="G35" s="524">
        <f t="shared" si="23"/>
        <v>382777.22822220373</v>
      </c>
      <c r="H35" s="491">
        <f t="shared" si="24"/>
        <v>382777.22822220373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2432429.2897523148</v>
      </c>
      <c r="E36" s="522">
        <f t="shared" si="21"/>
        <v>103448.80952380953</v>
      </c>
      <c r="F36" s="523">
        <f t="shared" si="22"/>
        <v>2328980.4802285051</v>
      </c>
      <c r="G36" s="524">
        <f t="shared" si="23"/>
        <v>371145.02026167017</v>
      </c>
      <c r="H36" s="491">
        <f t="shared" si="24"/>
        <v>371145.02026167017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2328980.4802285051</v>
      </c>
      <c r="E37" s="522">
        <f t="shared" si="21"/>
        <v>103448.80952380953</v>
      </c>
      <c r="F37" s="523">
        <f t="shared" si="22"/>
        <v>2225531.6707046954</v>
      </c>
      <c r="G37" s="524">
        <f t="shared" si="23"/>
        <v>359512.81230113667</v>
      </c>
      <c r="H37" s="491">
        <f t="shared" si="24"/>
        <v>359512.81230113667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2225531.6707046954</v>
      </c>
      <c r="E38" s="522">
        <f t="shared" si="21"/>
        <v>103448.80952380953</v>
      </c>
      <c r="F38" s="523">
        <f t="shared" si="22"/>
        <v>2122082.8611808857</v>
      </c>
      <c r="G38" s="524">
        <f t="shared" si="23"/>
        <v>347880.60434060311</v>
      </c>
      <c r="H38" s="491">
        <f t="shared" si="24"/>
        <v>347880.60434060311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2122082.8611808857</v>
      </c>
      <c r="E39" s="522">
        <f t="shared" si="21"/>
        <v>103448.80952380953</v>
      </c>
      <c r="F39" s="523">
        <f t="shared" si="22"/>
        <v>2018634.0516570762</v>
      </c>
      <c r="G39" s="524">
        <f t="shared" si="23"/>
        <v>336248.39638006955</v>
      </c>
      <c r="H39" s="491">
        <f t="shared" si="24"/>
        <v>336248.39638006955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2018634.0516570762</v>
      </c>
      <c r="E40" s="522">
        <f t="shared" si="21"/>
        <v>103448.80952380953</v>
      </c>
      <c r="F40" s="523">
        <f t="shared" si="22"/>
        <v>1915185.2421332668</v>
      </c>
      <c r="G40" s="524">
        <f t="shared" si="23"/>
        <v>324616.18841953599</v>
      </c>
      <c r="H40" s="491">
        <f t="shared" si="24"/>
        <v>324616.18841953599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1915185.2421332668</v>
      </c>
      <c r="E41" s="522">
        <f t="shared" si="21"/>
        <v>103448.80952380953</v>
      </c>
      <c r="F41" s="523">
        <f t="shared" si="22"/>
        <v>1811736.4326094573</v>
      </c>
      <c r="G41" s="524">
        <f t="shared" si="23"/>
        <v>312983.98045900243</v>
      </c>
      <c r="H41" s="491">
        <f t="shared" si="24"/>
        <v>312983.98045900243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1811736.4326094573</v>
      </c>
      <c r="E42" s="522">
        <f t="shared" si="21"/>
        <v>103448.80952380953</v>
      </c>
      <c r="F42" s="523">
        <f t="shared" si="22"/>
        <v>1708287.6230856478</v>
      </c>
      <c r="G42" s="524">
        <f t="shared" si="23"/>
        <v>301351.77249846898</v>
      </c>
      <c r="H42" s="491">
        <f t="shared" si="24"/>
        <v>301351.77249846898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1708287.6230856478</v>
      </c>
      <c r="E43" s="522">
        <f t="shared" si="21"/>
        <v>103448.80952380953</v>
      </c>
      <c r="F43" s="523">
        <f t="shared" si="22"/>
        <v>1604838.8135618384</v>
      </c>
      <c r="G43" s="524">
        <f t="shared" si="23"/>
        <v>289719.56453793542</v>
      </c>
      <c r="H43" s="491">
        <f t="shared" si="24"/>
        <v>289719.56453793542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1604838.8135618384</v>
      </c>
      <c r="E44" s="522">
        <f t="shared" si="21"/>
        <v>103448.80952380953</v>
      </c>
      <c r="F44" s="523">
        <f t="shared" si="22"/>
        <v>1501390.0040380289</v>
      </c>
      <c r="G44" s="524">
        <f t="shared" si="23"/>
        <v>278087.35657740186</v>
      </c>
      <c r="H44" s="491">
        <f t="shared" si="24"/>
        <v>278087.35657740186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1501390.0040380289</v>
      </c>
      <c r="E45" s="522">
        <f t="shared" si="21"/>
        <v>103448.80952380953</v>
      </c>
      <c r="F45" s="523">
        <f t="shared" si="22"/>
        <v>1397941.1945142194</v>
      </c>
      <c r="G45" s="524">
        <f t="shared" si="23"/>
        <v>266455.14861686836</v>
      </c>
      <c r="H45" s="491">
        <f t="shared" si="24"/>
        <v>266455.14861686836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1397941.1945142194</v>
      </c>
      <c r="E46" s="522">
        <f t="shared" si="21"/>
        <v>103448.80952380953</v>
      </c>
      <c r="F46" s="523">
        <f t="shared" si="22"/>
        <v>1294492.3849904099</v>
      </c>
      <c r="G46" s="524">
        <f t="shared" si="23"/>
        <v>254822.94065633486</v>
      </c>
      <c r="H46" s="491">
        <f t="shared" si="24"/>
        <v>254822.94065633486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1294492.3849904099</v>
      </c>
      <c r="E47" s="522">
        <f t="shared" si="21"/>
        <v>103448.80952380953</v>
      </c>
      <c r="F47" s="523">
        <f t="shared" si="22"/>
        <v>1191043.5754666005</v>
      </c>
      <c r="G47" s="524">
        <f t="shared" si="23"/>
        <v>243190.7326958013</v>
      </c>
      <c r="H47" s="491">
        <f t="shared" si="24"/>
        <v>243190.7326958013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1191043.5754666005</v>
      </c>
      <c r="E48" s="522">
        <f t="shared" si="21"/>
        <v>103448.80952380953</v>
      </c>
      <c r="F48" s="523">
        <f t="shared" si="22"/>
        <v>1087594.765942791</v>
      </c>
      <c r="G48" s="524">
        <f t="shared" si="23"/>
        <v>231558.5247352678</v>
      </c>
      <c r="H48" s="491">
        <f t="shared" si="24"/>
        <v>231558.5247352678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1087594.765942791</v>
      </c>
      <c r="E49" s="522">
        <f t="shared" si="21"/>
        <v>103448.80952380953</v>
      </c>
      <c r="F49" s="523">
        <f t="shared" si="22"/>
        <v>984145.95641898154</v>
      </c>
      <c r="G49" s="524">
        <f t="shared" si="23"/>
        <v>219926.31677473424</v>
      </c>
      <c r="H49" s="491">
        <f t="shared" si="24"/>
        <v>219926.31677473424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984145.95641898154</v>
      </c>
      <c r="E50" s="522">
        <f t="shared" si="21"/>
        <v>103448.80952380953</v>
      </c>
      <c r="F50" s="523">
        <f t="shared" si="22"/>
        <v>880697.14689517207</v>
      </c>
      <c r="G50" s="524">
        <f t="shared" si="23"/>
        <v>208294.10881420074</v>
      </c>
      <c r="H50" s="491">
        <f t="shared" si="24"/>
        <v>208294.10881420074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880697.14689517207</v>
      </c>
      <c r="E51" s="522">
        <f t="shared" si="21"/>
        <v>103448.80952380953</v>
      </c>
      <c r="F51" s="523">
        <f t="shared" si="22"/>
        <v>777248.33737136261</v>
      </c>
      <c r="G51" s="524">
        <f t="shared" si="23"/>
        <v>196661.90085366718</v>
      </c>
      <c r="H51" s="491">
        <f t="shared" si="24"/>
        <v>196661.90085366718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777248.33737136261</v>
      </c>
      <c r="E52" s="522">
        <f t="shared" si="21"/>
        <v>103448.80952380953</v>
      </c>
      <c r="F52" s="523">
        <f t="shared" si="22"/>
        <v>673799.52784755314</v>
      </c>
      <c r="G52" s="524">
        <f t="shared" si="23"/>
        <v>185029.69289313367</v>
      </c>
      <c r="H52" s="491">
        <f t="shared" si="24"/>
        <v>185029.69289313367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673799.52784755314</v>
      </c>
      <c r="E53" s="522">
        <f t="shared" si="21"/>
        <v>103448.80952380953</v>
      </c>
      <c r="F53" s="523">
        <f t="shared" si="22"/>
        <v>570350.71832374367</v>
      </c>
      <c r="G53" s="524">
        <f t="shared" ref="G53:G72" si="26">+I$12*((D53+F53)/2)+E53</f>
        <v>173397.48493260011</v>
      </c>
      <c r="H53" s="491">
        <f t="shared" ref="H53:H72" si="27">+I$13*((D53+F53)/2)+E53</f>
        <v>173397.48493260011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570350.71832374367</v>
      </c>
      <c r="E54" s="522">
        <f t="shared" si="21"/>
        <v>103448.80952380953</v>
      </c>
      <c r="F54" s="523">
        <f t="shared" si="22"/>
        <v>466901.90879993414</v>
      </c>
      <c r="G54" s="524">
        <f t="shared" si="26"/>
        <v>161765.27697206661</v>
      </c>
      <c r="H54" s="491">
        <f t="shared" si="27"/>
        <v>161765.27697206661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466901.90879993414</v>
      </c>
      <c r="E55" s="522">
        <f t="shared" si="21"/>
        <v>103448.80952380953</v>
      </c>
      <c r="F55" s="523">
        <f t="shared" si="22"/>
        <v>363453.09927612462</v>
      </c>
      <c r="G55" s="524">
        <f t="shared" si="26"/>
        <v>150133.06901153305</v>
      </c>
      <c r="H55" s="491">
        <f t="shared" si="27"/>
        <v>150133.06901153305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363453.09927612462</v>
      </c>
      <c r="E56" s="522">
        <f t="shared" si="21"/>
        <v>103448.80952380953</v>
      </c>
      <c r="F56" s="523">
        <f t="shared" si="22"/>
        <v>260004.28975231509</v>
      </c>
      <c r="G56" s="524">
        <f t="shared" si="26"/>
        <v>138500.86105099952</v>
      </c>
      <c r="H56" s="491">
        <f t="shared" si="27"/>
        <v>138500.86105099952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260004.28975231509</v>
      </c>
      <c r="E57" s="522">
        <f t="shared" si="21"/>
        <v>103448.80952380953</v>
      </c>
      <c r="F57" s="523">
        <f t="shared" si="22"/>
        <v>156555.48022850556</v>
      </c>
      <c r="G57" s="524">
        <f t="shared" si="26"/>
        <v>126868.65309046599</v>
      </c>
      <c r="H57" s="491">
        <f t="shared" si="27"/>
        <v>126868.65309046599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156555.48022850556</v>
      </c>
      <c r="E58" s="522">
        <f t="shared" si="21"/>
        <v>103448.80952380953</v>
      </c>
      <c r="F58" s="523">
        <f t="shared" si="22"/>
        <v>53106.670704696036</v>
      </c>
      <c r="G58" s="524">
        <f t="shared" si="26"/>
        <v>115236.44512993246</v>
      </c>
      <c r="H58" s="491">
        <f t="shared" si="27"/>
        <v>115236.44512993246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53106.670704696036</v>
      </c>
      <c r="E59" s="522">
        <f t="shared" si="21"/>
        <v>53106.670704696036</v>
      </c>
      <c r="F59" s="523">
        <f t="shared" si="22"/>
        <v>0</v>
      </c>
      <c r="G59" s="524">
        <f t="shared" si="26"/>
        <v>56092.436517624119</v>
      </c>
      <c r="H59" s="491">
        <f t="shared" si="27"/>
        <v>56092.436517624119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1"/>
        <v>0</v>
      </c>
      <c r="F72" s="528">
        <f t="shared" si="22"/>
        <v>0</v>
      </c>
      <c r="G72" s="530">
        <f t="shared" si="26"/>
        <v>0</v>
      </c>
      <c r="H72" s="471">
        <f t="shared" si="27"/>
        <v>0</v>
      </c>
      <c r="I72" s="53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4344850.0000000019</v>
      </c>
      <c r="F73" s="375"/>
      <c r="G73" s="375">
        <f>SUM(G17:G72)</f>
        <v>15081246.290748255</v>
      </c>
      <c r="H73" s="375">
        <f>SUM(H17:H72)</f>
        <v>15081246.290748255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487467.09986700577</v>
      </c>
      <c r="N87" s="546">
        <f>IF(J92&lt;D11,0,VLOOKUP(J92,C17:O72,11))</f>
        <v>487467.09986700577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504696.45092425711</v>
      </c>
      <c r="N88" s="550">
        <f>IF(J92&lt;D11,0,VLOOKUP(J92,C99:P154,7))</f>
        <v>504696.45092425711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17229.351057251333</v>
      </c>
      <c r="N89" s="555">
        <f>+N88-N87</f>
        <v>17229.351057251333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103448.80952380953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28">H99</f>
        <v>342136.30353000003</v>
      </c>
      <c r="M99" s="519">
        <f t="shared" ref="M99:M104" si="29">IF(L99&lt;&gt;0,+H99-L99,0)</f>
        <v>0</v>
      </c>
      <c r="N99" s="518">
        <f t="shared" ref="N99:N104" si="30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28"/>
        <v>679954.3306665339</v>
      </c>
      <c r="M100" s="519">
        <f t="shared" si="29"/>
        <v>0</v>
      </c>
      <c r="N100" s="518">
        <f t="shared" si="30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28"/>
        <v>665893.21056754142</v>
      </c>
      <c r="M101" s="519">
        <f t="shared" si="29"/>
        <v>0</v>
      </c>
      <c r="N101" s="518">
        <f t="shared" si="30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28"/>
        <v>613375.91620122688</v>
      </c>
      <c r="M102" s="519">
        <f t="shared" si="29"/>
        <v>0</v>
      </c>
      <c r="N102" s="518">
        <f t="shared" si="30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32">+I103-H103</f>
        <v>0</v>
      </c>
      <c r="K103" s="514"/>
      <c r="L103" s="518">
        <f t="shared" si="28"/>
        <v>581252.00039105583</v>
      </c>
      <c r="M103" s="519">
        <f t="shared" si="29"/>
        <v>0</v>
      </c>
      <c r="N103" s="518">
        <f t="shared" si="30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32"/>
        <v>0</v>
      </c>
      <c r="K104" s="514"/>
      <c r="L104" s="518">
        <f t="shared" si="28"/>
        <v>507915.61664035521</v>
      </c>
      <c r="M104" s="519">
        <f t="shared" si="29"/>
        <v>0</v>
      </c>
      <c r="N104" s="518">
        <f t="shared" si="30"/>
        <v>507915.61664035521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2019</v>
      </c>
      <c r="D105" s="629">
        <v>3778287.3696013289</v>
      </c>
      <c r="E105" s="630">
        <v>101043.02325581395</v>
      </c>
      <c r="F105" s="631">
        <v>3677244.346345515</v>
      </c>
      <c r="G105" s="631">
        <v>3727765.8579734219</v>
      </c>
      <c r="H105" s="633">
        <v>500065.11807412654</v>
      </c>
      <c r="I105" s="634">
        <v>500065.11807412654</v>
      </c>
      <c r="J105" s="514">
        <f t="shared" si="32"/>
        <v>0</v>
      </c>
      <c r="K105" s="514"/>
      <c r="L105" s="518">
        <f t="shared" ref="L105" si="35">H105</f>
        <v>500065.11807412654</v>
      </c>
      <c r="M105" s="519">
        <f t="shared" ref="M105" si="36">IF(L105&lt;&gt;0,+H105-L105,0)</f>
        <v>0</v>
      </c>
      <c r="N105" s="518">
        <f t="shared" ref="N105" si="37">I105</f>
        <v>500065.11807412654</v>
      </c>
      <c r="O105" s="514">
        <f t="shared" si="33"/>
        <v>0</v>
      </c>
      <c r="P105" s="514">
        <f t="shared" si="34"/>
        <v>0</v>
      </c>
      <c r="Q105" s="269"/>
    </row>
    <row r="106" spans="1:17">
      <c r="B106" s="195" t="str">
        <f t="shared" si="31"/>
        <v/>
      </c>
      <c r="C106" s="507">
        <f>IF(D93="","-",+C105+1)</f>
        <v>2020</v>
      </c>
      <c r="D106" s="629">
        <v>3677244.346345515</v>
      </c>
      <c r="E106" s="630">
        <v>103448.80952380953</v>
      </c>
      <c r="F106" s="631">
        <v>3573795.5368217053</v>
      </c>
      <c r="G106" s="631">
        <v>3625519.9415836101</v>
      </c>
      <c r="H106" s="633">
        <v>493459.88444780855</v>
      </c>
      <c r="I106" s="634">
        <v>493459.88444780855</v>
      </c>
      <c r="J106" s="514">
        <f t="shared" si="32"/>
        <v>0</v>
      </c>
      <c r="K106" s="514"/>
      <c r="L106" s="518">
        <f t="shared" ref="L106" si="38">H106</f>
        <v>493459.88444780855</v>
      </c>
      <c r="M106" s="519">
        <f t="shared" ref="M106" si="39">IF(L106&lt;&gt;0,+H106-L106,0)</f>
        <v>0</v>
      </c>
      <c r="N106" s="518">
        <f t="shared" ref="N106" si="40">I106</f>
        <v>493459.88444780855</v>
      </c>
      <c r="O106" s="514">
        <f t="shared" si="33"/>
        <v>0</v>
      </c>
      <c r="P106" s="514">
        <f t="shared" si="34"/>
        <v>0</v>
      </c>
      <c r="Q106" s="269"/>
    </row>
    <row r="107" spans="1:17">
      <c r="B107" s="195" t="str">
        <f t="shared" si="31"/>
        <v/>
      </c>
      <c r="C107" s="507">
        <f>IF(D93="","-",+C106+1)</f>
        <v>2021</v>
      </c>
      <c r="D107" s="629">
        <v>3573795.5368217053</v>
      </c>
      <c r="E107" s="630">
        <v>105971.95121951219</v>
      </c>
      <c r="F107" s="631">
        <v>3467823.5856021931</v>
      </c>
      <c r="G107" s="631">
        <v>3520809.5612119492</v>
      </c>
      <c r="H107" s="633">
        <v>505633.92476291995</v>
      </c>
      <c r="I107" s="634">
        <v>505633.92476291995</v>
      </c>
      <c r="J107" s="514">
        <f t="shared" si="32"/>
        <v>0</v>
      </c>
      <c r="K107" s="514"/>
      <c r="L107" s="518">
        <f t="shared" ref="L107" si="41">H107</f>
        <v>505633.92476291995</v>
      </c>
      <c r="M107" s="519">
        <f t="shared" ref="M107" si="42">IF(L107&lt;&gt;0,+H107-L107,0)</f>
        <v>0</v>
      </c>
      <c r="N107" s="518">
        <f t="shared" ref="N107" si="43">I107</f>
        <v>505633.92476291995</v>
      </c>
      <c r="O107" s="514">
        <f t="shared" si="33"/>
        <v>0</v>
      </c>
      <c r="P107" s="514">
        <f t="shared" si="34"/>
        <v>0</v>
      </c>
      <c r="Q107" s="269"/>
    </row>
    <row r="108" spans="1:17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3467823.5856021931</v>
      </c>
      <c r="E108" s="522">
        <f t="shared" ref="E108:E154" si="44">IF(+$J$96&lt;F107,$J$96,D108)</f>
        <v>103448.80952380953</v>
      </c>
      <c r="F108" s="523">
        <f t="shared" ref="F108:F154" si="45">+D108-E108</f>
        <v>3364374.7760783834</v>
      </c>
      <c r="G108" s="523">
        <f t="shared" ref="G108:G154" si="46">+(F108+D108)/2</f>
        <v>3416099.1808402883</v>
      </c>
      <c r="H108" s="526">
        <f t="shared" ref="H108:H154" si="47">+J$94*G108+E108</f>
        <v>504696.45092425711</v>
      </c>
      <c r="I108" s="577">
        <f t="shared" ref="I108:I154" si="48">+J$95*G108+E108</f>
        <v>504696.45092425711</v>
      </c>
      <c r="J108" s="514">
        <f t="shared" si="32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3364374.7760783834</v>
      </c>
      <c r="E109" s="522">
        <f t="shared" si="44"/>
        <v>103448.80952380953</v>
      </c>
      <c r="F109" s="523">
        <f t="shared" si="45"/>
        <v>3260925.9665545737</v>
      </c>
      <c r="G109" s="523">
        <f t="shared" si="46"/>
        <v>3312650.3713164786</v>
      </c>
      <c r="H109" s="526">
        <f t="shared" si="47"/>
        <v>492545.57689228514</v>
      </c>
      <c r="I109" s="577">
        <f t="shared" si="48"/>
        <v>492545.57689228514</v>
      </c>
      <c r="J109" s="514">
        <f t="shared" si="32"/>
        <v>0</v>
      </c>
      <c r="K109" s="514"/>
      <c r="L109" s="525"/>
      <c r="M109" s="514">
        <f t="shared" si="49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3260925.9665545737</v>
      </c>
      <c r="E110" s="522">
        <f t="shared" si="44"/>
        <v>103448.80952380953</v>
      </c>
      <c r="F110" s="523">
        <f t="shared" si="45"/>
        <v>3157477.157030764</v>
      </c>
      <c r="G110" s="523">
        <f t="shared" si="46"/>
        <v>3209201.5617926689</v>
      </c>
      <c r="H110" s="526">
        <f t="shared" si="47"/>
        <v>480394.70286031323</v>
      </c>
      <c r="I110" s="577">
        <f t="shared" si="48"/>
        <v>480394.70286031323</v>
      </c>
      <c r="J110" s="514">
        <f t="shared" si="32"/>
        <v>0</v>
      </c>
      <c r="K110" s="514"/>
      <c r="L110" s="525"/>
      <c r="M110" s="514">
        <f t="shared" si="49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3157477.157030764</v>
      </c>
      <c r="E111" s="522">
        <f t="shared" si="44"/>
        <v>103448.80952380953</v>
      </c>
      <c r="F111" s="523">
        <f t="shared" si="45"/>
        <v>3054028.3475069543</v>
      </c>
      <c r="G111" s="523">
        <f t="shared" si="46"/>
        <v>3105752.7522688592</v>
      </c>
      <c r="H111" s="526">
        <f t="shared" si="47"/>
        <v>468243.82882834133</v>
      </c>
      <c r="I111" s="577">
        <f t="shared" si="48"/>
        <v>468243.82882834133</v>
      </c>
      <c r="J111" s="514">
        <f t="shared" si="32"/>
        <v>0</v>
      </c>
      <c r="K111" s="514"/>
      <c r="L111" s="525"/>
      <c r="M111" s="514">
        <f t="shared" si="49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3054028.3475069543</v>
      </c>
      <c r="E112" s="522">
        <f t="shared" si="44"/>
        <v>103448.80952380953</v>
      </c>
      <c r="F112" s="523">
        <f t="shared" si="45"/>
        <v>2950579.5379831446</v>
      </c>
      <c r="G112" s="523">
        <f t="shared" si="46"/>
        <v>3002303.9427450495</v>
      </c>
      <c r="H112" s="526">
        <f t="shared" si="47"/>
        <v>456092.95479636942</v>
      </c>
      <c r="I112" s="577">
        <f t="shared" si="48"/>
        <v>456092.95479636942</v>
      </c>
      <c r="J112" s="514">
        <f t="shared" si="32"/>
        <v>0</v>
      </c>
      <c r="K112" s="514"/>
      <c r="L112" s="525"/>
      <c r="M112" s="514">
        <f t="shared" si="49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2950579.5379831446</v>
      </c>
      <c r="E113" s="522">
        <f t="shared" si="44"/>
        <v>103448.80952380953</v>
      </c>
      <c r="F113" s="523">
        <f t="shared" si="45"/>
        <v>2847130.7284593349</v>
      </c>
      <c r="G113" s="523">
        <f t="shared" si="46"/>
        <v>2898855.1332212398</v>
      </c>
      <c r="H113" s="526">
        <f t="shared" si="47"/>
        <v>443942.08076439751</v>
      </c>
      <c r="I113" s="577">
        <f t="shared" si="48"/>
        <v>443942.08076439751</v>
      </c>
      <c r="J113" s="514">
        <f t="shared" si="32"/>
        <v>0</v>
      </c>
      <c r="K113" s="514"/>
      <c r="L113" s="525"/>
      <c r="M113" s="514">
        <f t="shared" si="49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2847130.7284593349</v>
      </c>
      <c r="E114" s="522">
        <f t="shared" si="44"/>
        <v>103448.80952380953</v>
      </c>
      <c r="F114" s="523">
        <f t="shared" si="45"/>
        <v>2743681.9189355252</v>
      </c>
      <c r="G114" s="523">
        <f t="shared" si="46"/>
        <v>2795406.3236974301</v>
      </c>
      <c r="H114" s="526">
        <f t="shared" si="47"/>
        <v>431791.20673242555</v>
      </c>
      <c r="I114" s="577">
        <f t="shared" si="48"/>
        <v>431791.20673242555</v>
      </c>
      <c r="J114" s="514">
        <f t="shared" si="32"/>
        <v>0</v>
      </c>
      <c r="K114" s="514"/>
      <c r="L114" s="525"/>
      <c r="M114" s="514">
        <f t="shared" si="49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2743681.9189355252</v>
      </c>
      <c r="E115" s="522">
        <f t="shared" si="44"/>
        <v>103448.80952380953</v>
      </c>
      <c r="F115" s="523">
        <f t="shared" si="45"/>
        <v>2640233.1094117155</v>
      </c>
      <c r="G115" s="523">
        <f t="shared" si="46"/>
        <v>2691957.5141736204</v>
      </c>
      <c r="H115" s="526">
        <f t="shared" si="47"/>
        <v>419640.33270045364</v>
      </c>
      <c r="I115" s="577">
        <f t="shared" si="48"/>
        <v>419640.33270045364</v>
      </c>
      <c r="J115" s="514">
        <f t="shared" si="32"/>
        <v>0</v>
      </c>
      <c r="K115" s="514"/>
      <c r="L115" s="525"/>
      <c r="M115" s="514">
        <f t="shared" si="49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2640233.1094117155</v>
      </c>
      <c r="E116" s="522">
        <f t="shared" si="44"/>
        <v>103448.80952380953</v>
      </c>
      <c r="F116" s="523">
        <f t="shared" si="45"/>
        <v>2536784.2998879058</v>
      </c>
      <c r="G116" s="523">
        <f t="shared" si="46"/>
        <v>2588508.7046498107</v>
      </c>
      <c r="H116" s="526">
        <f t="shared" si="47"/>
        <v>407489.45866848173</v>
      </c>
      <c r="I116" s="577">
        <f t="shared" si="48"/>
        <v>407489.45866848173</v>
      </c>
      <c r="J116" s="514">
        <f t="shared" si="32"/>
        <v>0</v>
      </c>
      <c r="K116" s="514"/>
      <c r="L116" s="525"/>
      <c r="M116" s="514">
        <f t="shared" si="49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2536784.2998879058</v>
      </c>
      <c r="E117" s="522">
        <f t="shared" si="44"/>
        <v>103448.80952380953</v>
      </c>
      <c r="F117" s="523">
        <f t="shared" si="45"/>
        <v>2433335.4903640961</v>
      </c>
      <c r="G117" s="523">
        <f t="shared" si="46"/>
        <v>2485059.895126001</v>
      </c>
      <c r="H117" s="526">
        <f t="shared" si="47"/>
        <v>395338.58463650983</v>
      </c>
      <c r="I117" s="577">
        <f t="shared" si="48"/>
        <v>395338.58463650983</v>
      </c>
      <c r="J117" s="514">
        <f t="shared" si="32"/>
        <v>0</v>
      </c>
      <c r="K117" s="514"/>
      <c r="L117" s="525"/>
      <c r="M117" s="514">
        <f t="shared" si="49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2433335.4903640961</v>
      </c>
      <c r="E118" s="522">
        <f t="shared" si="44"/>
        <v>103448.80952380953</v>
      </c>
      <c r="F118" s="523">
        <f t="shared" si="45"/>
        <v>2329886.6808402864</v>
      </c>
      <c r="G118" s="523">
        <f t="shared" si="46"/>
        <v>2381611.0856021913</v>
      </c>
      <c r="H118" s="526">
        <f t="shared" si="47"/>
        <v>383187.71060453792</v>
      </c>
      <c r="I118" s="577">
        <f t="shared" si="48"/>
        <v>383187.71060453792</v>
      </c>
      <c r="J118" s="514">
        <f t="shared" si="32"/>
        <v>0</v>
      </c>
      <c r="K118" s="514"/>
      <c r="L118" s="525"/>
      <c r="M118" s="514">
        <f t="shared" si="49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2329886.6808402864</v>
      </c>
      <c r="E119" s="522">
        <f t="shared" si="44"/>
        <v>103448.80952380953</v>
      </c>
      <c r="F119" s="523">
        <f t="shared" si="45"/>
        <v>2226437.8713164767</v>
      </c>
      <c r="G119" s="523">
        <f t="shared" si="46"/>
        <v>2278162.2760783816</v>
      </c>
      <c r="H119" s="526">
        <f t="shared" si="47"/>
        <v>371036.83657256601</v>
      </c>
      <c r="I119" s="577">
        <f t="shared" si="48"/>
        <v>371036.83657256601</v>
      </c>
      <c r="J119" s="514">
        <f t="shared" si="32"/>
        <v>0</v>
      </c>
      <c r="K119" s="514"/>
      <c r="L119" s="525"/>
      <c r="M119" s="514">
        <f t="shared" si="49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2226437.8713164767</v>
      </c>
      <c r="E120" s="522">
        <f t="shared" si="44"/>
        <v>103448.80952380953</v>
      </c>
      <c r="F120" s="523">
        <f t="shared" si="45"/>
        <v>2122989.061792667</v>
      </c>
      <c r="G120" s="523">
        <f t="shared" si="46"/>
        <v>2174713.4665545719</v>
      </c>
      <c r="H120" s="526">
        <f t="shared" si="47"/>
        <v>358885.96254059405</v>
      </c>
      <c r="I120" s="577">
        <f t="shared" si="48"/>
        <v>358885.96254059405</v>
      </c>
      <c r="J120" s="514">
        <f t="shared" si="32"/>
        <v>0</v>
      </c>
      <c r="K120" s="514"/>
      <c r="L120" s="525"/>
      <c r="M120" s="514">
        <f t="shared" si="49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2122989.061792667</v>
      </c>
      <c r="E121" s="522">
        <f t="shared" si="44"/>
        <v>103448.80952380953</v>
      </c>
      <c r="F121" s="523">
        <f t="shared" si="45"/>
        <v>2019540.2522688576</v>
      </c>
      <c r="G121" s="523">
        <f t="shared" si="46"/>
        <v>2071264.6570307622</v>
      </c>
      <c r="H121" s="526">
        <f t="shared" si="47"/>
        <v>346735.08850862214</v>
      </c>
      <c r="I121" s="577">
        <f t="shared" si="48"/>
        <v>346735.08850862214</v>
      </c>
      <c r="J121" s="514">
        <f t="shared" si="32"/>
        <v>0</v>
      </c>
      <c r="K121" s="514"/>
      <c r="L121" s="525"/>
      <c r="M121" s="514">
        <f t="shared" si="49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2019540.2522688576</v>
      </c>
      <c r="E122" s="522">
        <f t="shared" si="44"/>
        <v>103448.80952380953</v>
      </c>
      <c r="F122" s="523">
        <f t="shared" si="45"/>
        <v>1916091.4427450481</v>
      </c>
      <c r="G122" s="523">
        <f t="shared" si="46"/>
        <v>1967815.8475069529</v>
      </c>
      <c r="H122" s="526">
        <f t="shared" si="47"/>
        <v>334584.21447665029</v>
      </c>
      <c r="I122" s="577">
        <f t="shared" si="48"/>
        <v>334584.21447665029</v>
      </c>
      <c r="J122" s="514">
        <f t="shared" si="32"/>
        <v>0</v>
      </c>
      <c r="K122" s="514"/>
      <c r="L122" s="525"/>
      <c r="M122" s="514">
        <f t="shared" si="49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1916091.4427450481</v>
      </c>
      <c r="E123" s="522">
        <f t="shared" si="44"/>
        <v>103448.80952380953</v>
      </c>
      <c r="F123" s="523">
        <f t="shared" si="45"/>
        <v>1812642.6332212386</v>
      </c>
      <c r="G123" s="523">
        <f t="shared" si="46"/>
        <v>1864367.0379831432</v>
      </c>
      <c r="H123" s="526">
        <f t="shared" si="47"/>
        <v>322433.34044467838</v>
      </c>
      <c r="I123" s="577">
        <f t="shared" si="48"/>
        <v>322433.34044467838</v>
      </c>
      <c r="J123" s="514">
        <f t="shared" si="32"/>
        <v>0</v>
      </c>
      <c r="K123" s="514"/>
      <c r="L123" s="525"/>
      <c r="M123" s="514">
        <f t="shared" si="49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1812642.6332212386</v>
      </c>
      <c r="E124" s="522">
        <f t="shared" si="44"/>
        <v>103448.80952380953</v>
      </c>
      <c r="F124" s="523">
        <f t="shared" si="45"/>
        <v>1709193.8236974292</v>
      </c>
      <c r="G124" s="523">
        <f t="shared" si="46"/>
        <v>1760918.228459334</v>
      </c>
      <c r="H124" s="526">
        <f t="shared" si="47"/>
        <v>310282.46641270653</v>
      </c>
      <c r="I124" s="577">
        <f t="shared" si="48"/>
        <v>310282.46641270653</v>
      </c>
      <c r="J124" s="514">
        <f t="shared" si="32"/>
        <v>0</v>
      </c>
      <c r="K124" s="514"/>
      <c r="L124" s="525"/>
      <c r="M124" s="514">
        <f t="shared" si="49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1709193.8236974292</v>
      </c>
      <c r="E125" s="522">
        <f t="shared" si="44"/>
        <v>103448.80952380953</v>
      </c>
      <c r="F125" s="523">
        <f t="shared" si="45"/>
        <v>1605745.0141736197</v>
      </c>
      <c r="G125" s="523">
        <f t="shared" si="46"/>
        <v>1657469.4189355243</v>
      </c>
      <c r="H125" s="526">
        <f t="shared" si="47"/>
        <v>298131.59238073463</v>
      </c>
      <c r="I125" s="577">
        <f t="shared" si="48"/>
        <v>298131.59238073463</v>
      </c>
      <c r="J125" s="514">
        <f t="shared" si="32"/>
        <v>0</v>
      </c>
      <c r="K125" s="514"/>
      <c r="L125" s="525"/>
      <c r="M125" s="514">
        <f t="shared" si="49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1605745.0141736197</v>
      </c>
      <c r="E126" s="522">
        <f t="shared" si="44"/>
        <v>103448.80952380953</v>
      </c>
      <c r="F126" s="523">
        <f t="shared" si="45"/>
        <v>1502296.2046498102</v>
      </c>
      <c r="G126" s="523">
        <f t="shared" si="46"/>
        <v>1554020.6094117151</v>
      </c>
      <c r="H126" s="526">
        <f t="shared" si="47"/>
        <v>285980.71834876272</v>
      </c>
      <c r="I126" s="577">
        <f t="shared" si="48"/>
        <v>285980.71834876272</v>
      </c>
      <c r="J126" s="514">
        <f t="shared" si="32"/>
        <v>0</v>
      </c>
      <c r="K126" s="514"/>
      <c r="L126" s="525"/>
      <c r="M126" s="514">
        <f t="shared" si="49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1502296.2046498102</v>
      </c>
      <c r="E127" s="522">
        <f t="shared" si="44"/>
        <v>103448.80952380953</v>
      </c>
      <c r="F127" s="523">
        <f t="shared" si="45"/>
        <v>1398847.3951260007</v>
      </c>
      <c r="G127" s="523">
        <f t="shared" si="46"/>
        <v>1450571.7998879054</v>
      </c>
      <c r="H127" s="526">
        <f t="shared" si="47"/>
        <v>273829.84431679081</v>
      </c>
      <c r="I127" s="577">
        <f t="shared" si="48"/>
        <v>273829.84431679081</v>
      </c>
      <c r="J127" s="514">
        <f t="shared" si="32"/>
        <v>0</v>
      </c>
      <c r="K127" s="514"/>
      <c r="L127" s="525"/>
      <c r="M127" s="514">
        <f t="shared" si="49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1398847.3951260007</v>
      </c>
      <c r="E128" s="522">
        <f t="shared" si="44"/>
        <v>103448.80952380953</v>
      </c>
      <c r="F128" s="523">
        <f t="shared" si="45"/>
        <v>1295398.5856021913</v>
      </c>
      <c r="G128" s="523">
        <f t="shared" si="46"/>
        <v>1347122.9903640961</v>
      </c>
      <c r="H128" s="526">
        <f t="shared" si="47"/>
        <v>261678.97028481893</v>
      </c>
      <c r="I128" s="577">
        <f t="shared" si="48"/>
        <v>261678.97028481893</v>
      </c>
      <c r="J128" s="514">
        <f t="shared" si="32"/>
        <v>0</v>
      </c>
      <c r="K128" s="514"/>
      <c r="L128" s="525"/>
      <c r="M128" s="514">
        <f t="shared" si="49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1295398.5856021913</v>
      </c>
      <c r="E129" s="522">
        <f t="shared" si="44"/>
        <v>103448.80952380953</v>
      </c>
      <c r="F129" s="523">
        <f t="shared" si="45"/>
        <v>1191949.7760783818</v>
      </c>
      <c r="G129" s="523">
        <f t="shared" si="46"/>
        <v>1243674.1808402864</v>
      </c>
      <c r="H129" s="526">
        <f t="shared" si="47"/>
        <v>249528.09625284703</v>
      </c>
      <c r="I129" s="577">
        <f t="shared" si="48"/>
        <v>249528.09625284703</v>
      </c>
      <c r="J129" s="514">
        <f t="shared" si="32"/>
        <v>0</v>
      </c>
      <c r="K129" s="514"/>
      <c r="L129" s="525"/>
      <c r="M129" s="514">
        <f t="shared" si="49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1191949.7760783818</v>
      </c>
      <c r="E130" s="522">
        <f t="shared" si="44"/>
        <v>103448.80952380953</v>
      </c>
      <c r="F130" s="523">
        <f t="shared" si="45"/>
        <v>1088500.9665545723</v>
      </c>
      <c r="G130" s="523">
        <f t="shared" si="46"/>
        <v>1140225.3713164772</v>
      </c>
      <c r="H130" s="526">
        <f t="shared" si="47"/>
        <v>237377.22222087518</v>
      </c>
      <c r="I130" s="577">
        <f t="shared" si="48"/>
        <v>237377.22222087518</v>
      </c>
      <c r="J130" s="514">
        <f t="shared" si="32"/>
        <v>0</v>
      </c>
      <c r="K130" s="514"/>
      <c r="L130" s="525"/>
      <c r="M130" s="514">
        <f t="shared" si="49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1088500.9665545723</v>
      </c>
      <c r="E131" s="522">
        <f t="shared" si="44"/>
        <v>103448.80952380953</v>
      </c>
      <c r="F131" s="523">
        <f t="shared" si="45"/>
        <v>985052.15703076287</v>
      </c>
      <c r="G131" s="523">
        <f t="shared" si="46"/>
        <v>1036776.5617926676</v>
      </c>
      <c r="H131" s="526">
        <f t="shared" si="47"/>
        <v>225226.34818890324</v>
      </c>
      <c r="I131" s="577">
        <f t="shared" si="48"/>
        <v>225226.34818890324</v>
      </c>
      <c r="J131" s="514">
        <f t="shared" si="32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  <c r="Q131" s="269"/>
    </row>
    <row r="132" spans="2:17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985052.15703076287</v>
      </c>
      <c r="E132" s="522">
        <f t="shared" si="44"/>
        <v>103448.80952380953</v>
      </c>
      <c r="F132" s="523">
        <f t="shared" si="45"/>
        <v>881603.3475069534</v>
      </c>
      <c r="G132" s="523">
        <f t="shared" si="46"/>
        <v>933327.75226885814</v>
      </c>
      <c r="H132" s="526">
        <f t="shared" si="47"/>
        <v>213075.47415693139</v>
      </c>
      <c r="I132" s="577">
        <f t="shared" si="48"/>
        <v>213075.47415693139</v>
      </c>
      <c r="J132" s="514">
        <f t="shared" si="32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881603.3475069534</v>
      </c>
      <c r="E133" s="522">
        <f t="shared" si="44"/>
        <v>103448.80952380953</v>
      </c>
      <c r="F133" s="523">
        <f t="shared" si="45"/>
        <v>778154.53798314393</v>
      </c>
      <c r="G133" s="523">
        <f t="shared" si="46"/>
        <v>829878.94274504867</v>
      </c>
      <c r="H133" s="526">
        <f t="shared" si="47"/>
        <v>200924.60012495948</v>
      </c>
      <c r="I133" s="577">
        <f t="shared" si="48"/>
        <v>200924.60012495948</v>
      </c>
      <c r="J133" s="514">
        <f t="shared" si="32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778154.53798314393</v>
      </c>
      <c r="E134" s="522">
        <f t="shared" si="44"/>
        <v>103448.80952380953</v>
      </c>
      <c r="F134" s="523">
        <f t="shared" si="45"/>
        <v>674705.72845933447</v>
      </c>
      <c r="G134" s="523">
        <f t="shared" si="46"/>
        <v>726430.1332212392</v>
      </c>
      <c r="H134" s="526">
        <f t="shared" si="47"/>
        <v>188773.72609298758</v>
      </c>
      <c r="I134" s="577">
        <f t="shared" si="48"/>
        <v>188773.72609298758</v>
      </c>
      <c r="J134" s="514">
        <f t="shared" si="32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674705.72845933447</v>
      </c>
      <c r="E135" s="522">
        <f t="shared" si="44"/>
        <v>103448.80952380953</v>
      </c>
      <c r="F135" s="523">
        <f t="shared" si="45"/>
        <v>571256.918935525</v>
      </c>
      <c r="G135" s="523">
        <f t="shared" si="46"/>
        <v>622981.32369742973</v>
      </c>
      <c r="H135" s="526">
        <f t="shared" si="47"/>
        <v>176622.8520610157</v>
      </c>
      <c r="I135" s="577">
        <f t="shared" si="48"/>
        <v>176622.8520610157</v>
      </c>
      <c r="J135" s="514">
        <f t="shared" si="32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571256.918935525</v>
      </c>
      <c r="E136" s="522">
        <f t="shared" si="44"/>
        <v>103448.80952380953</v>
      </c>
      <c r="F136" s="523">
        <f t="shared" si="45"/>
        <v>467808.10941171547</v>
      </c>
      <c r="G136" s="523">
        <f t="shared" si="46"/>
        <v>519532.51417362026</v>
      </c>
      <c r="H136" s="526">
        <f t="shared" si="47"/>
        <v>164471.97802904382</v>
      </c>
      <c r="I136" s="577">
        <f t="shared" si="48"/>
        <v>164471.97802904382</v>
      </c>
      <c r="J136" s="514">
        <f t="shared" si="32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467808.10941171547</v>
      </c>
      <c r="E137" s="522">
        <f t="shared" si="44"/>
        <v>103448.80952380953</v>
      </c>
      <c r="F137" s="523">
        <f t="shared" si="45"/>
        <v>364359.29988790595</v>
      </c>
      <c r="G137" s="523">
        <f t="shared" si="46"/>
        <v>416083.70464981068</v>
      </c>
      <c r="H137" s="526">
        <f t="shared" si="47"/>
        <v>152321.10399707191</v>
      </c>
      <c r="I137" s="577">
        <f t="shared" si="48"/>
        <v>152321.10399707191</v>
      </c>
      <c r="J137" s="514">
        <f t="shared" si="32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364359.29988790595</v>
      </c>
      <c r="E138" s="522">
        <f t="shared" si="44"/>
        <v>103448.80952380953</v>
      </c>
      <c r="F138" s="523">
        <f t="shared" si="45"/>
        <v>260910.49036409642</v>
      </c>
      <c r="G138" s="523">
        <f t="shared" si="46"/>
        <v>312634.89512600121</v>
      </c>
      <c r="H138" s="526">
        <f t="shared" si="47"/>
        <v>140170.22996510001</v>
      </c>
      <c r="I138" s="577">
        <f t="shared" si="48"/>
        <v>140170.22996510001</v>
      </c>
      <c r="J138" s="514">
        <f t="shared" si="32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260910.49036409642</v>
      </c>
      <c r="E139" s="522">
        <f t="shared" si="44"/>
        <v>103448.80952380953</v>
      </c>
      <c r="F139" s="523">
        <f t="shared" si="45"/>
        <v>157461.68084028689</v>
      </c>
      <c r="G139" s="523">
        <f t="shared" si="46"/>
        <v>209186.08560219166</v>
      </c>
      <c r="H139" s="526">
        <f t="shared" si="47"/>
        <v>128019.35593312811</v>
      </c>
      <c r="I139" s="577">
        <f t="shared" si="48"/>
        <v>128019.35593312811</v>
      </c>
      <c r="J139" s="514">
        <f t="shared" si="32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157461.68084028689</v>
      </c>
      <c r="E140" s="522">
        <f t="shared" si="44"/>
        <v>103448.80952380953</v>
      </c>
      <c r="F140" s="523">
        <f t="shared" si="45"/>
        <v>54012.871316477365</v>
      </c>
      <c r="G140" s="523">
        <f t="shared" si="46"/>
        <v>105737.27607838213</v>
      </c>
      <c r="H140" s="526">
        <f t="shared" si="47"/>
        <v>115868.48190115622</v>
      </c>
      <c r="I140" s="577">
        <f t="shared" si="48"/>
        <v>115868.48190115622</v>
      </c>
      <c r="J140" s="514">
        <f t="shared" si="32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54012.871316477365</v>
      </c>
      <c r="E141" s="522">
        <f t="shared" si="44"/>
        <v>54012.871316477365</v>
      </c>
      <c r="F141" s="523">
        <f t="shared" si="45"/>
        <v>0</v>
      </c>
      <c r="G141" s="523">
        <f t="shared" si="46"/>
        <v>27006.435658238683</v>
      </c>
      <c r="H141" s="526">
        <f t="shared" si="47"/>
        <v>57184.988997157736</v>
      </c>
      <c r="I141" s="577">
        <f t="shared" si="48"/>
        <v>57184.988997157736</v>
      </c>
      <c r="J141" s="514">
        <f t="shared" si="32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4"/>
        <v>0</v>
      </c>
      <c r="F142" s="523">
        <f t="shared" si="45"/>
        <v>0</v>
      </c>
      <c r="G142" s="523">
        <f t="shared" si="46"/>
        <v>0</v>
      </c>
      <c r="H142" s="526">
        <f t="shared" si="47"/>
        <v>0</v>
      </c>
      <c r="I142" s="577">
        <f t="shared" si="48"/>
        <v>0</v>
      </c>
      <c r="J142" s="514">
        <f t="shared" si="32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4"/>
        <v>0</v>
      </c>
      <c r="F143" s="523">
        <f t="shared" si="45"/>
        <v>0</v>
      </c>
      <c r="G143" s="523">
        <f t="shared" si="46"/>
        <v>0</v>
      </c>
      <c r="H143" s="526">
        <f t="shared" si="47"/>
        <v>0</v>
      </c>
      <c r="I143" s="577">
        <f t="shared" si="48"/>
        <v>0</v>
      </c>
      <c r="J143" s="514">
        <f t="shared" si="32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2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2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2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2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2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2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2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2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2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2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2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4344850.0000000019</v>
      </c>
      <c r="F155" s="375"/>
      <c r="G155" s="375"/>
      <c r="H155" s="375">
        <f>SUM(H99:H154)</f>
        <v>15186192.685898039</v>
      </c>
      <c r="I155" s="375">
        <f>SUM(I99:I154)</f>
        <v>15186192.685898039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view="pageBreakPreview" zoomScale="75" zoomScaleNormal="100" zoomScaleSheetLayoutView="75" workbookViewId="0">
      <selection activeCell="D107" sqref="D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" style="183" customWidth="1"/>
    <col min="13" max="13" width="17.7109375" style="183" customWidth="1"/>
    <col min="14" max="14" width="19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731383.75654612202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731383.75654612202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152136.64285714287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889084.4471340694</v>
      </c>
      <c r="H22" s="610">
        <v>889084.4471340694</v>
      </c>
      <c r="I22" s="511">
        <f t="shared" si="6"/>
        <v>0</v>
      </c>
      <c r="J22" s="511"/>
      <c r="K22" s="518">
        <f t="shared" si="0"/>
        <v>889084.4471340694</v>
      </c>
      <c r="L22" s="519">
        <f t="shared" si="1"/>
        <v>0</v>
      </c>
      <c r="M22" s="518">
        <f t="shared" si="2"/>
        <v>889084.4471340694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155847.29268292684</v>
      </c>
      <c r="F23" s="626">
        <v>5535475.3173657814</v>
      </c>
      <c r="G23" s="609">
        <v>869277.17590012413</v>
      </c>
      <c r="H23" s="610">
        <v>869277.17590012413</v>
      </c>
      <c r="I23" s="511">
        <f t="shared" si="6"/>
        <v>0</v>
      </c>
      <c r="J23" s="511"/>
      <c r="K23" s="518">
        <f t="shared" ref="K23" si="7">G23</f>
        <v>869277.17590012413</v>
      </c>
      <c r="L23" s="519">
        <f t="shared" ref="L23" si="8">IF(K23&lt;&gt;0,+G23-K23,0)</f>
        <v>0</v>
      </c>
      <c r="M23" s="518">
        <f t="shared" ref="M23" si="9">H23</f>
        <v>869277.17590012413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714348.32768844545</v>
      </c>
      <c r="H24" s="610">
        <v>714348.32768844545</v>
      </c>
      <c r="I24" s="511">
        <f t="shared" si="6"/>
        <v>0</v>
      </c>
      <c r="J24" s="511"/>
      <c r="K24" s="518">
        <f t="shared" ref="K24" si="12">G24</f>
        <v>714348.32768844545</v>
      </c>
      <c r="L24" s="519">
        <f t="shared" ref="L24" si="13">IF(K24&lt;&gt;0,+G24-K24,0)</f>
        <v>0</v>
      </c>
      <c r="M24" s="518">
        <f t="shared" ref="M24" si="14">H24</f>
        <v>714348.32768844545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5386876.7359704329</v>
      </c>
      <c r="E25" s="609">
        <v>152136.64285714287</v>
      </c>
      <c r="F25" s="626">
        <v>5234740.0931132901</v>
      </c>
      <c r="G25" s="609">
        <v>715106.47264918196</v>
      </c>
      <c r="H25" s="610">
        <v>715106.47264918196</v>
      </c>
      <c r="I25" s="511">
        <f t="shared" si="6"/>
        <v>0</v>
      </c>
      <c r="J25" s="511"/>
      <c r="K25" s="518">
        <f t="shared" ref="K25" si="15">G25</f>
        <v>715106.47264918196</v>
      </c>
      <c r="L25" s="519">
        <f t="shared" ref="L25" si="16">IF(K25&lt;&gt;0,+G25-K25,0)</f>
        <v>0</v>
      </c>
      <c r="M25" s="518">
        <f t="shared" ref="M25" si="17">H25</f>
        <v>715106.47264918196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5227491.3818257116</v>
      </c>
      <c r="E26" s="609">
        <v>152136.64285714287</v>
      </c>
      <c r="F26" s="626">
        <v>5075354.7389685689</v>
      </c>
      <c r="G26" s="609">
        <v>731383.75654612202</v>
      </c>
      <c r="H26" s="610">
        <v>731383.75654612202</v>
      </c>
      <c r="I26" s="511">
        <f t="shared" si="6"/>
        <v>0</v>
      </c>
      <c r="J26" s="511"/>
      <c r="K26" s="518">
        <f t="shared" ref="K26" si="18">G26</f>
        <v>731383.75654612202</v>
      </c>
      <c r="L26" s="519">
        <f t="shared" ref="L26" si="19">IF(K26&lt;&gt;0,+G26-K26,0)</f>
        <v>0</v>
      </c>
      <c r="M26" s="518">
        <f t="shared" ref="M26" si="20">H26</f>
        <v>731383.75654612202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5075354.7389685689</v>
      </c>
      <c r="E27" s="522">
        <f t="shared" ref="E27:E72" si="21">IF(+$I$14&lt;F26,$I$14,D27)</f>
        <v>152136.64285714287</v>
      </c>
      <c r="F27" s="523">
        <f t="shared" ref="F27:F72" si="22">+D27-E27</f>
        <v>4923218.0961114261</v>
      </c>
      <c r="G27" s="524">
        <f t="shared" ref="G27:G52" si="23">+I$12*((D27+F27)/2)+E27</f>
        <v>714276.88913722825</v>
      </c>
      <c r="H27" s="491">
        <f t="shared" ref="H27:H52" si="24">+I$13*((D27+F27)/2)+E27</f>
        <v>714276.88913722825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4923218.0961114261</v>
      </c>
      <c r="E28" s="522">
        <f t="shared" si="21"/>
        <v>152136.64285714287</v>
      </c>
      <c r="F28" s="523">
        <f t="shared" si="22"/>
        <v>4771081.4532542834</v>
      </c>
      <c r="G28" s="524">
        <f t="shared" si="23"/>
        <v>697170.02172833472</v>
      </c>
      <c r="H28" s="491">
        <f t="shared" si="24"/>
        <v>697170.02172833472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4771081.4532542834</v>
      </c>
      <c r="E29" s="522">
        <f t="shared" si="21"/>
        <v>152136.64285714287</v>
      </c>
      <c r="F29" s="523">
        <f t="shared" si="22"/>
        <v>4618944.8103971407</v>
      </c>
      <c r="G29" s="524">
        <f t="shared" si="23"/>
        <v>680063.15431944106</v>
      </c>
      <c r="H29" s="491">
        <f t="shared" si="24"/>
        <v>680063.15431944106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4618944.8103971407</v>
      </c>
      <c r="E30" s="522">
        <f t="shared" si="21"/>
        <v>152136.64285714287</v>
      </c>
      <c r="F30" s="523">
        <f t="shared" si="22"/>
        <v>4466808.167539998</v>
      </c>
      <c r="G30" s="524">
        <f t="shared" si="23"/>
        <v>662956.28691054753</v>
      </c>
      <c r="H30" s="491">
        <f t="shared" si="24"/>
        <v>662956.28691054753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4466808.167539998</v>
      </c>
      <c r="E31" s="522">
        <f t="shared" si="21"/>
        <v>152136.64285714287</v>
      </c>
      <c r="F31" s="523">
        <f t="shared" si="22"/>
        <v>4314671.5246828552</v>
      </c>
      <c r="G31" s="524">
        <f t="shared" si="23"/>
        <v>645849.41950165376</v>
      </c>
      <c r="H31" s="491">
        <f t="shared" si="24"/>
        <v>645849.41950165376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4314671.5246828552</v>
      </c>
      <c r="E32" s="522">
        <f t="shared" si="21"/>
        <v>152136.64285714287</v>
      </c>
      <c r="F32" s="523">
        <f t="shared" si="22"/>
        <v>4162534.8818257125</v>
      </c>
      <c r="G32" s="524">
        <f t="shared" si="23"/>
        <v>628742.55209276022</v>
      </c>
      <c r="H32" s="491">
        <f t="shared" si="24"/>
        <v>628742.55209276022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4162534.8818257125</v>
      </c>
      <c r="E33" s="522">
        <f t="shared" si="21"/>
        <v>152136.64285714287</v>
      </c>
      <c r="F33" s="523">
        <f t="shared" si="22"/>
        <v>4010398.2389685698</v>
      </c>
      <c r="G33" s="524">
        <f t="shared" si="23"/>
        <v>611635.68468386657</v>
      </c>
      <c r="H33" s="491">
        <f t="shared" si="24"/>
        <v>611635.68468386657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4010398.2389685698</v>
      </c>
      <c r="E34" s="522">
        <f t="shared" si="21"/>
        <v>152136.64285714287</v>
      </c>
      <c r="F34" s="523">
        <f t="shared" si="22"/>
        <v>3858261.5961114271</v>
      </c>
      <c r="G34" s="524">
        <f t="shared" si="23"/>
        <v>594528.81727497291</v>
      </c>
      <c r="H34" s="491">
        <f t="shared" si="24"/>
        <v>594528.81727497291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3858261.5961114271</v>
      </c>
      <c r="E35" s="522">
        <f t="shared" si="21"/>
        <v>152136.64285714287</v>
      </c>
      <c r="F35" s="523">
        <f t="shared" si="22"/>
        <v>3706124.9532542843</v>
      </c>
      <c r="G35" s="524">
        <f t="shared" si="23"/>
        <v>577421.94986607926</v>
      </c>
      <c r="H35" s="491">
        <f t="shared" si="24"/>
        <v>577421.94986607926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3706124.9532542843</v>
      </c>
      <c r="E36" s="522">
        <f t="shared" si="21"/>
        <v>152136.64285714287</v>
      </c>
      <c r="F36" s="523">
        <f t="shared" si="22"/>
        <v>3553988.3103971416</v>
      </c>
      <c r="G36" s="524">
        <f t="shared" si="23"/>
        <v>560315.08245718561</v>
      </c>
      <c r="H36" s="491">
        <f t="shared" si="24"/>
        <v>560315.08245718561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3553988.3103971416</v>
      </c>
      <c r="E37" s="522">
        <f t="shared" si="21"/>
        <v>152136.64285714287</v>
      </c>
      <c r="F37" s="523">
        <f t="shared" si="22"/>
        <v>3401851.6675399989</v>
      </c>
      <c r="G37" s="524">
        <f t="shared" si="23"/>
        <v>543208.21504829195</v>
      </c>
      <c r="H37" s="491">
        <f t="shared" si="24"/>
        <v>543208.21504829195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3401851.6675399989</v>
      </c>
      <c r="E38" s="522">
        <f t="shared" si="21"/>
        <v>152136.64285714287</v>
      </c>
      <c r="F38" s="523">
        <f t="shared" si="22"/>
        <v>3249715.0246828562</v>
      </c>
      <c r="G38" s="524">
        <f t="shared" si="23"/>
        <v>526101.3476393983</v>
      </c>
      <c r="H38" s="491">
        <f t="shared" si="24"/>
        <v>526101.3476393983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3249715.0246828562</v>
      </c>
      <c r="E39" s="522">
        <f t="shared" si="21"/>
        <v>152136.64285714287</v>
      </c>
      <c r="F39" s="523">
        <f t="shared" si="22"/>
        <v>3097578.3818257134</v>
      </c>
      <c r="G39" s="524">
        <f t="shared" si="23"/>
        <v>508994.48023050465</v>
      </c>
      <c r="H39" s="491">
        <f t="shared" si="24"/>
        <v>508994.48023050465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3097578.3818257134</v>
      </c>
      <c r="E40" s="522">
        <f t="shared" si="21"/>
        <v>152136.64285714287</v>
      </c>
      <c r="F40" s="523">
        <f t="shared" si="22"/>
        <v>2945441.7389685707</v>
      </c>
      <c r="G40" s="524">
        <f t="shared" si="23"/>
        <v>491887.61282161111</v>
      </c>
      <c r="H40" s="491">
        <f t="shared" si="24"/>
        <v>491887.61282161111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2945441.7389685707</v>
      </c>
      <c r="E41" s="522">
        <f t="shared" si="21"/>
        <v>152136.64285714287</v>
      </c>
      <c r="F41" s="523">
        <f t="shared" si="22"/>
        <v>2793305.096111428</v>
      </c>
      <c r="G41" s="524">
        <f t="shared" si="23"/>
        <v>474780.74541271746</v>
      </c>
      <c r="H41" s="491">
        <f t="shared" si="24"/>
        <v>474780.74541271746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2793305.096111428</v>
      </c>
      <c r="E42" s="522">
        <f t="shared" si="21"/>
        <v>152136.64285714287</v>
      </c>
      <c r="F42" s="523">
        <f t="shared" si="22"/>
        <v>2641168.4532542853</v>
      </c>
      <c r="G42" s="524">
        <f t="shared" si="23"/>
        <v>457673.8780038238</v>
      </c>
      <c r="H42" s="491">
        <f t="shared" si="24"/>
        <v>457673.8780038238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2641168.4532542853</v>
      </c>
      <c r="E43" s="522">
        <f t="shared" si="21"/>
        <v>152136.64285714287</v>
      </c>
      <c r="F43" s="523">
        <f t="shared" si="22"/>
        <v>2489031.8103971425</v>
      </c>
      <c r="G43" s="524">
        <f t="shared" si="23"/>
        <v>440567.01059493015</v>
      </c>
      <c r="H43" s="491">
        <f t="shared" si="24"/>
        <v>440567.01059493015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2489031.8103971425</v>
      </c>
      <c r="E44" s="522">
        <f t="shared" si="21"/>
        <v>152136.64285714287</v>
      </c>
      <c r="F44" s="523">
        <f t="shared" si="22"/>
        <v>2336895.1675399998</v>
      </c>
      <c r="G44" s="524">
        <f t="shared" si="23"/>
        <v>423460.1431860365</v>
      </c>
      <c r="H44" s="491">
        <f t="shared" si="24"/>
        <v>423460.1431860365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2336895.1675399998</v>
      </c>
      <c r="E45" s="522">
        <f t="shared" si="21"/>
        <v>152136.64285714287</v>
      </c>
      <c r="F45" s="523">
        <f t="shared" si="22"/>
        <v>2184758.5246828571</v>
      </c>
      <c r="G45" s="524">
        <f t="shared" si="23"/>
        <v>406353.27577714284</v>
      </c>
      <c r="H45" s="491">
        <f t="shared" si="24"/>
        <v>406353.27577714284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2184758.5246828571</v>
      </c>
      <c r="E46" s="522">
        <f t="shared" si="21"/>
        <v>152136.64285714287</v>
      </c>
      <c r="F46" s="523">
        <f t="shared" si="22"/>
        <v>2032621.8818257141</v>
      </c>
      <c r="G46" s="524">
        <f t="shared" si="23"/>
        <v>389246.40836824919</v>
      </c>
      <c r="H46" s="491">
        <f t="shared" si="24"/>
        <v>389246.40836824919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2032621.8818257141</v>
      </c>
      <c r="E47" s="522">
        <f t="shared" si="21"/>
        <v>152136.64285714287</v>
      </c>
      <c r="F47" s="523">
        <f t="shared" si="22"/>
        <v>1880485.2389685712</v>
      </c>
      <c r="G47" s="524">
        <f t="shared" si="23"/>
        <v>372139.54095935554</v>
      </c>
      <c r="H47" s="491">
        <f t="shared" si="24"/>
        <v>372139.54095935554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1880485.2389685712</v>
      </c>
      <c r="E48" s="522">
        <f t="shared" si="21"/>
        <v>152136.64285714287</v>
      </c>
      <c r="F48" s="523">
        <f t="shared" si="22"/>
        <v>1728348.5961114282</v>
      </c>
      <c r="G48" s="524">
        <f t="shared" si="23"/>
        <v>355032.67355046188</v>
      </c>
      <c r="H48" s="491">
        <f t="shared" si="24"/>
        <v>355032.67355046188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1728348.5961114282</v>
      </c>
      <c r="E49" s="522">
        <f t="shared" si="21"/>
        <v>152136.64285714287</v>
      </c>
      <c r="F49" s="523">
        <f t="shared" si="22"/>
        <v>1576211.9532542853</v>
      </c>
      <c r="G49" s="524">
        <f t="shared" si="23"/>
        <v>337925.80614156823</v>
      </c>
      <c r="H49" s="491">
        <f t="shared" si="24"/>
        <v>337925.80614156823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1576211.9532542853</v>
      </c>
      <c r="E50" s="522">
        <f t="shared" si="21"/>
        <v>152136.64285714287</v>
      </c>
      <c r="F50" s="523">
        <f t="shared" si="22"/>
        <v>1424075.3103971423</v>
      </c>
      <c r="G50" s="524">
        <f t="shared" si="23"/>
        <v>320818.93873267458</v>
      </c>
      <c r="H50" s="491">
        <f t="shared" si="24"/>
        <v>320818.93873267458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1424075.3103971423</v>
      </c>
      <c r="E51" s="522">
        <f t="shared" si="21"/>
        <v>152136.64285714287</v>
      </c>
      <c r="F51" s="523">
        <f t="shared" si="22"/>
        <v>1271938.6675399994</v>
      </c>
      <c r="G51" s="524">
        <f t="shared" si="23"/>
        <v>303712.07132378087</v>
      </c>
      <c r="H51" s="491">
        <f t="shared" si="24"/>
        <v>303712.07132378087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1271938.6675399994</v>
      </c>
      <c r="E52" s="522">
        <f t="shared" si="21"/>
        <v>152136.64285714287</v>
      </c>
      <c r="F52" s="523">
        <f t="shared" si="22"/>
        <v>1119802.0246828564</v>
      </c>
      <c r="G52" s="524">
        <f t="shared" si="23"/>
        <v>286605.20391488727</v>
      </c>
      <c r="H52" s="491">
        <f t="shared" si="24"/>
        <v>286605.20391488727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1119802.0246828564</v>
      </c>
      <c r="E53" s="522">
        <f t="shared" si="21"/>
        <v>152136.64285714287</v>
      </c>
      <c r="F53" s="523">
        <f t="shared" si="22"/>
        <v>967665.38182571356</v>
      </c>
      <c r="G53" s="524">
        <f t="shared" ref="G53:G72" si="26">+I$12*((D53+F53)/2)+E53</f>
        <v>269498.33650599356</v>
      </c>
      <c r="H53" s="491">
        <f t="shared" ref="H53:H72" si="27">+I$13*((D53+F53)/2)+E53</f>
        <v>269498.33650599356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967665.38182571356</v>
      </c>
      <c r="E54" s="522">
        <f t="shared" si="21"/>
        <v>152136.64285714287</v>
      </c>
      <c r="F54" s="523">
        <f t="shared" si="22"/>
        <v>815528.73896857072</v>
      </c>
      <c r="G54" s="524">
        <f t="shared" si="26"/>
        <v>252391.46909709991</v>
      </c>
      <c r="H54" s="491">
        <f t="shared" si="27"/>
        <v>252391.46909709991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815528.73896857072</v>
      </c>
      <c r="E55" s="522">
        <f t="shared" si="21"/>
        <v>152136.64285714287</v>
      </c>
      <c r="F55" s="523">
        <f t="shared" si="22"/>
        <v>663392.09611142788</v>
      </c>
      <c r="G55" s="524">
        <f t="shared" si="26"/>
        <v>235284.60168820625</v>
      </c>
      <c r="H55" s="491">
        <f t="shared" si="27"/>
        <v>235284.60168820625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663392.09611142788</v>
      </c>
      <c r="E56" s="522">
        <f t="shared" si="21"/>
        <v>152136.64285714287</v>
      </c>
      <c r="F56" s="523">
        <f t="shared" si="22"/>
        <v>511255.45325428504</v>
      </c>
      <c r="G56" s="524">
        <f t="shared" si="26"/>
        <v>218177.7342793126</v>
      </c>
      <c r="H56" s="491">
        <f t="shared" si="27"/>
        <v>218177.7342793126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511255.45325428504</v>
      </c>
      <c r="E57" s="522">
        <f t="shared" si="21"/>
        <v>152136.64285714287</v>
      </c>
      <c r="F57" s="523">
        <f t="shared" si="22"/>
        <v>359118.8103971422</v>
      </c>
      <c r="G57" s="524">
        <f t="shared" si="26"/>
        <v>201070.86687041895</v>
      </c>
      <c r="H57" s="491">
        <f t="shared" si="27"/>
        <v>201070.86687041895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359118.8103971422</v>
      </c>
      <c r="E58" s="522">
        <f t="shared" si="21"/>
        <v>152136.64285714287</v>
      </c>
      <c r="F58" s="523">
        <f t="shared" si="22"/>
        <v>206982.16753999933</v>
      </c>
      <c r="G58" s="524">
        <f t="shared" si="26"/>
        <v>183963.99946152529</v>
      </c>
      <c r="H58" s="491">
        <f t="shared" si="27"/>
        <v>183963.99946152529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206982.16753999933</v>
      </c>
      <c r="E59" s="522">
        <f t="shared" si="21"/>
        <v>152136.64285714287</v>
      </c>
      <c r="F59" s="523">
        <f t="shared" si="22"/>
        <v>54845.524682856456</v>
      </c>
      <c r="G59" s="524">
        <f t="shared" si="26"/>
        <v>166857.13205263164</v>
      </c>
      <c r="H59" s="491">
        <f t="shared" si="27"/>
        <v>166857.13205263164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54845.524682856456</v>
      </c>
      <c r="E60" s="522">
        <f t="shared" si="21"/>
        <v>54845.524682856456</v>
      </c>
      <c r="F60" s="523">
        <f t="shared" si="22"/>
        <v>0</v>
      </c>
      <c r="G60" s="524">
        <f t="shared" si="26"/>
        <v>57929.052428377428</v>
      </c>
      <c r="H60" s="491">
        <f t="shared" si="27"/>
        <v>57929.052428377428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6389738.9999999991</v>
      </c>
      <c r="F73" s="375"/>
      <c r="G73" s="375">
        <f>SUM(G17:G72)</f>
        <v>21237136.98745396</v>
      </c>
      <c r="H73" s="375">
        <f>SUM(H17:H72)</f>
        <v>21237136.98745396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731383.75654612202</v>
      </c>
      <c r="N87" s="546">
        <f>IF(J92&lt;D11,0,VLOOKUP(J92,C17:O72,11))</f>
        <v>731383.75654612202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747624.7630958549</v>
      </c>
      <c r="N88" s="550">
        <f>IF(J92&lt;D11,0,VLOOKUP(J92,C99:P154,7))</f>
        <v>747624.7630958549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16241.006549732876</v>
      </c>
      <c r="N89" s="555">
        <f>+N88-N87</f>
        <v>16241.006549732876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373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152136.64285714287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28">H99</f>
        <v>233617.21066655827</v>
      </c>
      <c r="M99" s="519">
        <f t="shared" ref="M99:M104" si="29">IF(L99&lt;&gt;0,+H99-L99,0)</f>
        <v>0</v>
      </c>
      <c r="N99" s="518">
        <f t="shared" ref="N99:N104" si="30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28"/>
        <v>550651.80741983175</v>
      </c>
      <c r="M100" s="519">
        <f t="shared" si="29"/>
        <v>0</v>
      </c>
      <c r="N100" s="518">
        <f t="shared" si="30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1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28"/>
        <v>960063.54821647424</v>
      </c>
      <c r="M101" s="519">
        <f t="shared" si="29"/>
        <v>0</v>
      </c>
      <c r="N101" s="518">
        <f t="shared" si="30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32">+I102-H102</f>
        <v>0</v>
      </c>
      <c r="K102" s="514"/>
      <c r="L102" s="518">
        <f t="shared" si="28"/>
        <v>907889.80952511146</v>
      </c>
      <c r="M102" s="519">
        <f t="shared" si="29"/>
        <v>0</v>
      </c>
      <c r="N102" s="518">
        <f t="shared" si="30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32"/>
        <v>0</v>
      </c>
      <c r="K103" s="514"/>
      <c r="L103" s="518">
        <f t="shared" si="28"/>
        <v>860395.26191799133</v>
      </c>
      <c r="M103" s="519">
        <f t="shared" si="29"/>
        <v>0</v>
      </c>
      <c r="N103" s="518">
        <f t="shared" si="30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32"/>
        <v>0</v>
      </c>
      <c r="K104" s="514"/>
      <c r="L104" s="518">
        <f t="shared" si="28"/>
        <v>751814.61930280633</v>
      </c>
      <c r="M104" s="519">
        <f t="shared" si="29"/>
        <v>0</v>
      </c>
      <c r="N104" s="518">
        <f t="shared" si="30"/>
        <v>751814.61930280633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2019</v>
      </c>
      <c r="D105" s="629">
        <v>5602453.7975729061</v>
      </c>
      <c r="E105" s="630">
        <v>148598.58139534883</v>
      </c>
      <c r="F105" s="631">
        <v>5453855.2161775576</v>
      </c>
      <c r="G105" s="631">
        <v>5528154.5068752319</v>
      </c>
      <c r="H105" s="633">
        <v>740335.26118023507</v>
      </c>
      <c r="I105" s="634">
        <v>740335.26118023507</v>
      </c>
      <c r="J105" s="514">
        <f t="shared" si="32"/>
        <v>0</v>
      </c>
      <c r="K105" s="514"/>
      <c r="L105" s="518">
        <f t="shared" ref="L105" si="35">H105</f>
        <v>740335.26118023507</v>
      </c>
      <c r="M105" s="519">
        <f t="shared" ref="M105" si="36">IF(L105&lt;&gt;0,+H105-L105,0)</f>
        <v>0</v>
      </c>
      <c r="N105" s="518">
        <f t="shared" ref="N105" si="37">I105</f>
        <v>740335.26118023507</v>
      </c>
      <c r="O105" s="514">
        <f t="shared" si="33"/>
        <v>0</v>
      </c>
      <c r="P105" s="514">
        <f t="shared" si="34"/>
        <v>0</v>
      </c>
      <c r="Q105" s="269"/>
    </row>
    <row r="106" spans="1:17">
      <c r="B106" s="195" t="str">
        <f t="shared" si="31"/>
        <v/>
      </c>
      <c r="C106" s="507">
        <f>IF(D93="","-",+C105+1)</f>
        <v>2020</v>
      </c>
      <c r="D106" s="629">
        <v>5453855.2161775576</v>
      </c>
      <c r="E106" s="630">
        <v>152136.64285714287</v>
      </c>
      <c r="F106" s="631">
        <v>5301718.5733204149</v>
      </c>
      <c r="G106" s="631">
        <v>5377786.8947489858</v>
      </c>
      <c r="H106" s="633">
        <v>730645.78949753172</v>
      </c>
      <c r="I106" s="634">
        <v>730645.78949753172</v>
      </c>
      <c r="J106" s="514">
        <f t="shared" si="32"/>
        <v>0</v>
      </c>
      <c r="K106" s="514"/>
      <c r="L106" s="518">
        <f t="shared" ref="L106" si="38">H106</f>
        <v>730645.78949753172</v>
      </c>
      <c r="M106" s="519">
        <f t="shared" ref="M106" si="39">IF(L106&lt;&gt;0,+H106-L106,0)</f>
        <v>0</v>
      </c>
      <c r="N106" s="518">
        <f t="shared" ref="N106" si="40">I106</f>
        <v>730645.78949753172</v>
      </c>
      <c r="O106" s="514">
        <f t="shared" si="33"/>
        <v>0</v>
      </c>
      <c r="P106" s="514">
        <f t="shared" si="34"/>
        <v>0</v>
      </c>
      <c r="Q106" s="269"/>
    </row>
    <row r="107" spans="1:17">
      <c r="B107" s="195" t="str">
        <f t="shared" si="31"/>
        <v/>
      </c>
      <c r="C107" s="507">
        <f>IF(D93="","-",+C106+1)</f>
        <v>2021</v>
      </c>
      <c r="D107" s="629">
        <v>5301718.5733204149</v>
      </c>
      <c r="E107" s="630">
        <v>155847.29268292684</v>
      </c>
      <c r="F107" s="631">
        <v>5145871.2806374878</v>
      </c>
      <c r="G107" s="631">
        <v>5223794.9269789513</v>
      </c>
      <c r="H107" s="633">
        <v>748822.33254387113</v>
      </c>
      <c r="I107" s="634">
        <v>748822.33254387113</v>
      </c>
      <c r="J107" s="514">
        <f t="shared" si="32"/>
        <v>0</v>
      </c>
      <c r="K107" s="514"/>
      <c r="L107" s="518">
        <f t="shared" ref="L107" si="41">H107</f>
        <v>748822.33254387113</v>
      </c>
      <c r="M107" s="519">
        <f t="shared" ref="M107" si="42">IF(L107&lt;&gt;0,+H107-L107,0)</f>
        <v>0</v>
      </c>
      <c r="N107" s="518">
        <f t="shared" ref="N107" si="43">I107</f>
        <v>748822.33254387113</v>
      </c>
      <c r="O107" s="514">
        <f t="shared" si="33"/>
        <v>0</v>
      </c>
      <c r="P107" s="514">
        <f t="shared" si="34"/>
        <v>0</v>
      </c>
      <c r="Q107" s="269"/>
    </row>
    <row r="108" spans="1:17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5145871.2806374878</v>
      </c>
      <c r="E108" s="522">
        <f t="shared" ref="E108:E154" si="44">IF(+$J$96&lt;F107,$J$96,D108)</f>
        <v>152136.64285714287</v>
      </c>
      <c r="F108" s="523">
        <f t="shared" ref="F108:F154" si="45">+D108-E108</f>
        <v>4993734.637780345</v>
      </c>
      <c r="G108" s="523">
        <f t="shared" ref="G108:G154" si="46">+(F108+D108)/2</f>
        <v>5069802.9592089169</v>
      </c>
      <c r="H108" s="526">
        <f t="shared" ref="H108:H154" si="47">+J$94*G108+E108</f>
        <v>747624.7630958549</v>
      </c>
      <c r="I108" s="577">
        <f t="shared" ref="I108:I154" si="48">+J$95*G108+E108</f>
        <v>747624.7630958549</v>
      </c>
      <c r="J108" s="514">
        <f t="shared" si="32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4993734.637780345</v>
      </c>
      <c r="E109" s="522">
        <f t="shared" si="44"/>
        <v>152136.64285714287</v>
      </c>
      <c r="F109" s="523">
        <f t="shared" si="45"/>
        <v>4841597.9949232023</v>
      </c>
      <c r="G109" s="523">
        <f t="shared" si="46"/>
        <v>4917666.3163517732</v>
      </c>
      <c r="H109" s="526">
        <f t="shared" si="47"/>
        <v>729755.12117814121</v>
      </c>
      <c r="I109" s="577">
        <f t="shared" si="48"/>
        <v>729755.12117814121</v>
      </c>
      <c r="J109" s="514">
        <f t="shared" si="32"/>
        <v>0</v>
      </c>
      <c r="K109" s="514"/>
      <c r="L109" s="525"/>
      <c r="M109" s="514">
        <f t="shared" si="49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4841597.9949232023</v>
      </c>
      <c r="E110" s="522">
        <f t="shared" si="44"/>
        <v>152136.64285714287</v>
      </c>
      <c r="F110" s="523">
        <f t="shared" si="45"/>
        <v>4689461.3520660596</v>
      </c>
      <c r="G110" s="523">
        <f t="shared" si="46"/>
        <v>4765529.6734946314</v>
      </c>
      <c r="H110" s="526">
        <f t="shared" si="47"/>
        <v>711885.47926042764</v>
      </c>
      <c r="I110" s="577">
        <f t="shared" si="48"/>
        <v>711885.47926042764</v>
      </c>
      <c r="J110" s="514">
        <f t="shared" si="32"/>
        <v>0</v>
      </c>
      <c r="K110" s="514"/>
      <c r="L110" s="525"/>
      <c r="M110" s="514">
        <f t="shared" si="49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4689461.3520660596</v>
      </c>
      <c r="E111" s="522">
        <f t="shared" si="44"/>
        <v>152136.64285714287</v>
      </c>
      <c r="F111" s="523">
        <f t="shared" si="45"/>
        <v>4537324.7092089169</v>
      </c>
      <c r="G111" s="523">
        <f t="shared" si="46"/>
        <v>4613393.0306374878</v>
      </c>
      <c r="H111" s="526">
        <f t="shared" si="47"/>
        <v>694015.83734271396</v>
      </c>
      <c r="I111" s="577">
        <f t="shared" si="48"/>
        <v>694015.83734271396</v>
      </c>
      <c r="J111" s="514">
        <f t="shared" si="32"/>
        <v>0</v>
      </c>
      <c r="K111" s="514"/>
      <c r="L111" s="525"/>
      <c r="M111" s="514">
        <f t="shared" si="49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4537324.7092089169</v>
      </c>
      <c r="E112" s="522">
        <f t="shared" si="44"/>
        <v>152136.64285714287</v>
      </c>
      <c r="F112" s="523">
        <f t="shared" si="45"/>
        <v>4385188.0663517741</v>
      </c>
      <c r="G112" s="523">
        <f t="shared" si="46"/>
        <v>4461256.387780346</v>
      </c>
      <c r="H112" s="526">
        <f t="shared" si="47"/>
        <v>676146.19542500039</v>
      </c>
      <c r="I112" s="577">
        <f t="shared" si="48"/>
        <v>676146.19542500039</v>
      </c>
      <c r="J112" s="514">
        <f t="shared" si="32"/>
        <v>0</v>
      </c>
      <c r="K112" s="514"/>
      <c r="L112" s="525"/>
      <c r="M112" s="514">
        <f t="shared" si="49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4385188.0663517741</v>
      </c>
      <c r="E113" s="522">
        <f t="shared" si="44"/>
        <v>152136.64285714287</v>
      </c>
      <c r="F113" s="523">
        <f t="shared" si="45"/>
        <v>4233051.4234946314</v>
      </c>
      <c r="G113" s="523">
        <f t="shared" si="46"/>
        <v>4309119.7449232023</v>
      </c>
      <c r="H113" s="526">
        <f t="shared" si="47"/>
        <v>658276.55350728671</v>
      </c>
      <c r="I113" s="577">
        <f t="shared" si="48"/>
        <v>658276.55350728671</v>
      </c>
      <c r="J113" s="514">
        <f t="shared" si="32"/>
        <v>0</v>
      </c>
      <c r="K113" s="514"/>
      <c r="L113" s="525"/>
      <c r="M113" s="514">
        <f t="shared" si="49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4233051.4234946314</v>
      </c>
      <c r="E114" s="522">
        <f t="shared" si="44"/>
        <v>152136.64285714287</v>
      </c>
      <c r="F114" s="523">
        <f t="shared" si="45"/>
        <v>4080914.7806374887</v>
      </c>
      <c r="G114" s="523">
        <f t="shared" si="46"/>
        <v>4156983.1020660601</v>
      </c>
      <c r="H114" s="526">
        <f t="shared" si="47"/>
        <v>640406.91158957314</v>
      </c>
      <c r="I114" s="577">
        <f t="shared" si="48"/>
        <v>640406.91158957314</v>
      </c>
      <c r="J114" s="514">
        <f t="shared" si="32"/>
        <v>0</v>
      </c>
      <c r="K114" s="514"/>
      <c r="L114" s="525"/>
      <c r="M114" s="514">
        <f t="shared" si="49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4080914.7806374887</v>
      </c>
      <c r="E115" s="522">
        <f t="shared" si="44"/>
        <v>152136.64285714287</v>
      </c>
      <c r="F115" s="523">
        <f t="shared" si="45"/>
        <v>3928778.137780346</v>
      </c>
      <c r="G115" s="523">
        <f t="shared" si="46"/>
        <v>4004846.4592089173</v>
      </c>
      <c r="H115" s="526">
        <f t="shared" si="47"/>
        <v>622537.26967185957</v>
      </c>
      <c r="I115" s="577">
        <f t="shared" si="48"/>
        <v>622537.26967185957</v>
      </c>
      <c r="J115" s="514">
        <f t="shared" si="32"/>
        <v>0</v>
      </c>
      <c r="K115" s="514"/>
      <c r="L115" s="525"/>
      <c r="M115" s="514">
        <f t="shared" si="49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3928778.137780346</v>
      </c>
      <c r="E116" s="522">
        <f t="shared" si="44"/>
        <v>152136.64285714287</v>
      </c>
      <c r="F116" s="523">
        <f t="shared" si="45"/>
        <v>3776641.4949232033</v>
      </c>
      <c r="G116" s="523">
        <f t="shared" si="46"/>
        <v>3852709.8163517746</v>
      </c>
      <c r="H116" s="526">
        <f t="shared" si="47"/>
        <v>604667.62775414588</v>
      </c>
      <c r="I116" s="577">
        <f t="shared" si="48"/>
        <v>604667.62775414588</v>
      </c>
      <c r="J116" s="514">
        <f t="shared" si="32"/>
        <v>0</v>
      </c>
      <c r="K116" s="514"/>
      <c r="L116" s="525"/>
      <c r="M116" s="514">
        <f t="shared" si="49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3776641.4949232033</v>
      </c>
      <c r="E117" s="522">
        <f t="shared" si="44"/>
        <v>152136.64285714287</v>
      </c>
      <c r="F117" s="523">
        <f t="shared" si="45"/>
        <v>3624504.8520660605</v>
      </c>
      <c r="G117" s="523">
        <f t="shared" si="46"/>
        <v>3700573.1734946319</v>
      </c>
      <c r="H117" s="526">
        <f t="shared" si="47"/>
        <v>586797.98583643232</v>
      </c>
      <c r="I117" s="577">
        <f t="shared" si="48"/>
        <v>586797.98583643232</v>
      </c>
      <c r="J117" s="514">
        <f t="shared" si="32"/>
        <v>0</v>
      </c>
      <c r="K117" s="514"/>
      <c r="L117" s="525"/>
      <c r="M117" s="514">
        <f t="shared" si="49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3624504.8520660605</v>
      </c>
      <c r="E118" s="522">
        <f t="shared" si="44"/>
        <v>152136.64285714287</v>
      </c>
      <c r="F118" s="523">
        <f t="shared" si="45"/>
        <v>3472368.2092089178</v>
      </c>
      <c r="G118" s="523">
        <f t="shared" si="46"/>
        <v>3548436.5306374892</v>
      </c>
      <c r="H118" s="526">
        <f t="shared" si="47"/>
        <v>568928.34391871875</v>
      </c>
      <c r="I118" s="577">
        <f t="shared" si="48"/>
        <v>568928.34391871875</v>
      </c>
      <c r="J118" s="514">
        <f t="shared" si="32"/>
        <v>0</v>
      </c>
      <c r="K118" s="514"/>
      <c r="L118" s="525"/>
      <c r="M118" s="514">
        <f t="shared" si="49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3472368.2092089178</v>
      </c>
      <c r="E119" s="522">
        <f t="shared" si="44"/>
        <v>152136.64285714287</v>
      </c>
      <c r="F119" s="523">
        <f t="shared" si="45"/>
        <v>3320231.5663517751</v>
      </c>
      <c r="G119" s="523">
        <f t="shared" si="46"/>
        <v>3396299.8877803464</v>
      </c>
      <c r="H119" s="526">
        <f t="shared" si="47"/>
        <v>551058.70200100506</v>
      </c>
      <c r="I119" s="577">
        <f t="shared" si="48"/>
        <v>551058.70200100506</v>
      </c>
      <c r="J119" s="514">
        <f t="shared" si="32"/>
        <v>0</v>
      </c>
      <c r="K119" s="514"/>
      <c r="L119" s="525"/>
      <c r="M119" s="514">
        <f t="shared" si="49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3320231.5663517751</v>
      </c>
      <c r="E120" s="522">
        <f t="shared" si="44"/>
        <v>152136.64285714287</v>
      </c>
      <c r="F120" s="523">
        <f t="shared" si="45"/>
        <v>3168094.9234946324</v>
      </c>
      <c r="G120" s="523">
        <f t="shared" si="46"/>
        <v>3244163.2449232037</v>
      </c>
      <c r="H120" s="526">
        <f t="shared" si="47"/>
        <v>533189.06008329149</v>
      </c>
      <c r="I120" s="577">
        <f t="shared" si="48"/>
        <v>533189.06008329149</v>
      </c>
      <c r="J120" s="514">
        <f t="shared" si="32"/>
        <v>0</v>
      </c>
      <c r="K120" s="514"/>
      <c r="L120" s="525"/>
      <c r="M120" s="514">
        <f t="shared" si="49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3168094.9234946324</v>
      </c>
      <c r="E121" s="522">
        <f t="shared" si="44"/>
        <v>152136.64285714287</v>
      </c>
      <c r="F121" s="523">
        <f t="shared" si="45"/>
        <v>3015958.2806374896</v>
      </c>
      <c r="G121" s="523">
        <f t="shared" si="46"/>
        <v>3092026.602066061</v>
      </c>
      <c r="H121" s="526">
        <f t="shared" si="47"/>
        <v>515319.41816557781</v>
      </c>
      <c r="I121" s="577">
        <f t="shared" si="48"/>
        <v>515319.41816557781</v>
      </c>
      <c r="J121" s="514">
        <f t="shared" si="32"/>
        <v>0</v>
      </c>
      <c r="K121" s="514"/>
      <c r="L121" s="525"/>
      <c r="M121" s="514">
        <f t="shared" si="49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3015958.2806374896</v>
      </c>
      <c r="E122" s="522">
        <f t="shared" si="44"/>
        <v>152136.64285714287</v>
      </c>
      <c r="F122" s="523">
        <f t="shared" si="45"/>
        <v>2863821.6377803469</v>
      </c>
      <c r="G122" s="523">
        <f t="shared" si="46"/>
        <v>2939889.9592089183</v>
      </c>
      <c r="H122" s="526">
        <f t="shared" si="47"/>
        <v>497449.77624786424</v>
      </c>
      <c r="I122" s="577">
        <f t="shared" si="48"/>
        <v>497449.77624786424</v>
      </c>
      <c r="J122" s="514">
        <f t="shared" si="32"/>
        <v>0</v>
      </c>
      <c r="K122" s="514"/>
      <c r="L122" s="525"/>
      <c r="M122" s="514">
        <f t="shared" si="49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2863821.6377803469</v>
      </c>
      <c r="E123" s="522">
        <f t="shared" si="44"/>
        <v>152136.64285714287</v>
      </c>
      <c r="F123" s="523">
        <f t="shared" si="45"/>
        <v>2711684.9949232042</v>
      </c>
      <c r="G123" s="523">
        <f t="shared" si="46"/>
        <v>2787753.3163517755</v>
      </c>
      <c r="H123" s="526">
        <f t="shared" si="47"/>
        <v>479580.13433015055</v>
      </c>
      <c r="I123" s="577">
        <f t="shared" si="48"/>
        <v>479580.13433015055</v>
      </c>
      <c r="J123" s="514">
        <f t="shared" si="32"/>
        <v>0</v>
      </c>
      <c r="K123" s="514"/>
      <c r="L123" s="525"/>
      <c r="M123" s="514">
        <f t="shared" si="49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2711684.9949232042</v>
      </c>
      <c r="E124" s="522">
        <f t="shared" si="44"/>
        <v>152136.64285714287</v>
      </c>
      <c r="F124" s="523">
        <f t="shared" si="45"/>
        <v>2559548.3520660615</v>
      </c>
      <c r="G124" s="523">
        <f t="shared" si="46"/>
        <v>2635616.6734946328</v>
      </c>
      <c r="H124" s="526">
        <f t="shared" si="47"/>
        <v>461710.49241243699</v>
      </c>
      <c r="I124" s="577">
        <f t="shared" si="48"/>
        <v>461710.49241243699</v>
      </c>
      <c r="J124" s="514">
        <f t="shared" si="32"/>
        <v>0</v>
      </c>
      <c r="K124" s="514"/>
      <c r="L124" s="525"/>
      <c r="M124" s="514">
        <f t="shared" si="49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2559548.3520660615</v>
      </c>
      <c r="E125" s="522">
        <f t="shared" si="44"/>
        <v>152136.64285714287</v>
      </c>
      <c r="F125" s="523">
        <f t="shared" si="45"/>
        <v>2407411.7092089187</v>
      </c>
      <c r="G125" s="523">
        <f t="shared" si="46"/>
        <v>2483480.0306374901</v>
      </c>
      <c r="H125" s="526">
        <f t="shared" si="47"/>
        <v>443840.85049472342</v>
      </c>
      <c r="I125" s="577">
        <f t="shared" si="48"/>
        <v>443840.85049472342</v>
      </c>
      <c r="J125" s="514">
        <f t="shared" si="32"/>
        <v>0</v>
      </c>
      <c r="K125" s="514"/>
      <c r="L125" s="525"/>
      <c r="M125" s="514">
        <f t="shared" si="49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2407411.7092089187</v>
      </c>
      <c r="E126" s="522">
        <f t="shared" si="44"/>
        <v>152136.64285714287</v>
      </c>
      <c r="F126" s="523">
        <f t="shared" si="45"/>
        <v>2255275.066351776</v>
      </c>
      <c r="G126" s="523">
        <f t="shared" si="46"/>
        <v>2331343.3877803474</v>
      </c>
      <c r="H126" s="526">
        <f t="shared" si="47"/>
        <v>425971.20857700973</v>
      </c>
      <c r="I126" s="577">
        <f t="shared" si="48"/>
        <v>425971.20857700973</v>
      </c>
      <c r="J126" s="514">
        <f t="shared" si="32"/>
        <v>0</v>
      </c>
      <c r="K126" s="514"/>
      <c r="L126" s="525"/>
      <c r="M126" s="514">
        <f t="shared" si="49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2255275.066351776</v>
      </c>
      <c r="E127" s="522">
        <f t="shared" si="44"/>
        <v>152136.64285714287</v>
      </c>
      <c r="F127" s="523">
        <f t="shared" si="45"/>
        <v>2103138.4234946333</v>
      </c>
      <c r="G127" s="523">
        <f t="shared" si="46"/>
        <v>2179206.7449232046</v>
      </c>
      <c r="H127" s="526">
        <f t="shared" si="47"/>
        <v>408101.56665929616</v>
      </c>
      <c r="I127" s="577">
        <f t="shared" si="48"/>
        <v>408101.56665929616</v>
      </c>
      <c r="J127" s="514">
        <f t="shared" si="32"/>
        <v>0</v>
      </c>
      <c r="K127" s="514"/>
      <c r="L127" s="525"/>
      <c r="M127" s="514">
        <f t="shared" si="49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2103138.4234946333</v>
      </c>
      <c r="E128" s="522">
        <f t="shared" si="44"/>
        <v>152136.64285714287</v>
      </c>
      <c r="F128" s="523">
        <f t="shared" si="45"/>
        <v>1951001.7806374903</v>
      </c>
      <c r="G128" s="523">
        <f t="shared" si="46"/>
        <v>2027070.1020660619</v>
      </c>
      <c r="H128" s="526">
        <f t="shared" si="47"/>
        <v>390231.92474158254</v>
      </c>
      <c r="I128" s="577">
        <f t="shared" si="48"/>
        <v>390231.92474158254</v>
      </c>
      <c r="J128" s="514">
        <f t="shared" si="32"/>
        <v>0</v>
      </c>
      <c r="K128" s="514"/>
      <c r="L128" s="525"/>
      <c r="M128" s="514">
        <f t="shared" si="49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1951001.7806374903</v>
      </c>
      <c r="E129" s="522">
        <f t="shared" si="44"/>
        <v>152136.64285714287</v>
      </c>
      <c r="F129" s="523">
        <f t="shared" si="45"/>
        <v>1798865.1377803474</v>
      </c>
      <c r="G129" s="523">
        <f t="shared" si="46"/>
        <v>1874933.4592089187</v>
      </c>
      <c r="H129" s="526">
        <f t="shared" si="47"/>
        <v>372362.28282386885</v>
      </c>
      <c r="I129" s="577">
        <f t="shared" si="48"/>
        <v>372362.28282386885</v>
      </c>
      <c r="J129" s="514">
        <f t="shared" si="32"/>
        <v>0</v>
      </c>
      <c r="K129" s="514"/>
      <c r="L129" s="525"/>
      <c r="M129" s="514">
        <f t="shared" si="49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1798865.1377803474</v>
      </c>
      <c r="E130" s="522">
        <f t="shared" si="44"/>
        <v>152136.64285714287</v>
      </c>
      <c r="F130" s="523">
        <f t="shared" si="45"/>
        <v>1646728.4949232044</v>
      </c>
      <c r="G130" s="523">
        <f t="shared" si="46"/>
        <v>1722796.816351776</v>
      </c>
      <c r="H130" s="526">
        <f t="shared" si="47"/>
        <v>354492.64090615523</v>
      </c>
      <c r="I130" s="577">
        <f t="shared" si="48"/>
        <v>354492.64090615523</v>
      </c>
      <c r="J130" s="514">
        <f t="shared" si="32"/>
        <v>0</v>
      </c>
      <c r="K130" s="514"/>
      <c r="L130" s="525"/>
      <c r="M130" s="514">
        <f t="shared" si="49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1646728.4949232044</v>
      </c>
      <c r="E131" s="522">
        <f t="shared" si="44"/>
        <v>152136.64285714287</v>
      </c>
      <c r="F131" s="523">
        <f t="shared" si="45"/>
        <v>1494591.8520660615</v>
      </c>
      <c r="G131" s="523">
        <f t="shared" si="46"/>
        <v>1570660.1734946328</v>
      </c>
      <c r="H131" s="526">
        <f t="shared" si="47"/>
        <v>336622.99898844154</v>
      </c>
      <c r="I131" s="577">
        <f t="shared" si="48"/>
        <v>336622.99898844154</v>
      </c>
      <c r="J131" s="514">
        <f t="shared" si="32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  <c r="Q131" s="269"/>
    </row>
    <row r="132" spans="2:17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1494591.8520660615</v>
      </c>
      <c r="E132" s="522">
        <f t="shared" si="44"/>
        <v>152136.64285714287</v>
      </c>
      <c r="F132" s="523">
        <f t="shared" si="45"/>
        <v>1342455.2092089185</v>
      </c>
      <c r="G132" s="523">
        <f t="shared" si="46"/>
        <v>1418523.5306374901</v>
      </c>
      <c r="H132" s="526">
        <f t="shared" si="47"/>
        <v>318753.35707072797</v>
      </c>
      <c r="I132" s="577">
        <f t="shared" si="48"/>
        <v>318753.35707072797</v>
      </c>
      <c r="J132" s="514">
        <f t="shared" si="32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1342455.2092089185</v>
      </c>
      <c r="E133" s="522">
        <f t="shared" si="44"/>
        <v>152136.64285714287</v>
      </c>
      <c r="F133" s="523">
        <f t="shared" si="45"/>
        <v>1190318.5663517755</v>
      </c>
      <c r="G133" s="523">
        <f t="shared" si="46"/>
        <v>1266386.8877803469</v>
      </c>
      <c r="H133" s="526">
        <f t="shared" si="47"/>
        <v>300883.71515301429</v>
      </c>
      <c r="I133" s="577">
        <f t="shared" si="48"/>
        <v>300883.71515301429</v>
      </c>
      <c r="J133" s="514">
        <f t="shared" si="32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1190318.5663517755</v>
      </c>
      <c r="E134" s="522">
        <f t="shared" si="44"/>
        <v>152136.64285714287</v>
      </c>
      <c r="F134" s="523">
        <f t="shared" si="45"/>
        <v>1038181.9234946327</v>
      </c>
      <c r="G134" s="523">
        <f t="shared" si="46"/>
        <v>1114250.2449232042</v>
      </c>
      <c r="H134" s="526">
        <f t="shared" si="47"/>
        <v>283014.07323530066</v>
      </c>
      <c r="I134" s="577">
        <f t="shared" si="48"/>
        <v>283014.07323530066</v>
      </c>
      <c r="J134" s="514">
        <f t="shared" si="32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1038181.9234946327</v>
      </c>
      <c r="E135" s="522">
        <f t="shared" si="44"/>
        <v>152136.64285714287</v>
      </c>
      <c r="F135" s="523">
        <f t="shared" si="45"/>
        <v>886045.28063748986</v>
      </c>
      <c r="G135" s="523">
        <f t="shared" si="46"/>
        <v>962113.60206606123</v>
      </c>
      <c r="H135" s="526">
        <f t="shared" si="47"/>
        <v>265144.43131758703</v>
      </c>
      <c r="I135" s="577">
        <f t="shared" si="48"/>
        <v>265144.43131758703</v>
      </c>
      <c r="J135" s="514">
        <f t="shared" si="32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886045.28063748986</v>
      </c>
      <c r="E136" s="522">
        <f t="shared" si="44"/>
        <v>152136.64285714287</v>
      </c>
      <c r="F136" s="523">
        <f t="shared" si="45"/>
        <v>733908.63778034702</v>
      </c>
      <c r="G136" s="523">
        <f t="shared" si="46"/>
        <v>809976.9592089185</v>
      </c>
      <c r="H136" s="526">
        <f t="shared" si="47"/>
        <v>247274.78939987341</v>
      </c>
      <c r="I136" s="577">
        <f t="shared" si="48"/>
        <v>247274.78939987341</v>
      </c>
      <c r="J136" s="514">
        <f t="shared" si="32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733908.63778034702</v>
      </c>
      <c r="E137" s="522">
        <f t="shared" si="44"/>
        <v>152136.64285714287</v>
      </c>
      <c r="F137" s="523">
        <f t="shared" si="45"/>
        <v>581771.99492320418</v>
      </c>
      <c r="G137" s="523">
        <f t="shared" si="46"/>
        <v>657840.31635177555</v>
      </c>
      <c r="H137" s="526">
        <f t="shared" si="47"/>
        <v>229405.14748215975</v>
      </c>
      <c r="I137" s="577">
        <f t="shared" si="48"/>
        <v>229405.14748215975</v>
      </c>
      <c r="J137" s="514">
        <f t="shared" si="32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581771.99492320418</v>
      </c>
      <c r="E138" s="522">
        <f t="shared" si="44"/>
        <v>152136.64285714287</v>
      </c>
      <c r="F138" s="523">
        <f t="shared" si="45"/>
        <v>429635.35206606134</v>
      </c>
      <c r="G138" s="523">
        <f t="shared" si="46"/>
        <v>505703.67349463276</v>
      </c>
      <c r="H138" s="526">
        <f t="shared" si="47"/>
        <v>211535.50556444612</v>
      </c>
      <c r="I138" s="577">
        <f t="shared" si="48"/>
        <v>211535.50556444612</v>
      </c>
      <c r="J138" s="514">
        <f t="shared" si="32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429635.35206606134</v>
      </c>
      <c r="E139" s="522">
        <f t="shared" si="44"/>
        <v>152136.64285714287</v>
      </c>
      <c r="F139" s="523">
        <f t="shared" si="45"/>
        <v>277498.7092089185</v>
      </c>
      <c r="G139" s="523">
        <f t="shared" si="46"/>
        <v>353567.03063748992</v>
      </c>
      <c r="H139" s="526">
        <f t="shared" si="47"/>
        <v>193665.8636467325</v>
      </c>
      <c r="I139" s="577">
        <f t="shared" si="48"/>
        <v>193665.8636467325</v>
      </c>
      <c r="J139" s="514">
        <f t="shared" si="32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277498.7092089185</v>
      </c>
      <c r="E140" s="522">
        <f t="shared" si="44"/>
        <v>152136.64285714287</v>
      </c>
      <c r="F140" s="523">
        <f t="shared" si="45"/>
        <v>125362.06635177563</v>
      </c>
      <c r="G140" s="523">
        <f t="shared" si="46"/>
        <v>201430.38778034708</v>
      </c>
      <c r="H140" s="526">
        <f t="shared" si="47"/>
        <v>175796.22172901887</v>
      </c>
      <c r="I140" s="577">
        <f t="shared" si="48"/>
        <v>175796.22172901887</v>
      </c>
      <c r="J140" s="514">
        <f t="shared" si="32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125362.06635177563</v>
      </c>
      <c r="E141" s="522">
        <f t="shared" si="44"/>
        <v>125362.06635177563</v>
      </c>
      <c r="F141" s="523">
        <f t="shared" si="45"/>
        <v>0</v>
      </c>
      <c r="G141" s="523">
        <f t="shared" si="46"/>
        <v>62681.033175887816</v>
      </c>
      <c r="H141" s="526">
        <f t="shared" si="47"/>
        <v>132724.44530828521</v>
      </c>
      <c r="I141" s="577">
        <f t="shared" si="48"/>
        <v>132724.44530828521</v>
      </c>
      <c r="J141" s="514">
        <f t="shared" si="32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4"/>
        <v>0</v>
      </c>
      <c r="F142" s="523">
        <f t="shared" si="45"/>
        <v>0</v>
      </c>
      <c r="G142" s="523">
        <f t="shared" si="46"/>
        <v>0</v>
      </c>
      <c r="H142" s="526">
        <f t="shared" si="47"/>
        <v>0</v>
      </c>
      <c r="I142" s="577">
        <f t="shared" si="48"/>
        <v>0</v>
      </c>
      <c r="J142" s="514">
        <f t="shared" si="32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4"/>
        <v>0</v>
      </c>
      <c r="F143" s="523">
        <f t="shared" si="45"/>
        <v>0</v>
      </c>
      <c r="G143" s="523">
        <f t="shared" si="46"/>
        <v>0</v>
      </c>
      <c r="H143" s="526">
        <f t="shared" si="47"/>
        <v>0</v>
      </c>
      <c r="I143" s="577">
        <f t="shared" si="48"/>
        <v>0</v>
      </c>
      <c r="J143" s="514">
        <f t="shared" si="32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2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2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2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2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2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2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2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2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2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2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2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6389739.0000000009</v>
      </c>
      <c r="F155" s="375"/>
      <c r="G155" s="375"/>
      <c r="H155" s="375">
        <f>SUM(H99:H154)</f>
        <v>21853406.335189119</v>
      </c>
      <c r="I155" s="375">
        <f>SUM(I99:I154)</f>
        <v>21853406.335189119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view="pageBreakPreview" zoomScale="82" zoomScaleNormal="100" zoomScaleSheetLayoutView="82" workbookViewId="0">
      <selection activeCell="D112" sqref="D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1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1807717.2661762077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1807717.2661762077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420749.57142857142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 t="shared" ref="K24:K29" si="10">G24</f>
        <v>2329003.9936694037</v>
      </c>
      <c r="L24" s="519">
        <f t="shared" si="7"/>
        <v>0</v>
      </c>
      <c r="M24" s="518">
        <f t="shared" ref="M24:M29" si="11"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 t="shared" si="10"/>
        <v>2202992.5205155816</v>
      </c>
      <c r="L25" s="519">
        <f t="shared" si="7"/>
        <v>0</v>
      </c>
      <c r="M25" s="518">
        <f t="shared" si="11"/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159">
        <v>14258890.689085167</v>
      </c>
      <c r="E26" s="516">
        <v>431011.75609756098</v>
      </c>
      <c r="F26" s="159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 t="shared" si="10"/>
        <v>2215843.0945590343</v>
      </c>
      <c r="L26" s="519">
        <f t="shared" si="7"/>
        <v>0</v>
      </c>
      <c r="M26" s="518">
        <f t="shared" si="11"/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159">
        <v>13827878.932987606</v>
      </c>
      <c r="E27" s="516">
        <v>431011.75609756098</v>
      </c>
      <c r="F27" s="159">
        <v>13396867.176890045</v>
      </c>
      <c r="G27" s="516">
        <v>2161064.0437903283</v>
      </c>
      <c r="H27" s="510">
        <v>2161064.0437903283</v>
      </c>
      <c r="I27" s="511">
        <f t="shared" si="0"/>
        <v>0</v>
      </c>
      <c r="J27" s="511"/>
      <c r="K27" s="518">
        <f t="shared" si="10"/>
        <v>2161064.0437903283</v>
      </c>
      <c r="L27" s="519">
        <f t="shared" ref="L27" si="12">IF(K27&lt;&gt;0,+G27-K27,0)</f>
        <v>0</v>
      </c>
      <c r="M27" s="518">
        <f t="shared" si="11"/>
        <v>2161064.0437903283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159">
        <v>13396867.176890045</v>
      </c>
      <c r="E28" s="516">
        <v>431011.75609756098</v>
      </c>
      <c r="F28" s="159">
        <v>12965855.420792485</v>
      </c>
      <c r="G28" s="516">
        <v>1779932.3659143087</v>
      </c>
      <c r="H28" s="510">
        <v>1779932.3659143087</v>
      </c>
      <c r="I28" s="511">
        <f t="shared" si="0"/>
        <v>0</v>
      </c>
      <c r="J28" s="511"/>
      <c r="K28" s="518">
        <f t="shared" si="10"/>
        <v>1779932.3659143087</v>
      </c>
      <c r="L28" s="519">
        <f t="shared" ref="L28" si="13">IF(K28&lt;&gt;0,+G28-K28,0)</f>
        <v>0</v>
      </c>
      <c r="M28" s="518">
        <f t="shared" si="11"/>
        <v>1779932.3659143087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159">
        <v>12985902.479215622</v>
      </c>
      <c r="E29" s="516">
        <v>420749.57142857142</v>
      </c>
      <c r="F29" s="159">
        <v>12565152.907787051</v>
      </c>
      <c r="G29" s="516">
        <v>1775013.5722575998</v>
      </c>
      <c r="H29" s="510">
        <v>1775013.5722575998</v>
      </c>
      <c r="I29" s="511">
        <f t="shared" si="0"/>
        <v>0</v>
      </c>
      <c r="J29" s="511"/>
      <c r="K29" s="518">
        <f t="shared" si="10"/>
        <v>1775013.5722575998</v>
      </c>
      <c r="L29" s="519">
        <f t="shared" ref="L29" si="14">IF(K29&lt;&gt;0,+G29-K29,0)</f>
        <v>0</v>
      </c>
      <c r="M29" s="518">
        <f t="shared" si="11"/>
        <v>1775013.5722575998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159">
        <v>12545105.849363908</v>
      </c>
      <c r="E30" s="516">
        <v>420749.57142857142</v>
      </c>
      <c r="F30" s="159">
        <v>12124356.277935337</v>
      </c>
      <c r="G30" s="516">
        <v>1807717.2661762077</v>
      </c>
      <c r="H30" s="510">
        <v>1807717.2661762077</v>
      </c>
      <c r="I30" s="511">
        <f t="shared" si="0"/>
        <v>0</v>
      </c>
      <c r="J30" s="511"/>
      <c r="K30" s="518">
        <f t="shared" ref="K30" si="15">G30</f>
        <v>1807717.2661762077</v>
      </c>
      <c r="L30" s="519">
        <f t="shared" ref="L30" si="16">IF(K30&lt;&gt;0,+G30-K30,0)</f>
        <v>0</v>
      </c>
      <c r="M30" s="518">
        <f t="shared" ref="M30" si="17">H30</f>
        <v>1807717.2661762077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12124356.277935337</v>
      </c>
      <c r="E31" s="522">
        <f>IF(+I14&lt;F30,I14,D31)</f>
        <v>420749.57142857142</v>
      </c>
      <c r="F31" s="523">
        <f t="shared" ref="F31:F48" si="18">+D31-E31</f>
        <v>11703606.706506766</v>
      </c>
      <c r="G31" s="524">
        <f t="shared" ref="G31:G72" si="19">+I$12*((D31+F31)/2)+E31</f>
        <v>1760406.4606029831</v>
      </c>
      <c r="H31" s="491">
        <f t="shared" ref="H31:H72" si="20">+I$13*((D31+F31)/2)+E31</f>
        <v>1760406.4606029831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11703606.706506766</v>
      </c>
      <c r="E32" s="522">
        <f>IF(+I14&lt;F31,I14,D32)</f>
        <v>420749.57142857142</v>
      </c>
      <c r="F32" s="523">
        <f t="shared" si="18"/>
        <v>11282857.135078195</v>
      </c>
      <c r="G32" s="524">
        <f t="shared" si="19"/>
        <v>1713095.6550297586</v>
      </c>
      <c r="H32" s="491">
        <f t="shared" si="20"/>
        <v>1713095.6550297586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11282857.135078195</v>
      </c>
      <c r="E33" s="522">
        <f>IF(+I14&lt;F32,I14,D33)</f>
        <v>420749.57142857142</v>
      </c>
      <c r="F33" s="523">
        <f t="shared" si="18"/>
        <v>10862107.563649625</v>
      </c>
      <c r="G33" s="524">
        <f t="shared" si="19"/>
        <v>1665784.849456534</v>
      </c>
      <c r="H33" s="491">
        <f t="shared" si="20"/>
        <v>1665784.849456534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10862107.563649625</v>
      </c>
      <c r="E34" s="522">
        <f>IF(+I14&lt;F33,I14,D34)</f>
        <v>420749.57142857142</v>
      </c>
      <c r="F34" s="523">
        <f t="shared" si="18"/>
        <v>10441357.992221054</v>
      </c>
      <c r="G34" s="524">
        <f t="shared" si="19"/>
        <v>1618474.0438833095</v>
      </c>
      <c r="H34" s="491">
        <f t="shared" si="20"/>
        <v>1618474.0438833095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10441357.992221054</v>
      </c>
      <c r="E35" s="522">
        <f>IF(+I14&lt;F34,I14,D35)</f>
        <v>420749.57142857142</v>
      </c>
      <c r="F35" s="523">
        <f t="shared" si="18"/>
        <v>10020608.420792483</v>
      </c>
      <c r="G35" s="524">
        <f t="shared" si="19"/>
        <v>1571163.2383100849</v>
      </c>
      <c r="H35" s="491">
        <f t="shared" si="20"/>
        <v>1571163.2383100849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10020608.420792483</v>
      </c>
      <c r="E36" s="522">
        <f>IF(+I14&lt;F35,I14,D36)</f>
        <v>420749.57142857142</v>
      </c>
      <c r="F36" s="523">
        <f t="shared" si="18"/>
        <v>9599858.8493639119</v>
      </c>
      <c r="G36" s="524">
        <f t="shared" si="19"/>
        <v>1523852.4327368604</v>
      </c>
      <c r="H36" s="491">
        <f t="shared" si="20"/>
        <v>1523852.4327368604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9599858.8493639119</v>
      </c>
      <c r="E37" s="522">
        <f>IF(+I14&lt;F36,I14,D37)</f>
        <v>420749.57142857142</v>
      </c>
      <c r="F37" s="523">
        <f t="shared" si="18"/>
        <v>9179109.277935341</v>
      </c>
      <c r="G37" s="524">
        <f t="shared" si="19"/>
        <v>1476541.6271636356</v>
      </c>
      <c r="H37" s="491">
        <f t="shared" si="20"/>
        <v>1476541.6271636356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9179109.277935341</v>
      </c>
      <c r="E38" s="522">
        <f>IF(+I14&lt;F37,I14,D38)</f>
        <v>420749.57142857142</v>
      </c>
      <c r="F38" s="523">
        <f t="shared" si="18"/>
        <v>8758359.7065067701</v>
      </c>
      <c r="G38" s="524">
        <f t="shared" si="19"/>
        <v>1429230.8215904112</v>
      </c>
      <c r="H38" s="491">
        <f t="shared" si="20"/>
        <v>1429230.8215904112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8758359.7065067701</v>
      </c>
      <c r="E39" s="522">
        <f>IF(+I14&lt;F38,I14,D39)</f>
        <v>420749.57142857142</v>
      </c>
      <c r="F39" s="523">
        <f t="shared" si="18"/>
        <v>8337610.1350781983</v>
      </c>
      <c r="G39" s="524">
        <f t="shared" si="19"/>
        <v>1381920.0160171865</v>
      </c>
      <c r="H39" s="491">
        <f t="shared" si="20"/>
        <v>1381920.0160171865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8337610.1350781983</v>
      </c>
      <c r="E40" s="522">
        <f>IF(+I14&lt;F39,I14,D40)</f>
        <v>420749.57142857142</v>
      </c>
      <c r="F40" s="523">
        <f t="shared" si="18"/>
        <v>7916860.5636496264</v>
      </c>
      <c r="G40" s="524">
        <f t="shared" si="19"/>
        <v>1334609.2104439617</v>
      </c>
      <c r="H40" s="491">
        <f t="shared" si="20"/>
        <v>1334609.2104439617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7916860.5636496264</v>
      </c>
      <c r="E41" s="522">
        <f>IF(+I14&lt;F40,I14,D41)</f>
        <v>420749.57142857142</v>
      </c>
      <c r="F41" s="523">
        <f t="shared" si="18"/>
        <v>7496110.9922210546</v>
      </c>
      <c r="G41" s="524">
        <f t="shared" si="19"/>
        <v>1287298.4048707371</v>
      </c>
      <c r="H41" s="491">
        <f t="shared" si="20"/>
        <v>1287298.4048707371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7496110.9922210546</v>
      </c>
      <c r="E42" s="522">
        <f>IF(+I14&lt;F41,I14,D42)</f>
        <v>420749.57142857142</v>
      </c>
      <c r="F42" s="523">
        <f t="shared" si="18"/>
        <v>7075361.4207924828</v>
      </c>
      <c r="G42" s="524">
        <f t="shared" si="19"/>
        <v>1239987.5992975123</v>
      </c>
      <c r="H42" s="491">
        <f t="shared" si="20"/>
        <v>1239987.5992975123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7075361.4207924828</v>
      </c>
      <c r="E43" s="522">
        <f>IF(+I14&lt;F42,I14,D43)</f>
        <v>420749.57142857142</v>
      </c>
      <c r="F43" s="523">
        <f t="shared" si="18"/>
        <v>6654611.849363911</v>
      </c>
      <c r="G43" s="524">
        <f t="shared" si="19"/>
        <v>1192676.7937242878</v>
      </c>
      <c r="H43" s="491">
        <f t="shared" si="20"/>
        <v>1192676.7937242878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6654611.849363911</v>
      </c>
      <c r="E44" s="522">
        <f>IF(+I14&lt;F43,I14,D44)</f>
        <v>420749.57142857142</v>
      </c>
      <c r="F44" s="523">
        <f t="shared" si="18"/>
        <v>6233862.2779353391</v>
      </c>
      <c r="G44" s="524">
        <f t="shared" si="19"/>
        <v>1145365.988151063</v>
      </c>
      <c r="H44" s="491">
        <f t="shared" si="20"/>
        <v>1145365.988151063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6233862.2779353391</v>
      </c>
      <c r="E45" s="522">
        <f>IF(+I14&lt;F44,I14,D45)</f>
        <v>420749.57142857142</v>
      </c>
      <c r="F45" s="523">
        <f t="shared" si="18"/>
        <v>5813112.7065067673</v>
      </c>
      <c r="G45" s="524">
        <f t="shared" si="19"/>
        <v>1098055.1825778384</v>
      </c>
      <c r="H45" s="491">
        <f t="shared" si="20"/>
        <v>1098055.1825778384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5813112.7065067673</v>
      </c>
      <c r="E46" s="522">
        <f>IF(+I14&lt;F45,I14,D46)</f>
        <v>420749.57142857142</v>
      </c>
      <c r="F46" s="523">
        <f t="shared" si="18"/>
        <v>5392363.1350781955</v>
      </c>
      <c r="G46" s="524">
        <f t="shared" si="19"/>
        <v>1050744.3770046136</v>
      </c>
      <c r="H46" s="491">
        <f t="shared" si="20"/>
        <v>1050744.3770046136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5392363.1350781955</v>
      </c>
      <c r="E47" s="522">
        <f>IF(+I14&lt;F46,I14,D47)</f>
        <v>420749.57142857142</v>
      </c>
      <c r="F47" s="523">
        <f t="shared" si="18"/>
        <v>4971613.5636496237</v>
      </c>
      <c r="G47" s="524">
        <f t="shared" si="19"/>
        <v>1003433.5714313891</v>
      </c>
      <c r="H47" s="491">
        <f t="shared" si="20"/>
        <v>1003433.5714313891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4971613.5636496237</v>
      </c>
      <c r="E48" s="522">
        <f>IF(+I14&lt;F47,I14,D48)</f>
        <v>420749.57142857142</v>
      </c>
      <c r="F48" s="523">
        <f t="shared" si="18"/>
        <v>4550863.9922210518</v>
      </c>
      <c r="G48" s="524">
        <f t="shared" si="19"/>
        <v>956122.76585816429</v>
      </c>
      <c r="H48" s="491">
        <f t="shared" si="20"/>
        <v>956122.76585816429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4550863.9922210518</v>
      </c>
      <c r="E49" s="522">
        <f>IF(+I14&lt;F48,I14,D49)</f>
        <v>420749.57142857142</v>
      </c>
      <c r="F49" s="523">
        <f t="shared" ref="F49:F72" si="21">+D49-E49</f>
        <v>4130114.4207924805</v>
      </c>
      <c r="G49" s="524">
        <f t="shared" si="19"/>
        <v>908811.96028493973</v>
      </c>
      <c r="H49" s="491">
        <f t="shared" si="20"/>
        <v>908811.96028493973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4130114.4207924805</v>
      </c>
      <c r="E50" s="522">
        <f>IF(+I14&lt;F49,I14,D50)</f>
        <v>420749.57142857142</v>
      </c>
      <c r="F50" s="523">
        <f t="shared" si="21"/>
        <v>3709364.8493639091</v>
      </c>
      <c r="G50" s="524">
        <f t="shared" si="19"/>
        <v>861501.15471171495</v>
      </c>
      <c r="H50" s="491">
        <f t="shared" si="20"/>
        <v>861501.15471171495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3709364.8493639091</v>
      </c>
      <c r="E51" s="522">
        <f>IF(+I14&lt;F50,I14,D51)</f>
        <v>420749.57142857142</v>
      </c>
      <c r="F51" s="523">
        <f t="shared" si="21"/>
        <v>3288615.2779353377</v>
      </c>
      <c r="G51" s="524">
        <f t="shared" si="19"/>
        <v>814190.34913849039</v>
      </c>
      <c r="H51" s="491">
        <f t="shared" si="20"/>
        <v>814190.34913849039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3288615.2779353377</v>
      </c>
      <c r="E52" s="522">
        <f>IF(+I14&lt;F51,I14,D52)</f>
        <v>420749.57142857142</v>
      </c>
      <c r="F52" s="523">
        <f t="shared" si="21"/>
        <v>2867865.7065067664</v>
      </c>
      <c r="G52" s="524">
        <f t="shared" si="19"/>
        <v>766879.54356526572</v>
      </c>
      <c r="H52" s="491">
        <f t="shared" si="20"/>
        <v>766879.54356526572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2867865.7065067664</v>
      </c>
      <c r="E53" s="522">
        <f>IF(+I14&lt;F52,I14,D53)</f>
        <v>420749.57142857142</v>
      </c>
      <c r="F53" s="523">
        <f t="shared" si="21"/>
        <v>2447116.135078195</v>
      </c>
      <c r="G53" s="524">
        <f t="shared" si="19"/>
        <v>719568.73799204116</v>
      </c>
      <c r="H53" s="491">
        <f t="shared" si="20"/>
        <v>719568.73799204116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2447116.135078195</v>
      </c>
      <c r="E54" s="522">
        <f>IF(+I14&lt;F53,I14,D54)</f>
        <v>420749.57142857142</v>
      </c>
      <c r="F54" s="523">
        <f t="shared" si="21"/>
        <v>2026366.5636496237</v>
      </c>
      <c r="G54" s="524">
        <f t="shared" si="19"/>
        <v>672257.93241881649</v>
      </c>
      <c r="H54" s="491">
        <f t="shared" si="20"/>
        <v>672257.93241881649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2026366.5636496237</v>
      </c>
      <c r="E55" s="522">
        <f>IF(+I14&lt;F54,I14,D55)</f>
        <v>420749.57142857142</v>
      </c>
      <c r="F55" s="523">
        <f t="shared" si="21"/>
        <v>1605616.9922210523</v>
      </c>
      <c r="G55" s="524">
        <f t="shared" si="19"/>
        <v>624947.12684559182</v>
      </c>
      <c r="H55" s="491">
        <f t="shared" si="20"/>
        <v>624947.12684559182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1605616.9922210523</v>
      </c>
      <c r="E56" s="522">
        <f>IF(+I14&lt;F55,I14,D56)</f>
        <v>420749.57142857142</v>
      </c>
      <c r="F56" s="523">
        <f t="shared" si="21"/>
        <v>1184867.4207924809</v>
      </c>
      <c r="G56" s="524">
        <f t="shared" si="19"/>
        <v>577636.32127236726</v>
      </c>
      <c r="H56" s="491">
        <f t="shared" si="20"/>
        <v>577636.32127236726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1184867.4207924809</v>
      </c>
      <c r="E57" s="522">
        <f>IF(+I14&lt;F56,I14,D57)</f>
        <v>420749.57142857142</v>
      </c>
      <c r="F57" s="523">
        <f t="shared" si="21"/>
        <v>764117.84936390957</v>
      </c>
      <c r="G57" s="524">
        <f t="shared" si="19"/>
        <v>530325.51569914259</v>
      </c>
      <c r="H57" s="491">
        <f t="shared" si="20"/>
        <v>530325.51569914259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764117.84936390957</v>
      </c>
      <c r="E58" s="522">
        <f>IF(+I14&lt;F57,I14,D58)</f>
        <v>420749.57142857142</v>
      </c>
      <c r="F58" s="523">
        <f t="shared" si="21"/>
        <v>343368.27793533815</v>
      </c>
      <c r="G58" s="524">
        <f t="shared" si="19"/>
        <v>483014.71012591798</v>
      </c>
      <c r="H58" s="491">
        <f t="shared" si="20"/>
        <v>483014.71012591798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343368.27793533815</v>
      </c>
      <c r="E59" s="522">
        <f>IF(+I14&lt;F58,I14,D59)</f>
        <v>343368.27793533815</v>
      </c>
      <c r="F59" s="523">
        <f t="shared" si="21"/>
        <v>0</v>
      </c>
      <c r="G59" s="524">
        <f t="shared" si="19"/>
        <v>362673.14589070523</v>
      </c>
      <c r="H59" s="491">
        <f t="shared" si="20"/>
        <v>362673.14589070523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17671481.999999993</v>
      </c>
      <c r="F73" s="375"/>
      <c r="G73" s="375">
        <f>SUM(G17:G72)</f>
        <v>62584442.464546718</v>
      </c>
      <c r="H73" s="375">
        <f>SUM(H17:H72)</f>
        <v>62584442.464546718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1807717.2661762077</v>
      </c>
      <c r="N87" s="546">
        <f>IF(J92&lt;D11,0,VLOOKUP(J92,C17:O72,11))</f>
        <v>1807717.2661762077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1878537.3886775936</v>
      </c>
      <c r="N88" s="550">
        <f>IF(J92&lt;D11,0,VLOOKUP(J92,C99:P154,7))</f>
        <v>1878537.3886775936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70820.122501385864</v>
      </c>
      <c r="N89" s="555">
        <f>+N88-N87</f>
        <v>70820.122501385864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17671482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420749.57142857142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26">+I99-H99</f>
        <v>0</v>
      </c>
      <c r="K99" s="514"/>
      <c r="L99" s="512">
        <f t="shared" ref="L99:L104" si="27">H99</f>
        <v>878177</v>
      </c>
      <c r="M99" s="513">
        <f t="shared" ref="M99:M130" si="28">IF(L99&lt;&gt;0,+H99-L99,0)</f>
        <v>0</v>
      </c>
      <c r="N99" s="512">
        <f t="shared" ref="N99:N104" si="29">I99</f>
        <v>878177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26"/>
        <v>0</v>
      </c>
      <c r="K100" s="514"/>
      <c r="L100" s="518">
        <f t="shared" si="27"/>
        <v>3312750.4635227108</v>
      </c>
      <c r="M100" s="519">
        <f t="shared" si="28"/>
        <v>0</v>
      </c>
      <c r="N100" s="518">
        <f t="shared" si="29"/>
        <v>3312750.4635227108</v>
      </c>
      <c r="O100" s="514">
        <f t="shared" si="30"/>
        <v>0</v>
      </c>
      <c r="P100" s="514">
        <f t="shared" si="31"/>
        <v>0</v>
      </c>
      <c r="Q100" s="269"/>
    </row>
    <row r="101" spans="1:17">
      <c r="B101" s="195" t="str">
        <f t="shared" ref="B101:B154" si="32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26"/>
        <v>0</v>
      </c>
      <c r="K101" s="514"/>
      <c r="L101" s="518">
        <f t="shared" si="27"/>
        <v>2981733.6450111624</v>
      </c>
      <c r="M101" s="519">
        <f t="shared" si="28"/>
        <v>0</v>
      </c>
      <c r="N101" s="518">
        <f t="shared" si="29"/>
        <v>2981733.6450111624</v>
      </c>
      <c r="O101" s="514">
        <f t="shared" si="30"/>
        <v>0</v>
      </c>
      <c r="P101" s="514">
        <f t="shared" si="31"/>
        <v>0</v>
      </c>
      <c r="Q101" s="269"/>
    </row>
    <row r="102" spans="1:17">
      <c r="B102" s="195" t="str">
        <f t="shared" si="32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27"/>
        <v>2864880.1232274803</v>
      </c>
      <c r="M102" s="519">
        <f t="shared" ref="M102:M107" si="33">IF(L102&lt;&gt;0,+H102-L102,0)</f>
        <v>0</v>
      </c>
      <c r="N102" s="518">
        <f t="shared" si="29"/>
        <v>2864880.1232274803</v>
      </c>
      <c r="O102" s="514">
        <f t="shared" ref="O102:O107" si="34">IF(N102&lt;&gt;0,+I102-N102,0)</f>
        <v>0</v>
      </c>
      <c r="P102" s="514">
        <f t="shared" ref="P102:P107" si="35">+O102-M102</f>
        <v>0</v>
      </c>
      <c r="Q102" s="269"/>
    </row>
    <row r="103" spans="1:17">
      <c r="B103" s="195" t="str">
        <f t="shared" si="32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27"/>
        <v>2610932.3249301547</v>
      </c>
      <c r="M103" s="519">
        <f t="shared" si="33"/>
        <v>0</v>
      </c>
      <c r="N103" s="518">
        <f t="shared" si="29"/>
        <v>2610932.3249301547</v>
      </c>
      <c r="O103" s="514">
        <f t="shared" si="34"/>
        <v>0</v>
      </c>
      <c r="P103" s="514">
        <f t="shared" si="35"/>
        <v>0</v>
      </c>
      <c r="Q103" s="269"/>
    </row>
    <row r="104" spans="1:17">
      <c r="B104" s="195" t="str">
        <f t="shared" si="32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27"/>
        <v>2563969.8538958314</v>
      </c>
      <c r="M104" s="519">
        <f t="shared" si="33"/>
        <v>0</v>
      </c>
      <c r="N104" s="518">
        <f t="shared" si="29"/>
        <v>2563969.8538958314</v>
      </c>
      <c r="O104" s="514">
        <f t="shared" si="34"/>
        <v>0</v>
      </c>
      <c r="P104" s="514">
        <f t="shared" si="35"/>
        <v>0</v>
      </c>
      <c r="Q104" s="269"/>
    </row>
    <row r="105" spans="1:17">
      <c r="B105" s="195" t="str">
        <f t="shared" si="32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26"/>
        <v>0</v>
      </c>
      <c r="K105" s="514"/>
      <c r="L105" s="518">
        <f t="shared" ref="L105:L110" si="36">H105</f>
        <v>2443019.3444839055</v>
      </c>
      <c r="M105" s="519">
        <f t="shared" si="33"/>
        <v>0</v>
      </c>
      <c r="N105" s="518">
        <f t="shared" ref="N105:N110" si="37">I105</f>
        <v>2443019.3444839055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2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26"/>
        <v>0</v>
      </c>
      <c r="K106" s="514"/>
      <c r="L106" s="518">
        <f t="shared" si="36"/>
        <v>2306485.4456193848</v>
      </c>
      <c r="M106" s="519">
        <f t="shared" si="33"/>
        <v>0</v>
      </c>
      <c r="N106" s="518">
        <f t="shared" si="37"/>
        <v>2306485.4456193848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26"/>
        <v>0</v>
      </c>
      <c r="K107" s="514"/>
      <c r="L107" s="518">
        <f t="shared" si="36"/>
        <v>2183954.2915421841</v>
      </c>
      <c r="M107" s="519">
        <f t="shared" si="33"/>
        <v>0</v>
      </c>
      <c r="N107" s="518">
        <f t="shared" si="37"/>
        <v>2183954.2915421841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26"/>
        <v>0</v>
      </c>
      <c r="K108" s="514"/>
      <c r="L108" s="518">
        <f t="shared" si="36"/>
        <v>1909207.486730136</v>
      </c>
      <c r="M108" s="519">
        <f t="shared" ref="M108" si="38">IF(L108&lt;&gt;0,+H108-L108,0)</f>
        <v>0</v>
      </c>
      <c r="N108" s="518">
        <f t="shared" si="37"/>
        <v>1909207.486730136</v>
      </c>
      <c r="O108" s="514">
        <f t="shared" ref="O108" si="39">IF(N108&lt;&gt;0,+I108-N108,0)</f>
        <v>0</v>
      </c>
      <c r="P108" s="514">
        <f t="shared" si="31"/>
        <v>0</v>
      </c>
      <c r="Q108" s="269"/>
    </row>
    <row r="109" spans="1:17">
      <c r="B109" s="195" t="str">
        <f t="shared" si="32"/>
        <v/>
      </c>
      <c r="C109" s="507">
        <f>IF(D93="","-",+C108+1)</f>
        <v>2019</v>
      </c>
      <c r="D109" s="508">
        <v>13884258.546228023</v>
      </c>
      <c r="E109" s="520">
        <v>410964.69767441862</v>
      </c>
      <c r="F109" s="515">
        <v>13473293.848553605</v>
      </c>
      <c r="G109" s="515">
        <v>13678776.197390813</v>
      </c>
      <c r="H109" s="516">
        <v>1875148.3778696754</v>
      </c>
      <c r="I109" s="510">
        <v>1875148.3778696754</v>
      </c>
      <c r="J109" s="514">
        <f t="shared" si="26"/>
        <v>0</v>
      </c>
      <c r="K109" s="514"/>
      <c r="L109" s="518">
        <f t="shared" si="36"/>
        <v>1875148.3778696754</v>
      </c>
      <c r="M109" s="519">
        <f t="shared" ref="M109" si="40">IF(L109&lt;&gt;0,+H109-L109,0)</f>
        <v>0</v>
      </c>
      <c r="N109" s="518">
        <f t="shared" si="37"/>
        <v>1875148.3778696754</v>
      </c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32"/>
        <v/>
      </c>
      <c r="C110" s="507">
        <f>IF(D93="","-",+C109+1)</f>
        <v>2020</v>
      </c>
      <c r="D110" s="508">
        <v>13473293.848553605</v>
      </c>
      <c r="E110" s="520">
        <v>420749.57142857142</v>
      </c>
      <c r="F110" s="515">
        <v>13052544.277125034</v>
      </c>
      <c r="G110" s="515">
        <v>13262919.06283932</v>
      </c>
      <c r="H110" s="516">
        <v>1847492.6051652874</v>
      </c>
      <c r="I110" s="510">
        <v>1847492.6051652874</v>
      </c>
      <c r="J110" s="514">
        <f t="shared" si="26"/>
        <v>0</v>
      </c>
      <c r="K110" s="514"/>
      <c r="L110" s="518">
        <f t="shared" si="36"/>
        <v>1847492.6051652874</v>
      </c>
      <c r="M110" s="519">
        <f t="shared" ref="M110" si="41">IF(L110&lt;&gt;0,+H110-L110,0)</f>
        <v>0</v>
      </c>
      <c r="N110" s="518">
        <f t="shared" si="37"/>
        <v>1847492.6051652874</v>
      </c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32"/>
        <v/>
      </c>
      <c r="C111" s="507">
        <f>IF(D93="","-",+C110+1)</f>
        <v>2021</v>
      </c>
      <c r="D111" s="508">
        <v>13052544.277125034</v>
      </c>
      <c r="E111" s="520">
        <v>431011.75609756098</v>
      </c>
      <c r="F111" s="515">
        <v>12621532.521027474</v>
      </c>
      <c r="G111" s="515">
        <v>12837038.399076253</v>
      </c>
      <c r="H111" s="516">
        <v>1888198.2388737798</v>
      </c>
      <c r="I111" s="510">
        <v>1888198.2388737798</v>
      </c>
      <c r="J111" s="514">
        <f t="shared" si="26"/>
        <v>0</v>
      </c>
      <c r="K111" s="514"/>
      <c r="L111" s="518">
        <f t="shared" ref="L111" si="42">H111</f>
        <v>1888198.2388737798</v>
      </c>
      <c r="M111" s="519">
        <f t="shared" ref="M111" si="43">IF(L111&lt;&gt;0,+H111-L111,0)</f>
        <v>0</v>
      </c>
      <c r="N111" s="518">
        <f t="shared" ref="N111" si="44">I111</f>
        <v>1888198.2388737798</v>
      </c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32"/>
        <v/>
      </c>
      <c r="C112" s="507">
        <f>IF(D93="","-",+C111+1)</f>
        <v>2022</v>
      </c>
      <c r="D112" s="374">
        <f>IF(F111+SUM(E$99:E111)=D$92,F111,D$92-SUM(E$99:E111))</f>
        <v>12621532.521027474</v>
      </c>
      <c r="E112" s="522">
        <f>IF(+J96&lt;F111,J96,D112)</f>
        <v>420749.57142857142</v>
      </c>
      <c r="F112" s="523">
        <f t="shared" ref="F112:F130" si="45">+D112-E112</f>
        <v>12200782.949598903</v>
      </c>
      <c r="G112" s="523">
        <f t="shared" ref="G112:G130" si="46">+(F112+D112)/2</f>
        <v>12411157.735313188</v>
      </c>
      <c r="H112" s="526">
        <f>+J$94*G112+E112</f>
        <v>1878537.3886775936</v>
      </c>
      <c r="I112" s="577">
        <f>+J$95*G112+E112</f>
        <v>1878537.3886775936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12200782.949598903</v>
      </c>
      <c r="E113" s="522">
        <f>IF(+J96&lt;F112,J96,D113)</f>
        <v>420749.57142857142</v>
      </c>
      <c r="F113" s="523">
        <f t="shared" si="45"/>
        <v>11780033.378170332</v>
      </c>
      <c r="G113" s="523">
        <f t="shared" si="46"/>
        <v>11990408.163884617</v>
      </c>
      <c r="H113" s="526">
        <f t="shared" ref="H113:H154" si="47">+J$94*G113+E113</f>
        <v>1829117.0515565749</v>
      </c>
      <c r="I113" s="577">
        <f t="shared" ref="I113:I154" si="48">+J$95*G113+E113</f>
        <v>1829117.0515565749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11780033.378170332</v>
      </c>
      <c r="E114" s="522">
        <f>IF(+J96&lt;F113,J96,D114)</f>
        <v>420749.57142857142</v>
      </c>
      <c r="F114" s="523">
        <f t="shared" si="45"/>
        <v>11359283.806741761</v>
      </c>
      <c r="G114" s="523">
        <f t="shared" si="46"/>
        <v>11569658.592456046</v>
      </c>
      <c r="H114" s="526">
        <f t="shared" si="47"/>
        <v>1779696.714435556</v>
      </c>
      <c r="I114" s="577">
        <f t="shared" si="48"/>
        <v>1779696.714435556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32"/>
        <v/>
      </c>
      <c r="C115" s="507">
        <f>IF(D93="","-",+C114+1)</f>
        <v>2025</v>
      </c>
      <c r="D115" s="374">
        <f>IF(F114+SUM(E$99:E114)=D$92,F114,D$92-SUM(E$99:E114))</f>
        <v>11359283.806741761</v>
      </c>
      <c r="E115" s="522">
        <f>IF(+J96&lt;F114,J96,D115)</f>
        <v>420749.57142857142</v>
      </c>
      <c r="F115" s="523">
        <f t="shared" si="45"/>
        <v>10938534.23531319</v>
      </c>
      <c r="G115" s="523">
        <f t="shared" si="46"/>
        <v>11148909.021027476</v>
      </c>
      <c r="H115" s="526">
        <f t="shared" si="47"/>
        <v>1730276.3773145373</v>
      </c>
      <c r="I115" s="577">
        <f t="shared" si="48"/>
        <v>1730276.3773145373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32"/>
        <v/>
      </c>
      <c r="C116" s="507">
        <f>IF(D93="","-",+C115+1)</f>
        <v>2026</v>
      </c>
      <c r="D116" s="374">
        <f>IF(F115+SUM(E$99:E115)=D$92,F115,D$92-SUM(E$99:E115))</f>
        <v>10938534.23531319</v>
      </c>
      <c r="E116" s="522">
        <f>IF(+J96&lt;F115,J96,D116)</f>
        <v>420749.57142857142</v>
      </c>
      <c r="F116" s="523">
        <f t="shared" si="45"/>
        <v>10517784.663884619</v>
      </c>
      <c r="G116" s="523">
        <f t="shared" si="46"/>
        <v>10728159.449598905</v>
      </c>
      <c r="H116" s="526">
        <f t="shared" si="47"/>
        <v>1680856.0401935184</v>
      </c>
      <c r="I116" s="577">
        <f t="shared" si="48"/>
        <v>1680856.0401935184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10517784.663884619</v>
      </c>
      <c r="E117" s="522">
        <f>IF(+J96&lt;F116,J96,D117)</f>
        <v>420749.57142857142</v>
      </c>
      <c r="F117" s="523">
        <f t="shared" si="45"/>
        <v>10097035.092456048</v>
      </c>
      <c r="G117" s="523">
        <f t="shared" si="46"/>
        <v>10307409.878170334</v>
      </c>
      <c r="H117" s="526">
        <f t="shared" si="47"/>
        <v>1631435.7030724997</v>
      </c>
      <c r="I117" s="577">
        <f t="shared" si="48"/>
        <v>1631435.7030724997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10097035.092456048</v>
      </c>
      <c r="E118" s="522">
        <f>IF(+J96&lt;F117,J96,D118)</f>
        <v>420749.57142857142</v>
      </c>
      <c r="F118" s="523">
        <f t="shared" si="45"/>
        <v>9676285.5210274775</v>
      </c>
      <c r="G118" s="523">
        <f t="shared" si="46"/>
        <v>9886660.3067417629</v>
      </c>
      <c r="H118" s="526">
        <f t="shared" si="47"/>
        <v>1582015.3659514808</v>
      </c>
      <c r="I118" s="577">
        <f t="shared" si="48"/>
        <v>1582015.3659514808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9676285.5210274775</v>
      </c>
      <c r="E119" s="522">
        <f>IF(+J96&lt;F118,J96,D119)</f>
        <v>420749.57142857142</v>
      </c>
      <c r="F119" s="523">
        <f t="shared" si="45"/>
        <v>9255535.9495989066</v>
      </c>
      <c r="G119" s="523">
        <f t="shared" si="46"/>
        <v>9465910.735313192</v>
      </c>
      <c r="H119" s="526">
        <f t="shared" si="47"/>
        <v>1532595.0288304621</v>
      </c>
      <c r="I119" s="577">
        <f t="shared" si="48"/>
        <v>1532595.0288304621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9255535.9495989066</v>
      </c>
      <c r="E120" s="522">
        <f>IF(+J96&lt;F119,J96,D120)</f>
        <v>420749.57142857142</v>
      </c>
      <c r="F120" s="523">
        <f t="shared" si="45"/>
        <v>8834786.3781703357</v>
      </c>
      <c r="G120" s="523">
        <f t="shared" si="46"/>
        <v>9045161.1638846211</v>
      </c>
      <c r="H120" s="526">
        <f t="shared" si="47"/>
        <v>1483174.6917094432</v>
      </c>
      <c r="I120" s="577">
        <f t="shared" si="48"/>
        <v>1483174.6917094432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8834786.3781703357</v>
      </c>
      <c r="E121" s="522">
        <f>IF(+J96&lt;F120,J96,D121)</f>
        <v>420749.57142857142</v>
      </c>
      <c r="F121" s="523">
        <f t="shared" si="45"/>
        <v>8414036.8067417648</v>
      </c>
      <c r="G121" s="523">
        <f t="shared" si="46"/>
        <v>8624411.5924560502</v>
      </c>
      <c r="H121" s="526">
        <f t="shared" si="47"/>
        <v>1433754.3545884246</v>
      </c>
      <c r="I121" s="577">
        <f t="shared" si="48"/>
        <v>1433754.3545884246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8414036.8067417648</v>
      </c>
      <c r="E122" s="522">
        <f>IF(+J96&lt;F121,J96,D122)</f>
        <v>420749.57142857142</v>
      </c>
      <c r="F122" s="523">
        <f t="shared" si="45"/>
        <v>7993287.2353131929</v>
      </c>
      <c r="G122" s="523">
        <f t="shared" si="46"/>
        <v>8203662.0210274793</v>
      </c>
      <c r="H122" s="526">
        <f t="shared" si="47"/>
        <v>1384334.0174674056</v>
      </c>
      <c r="I122" s="577">
        <f t="shared" si="48"/>
        <v>1384334.0174674056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7993287.2353131929</v>
      </c>
      <c r="E123" s="522">
        <f>IF(+J96&lt;F122,J96,D123)</f>
        <v>420749.57142857142</v>
      </c>
      <c r="F123" s="523">
        <f t="shared" si="45"/>
        <v>7572537.6638846211</v>
      </c>
      <c r="G123" s="523">
        <f t="shared" si="46"/>
        <v>7782912.4495989066</v>
      </c>
      <c r="H123" s="526">
        <f t="shared" si="47"/>
        <v>1334913.6803463867</v>
      </c>
      <c r="I123" s="577">
        <f t="shared" si="48"/>
        <v>1334913.6803463867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7572537.6638846211</v>
      </c>
      <c r="E124" s="522">
        <f>IF(+J96&lt;F123,J96,D124)</f>
        <v>420749.57142857142</v>
      </c>
      <c r="F124" s="523">
        <f t="shared" si="45"/>
        <v>7151788.0924560493</v>
      </c>
      <c r="G124" s="523">
        <f t="shared" si="46"/>
        <v>7362162.8781703357</v>
      </c>
      <c r="H124" s="526">
        <f t="shared" si="47"/>
        <v>1285493.3432253678</v>
      </c>
      <c r="I124" s="577">
        <f t="shared" si="48"/>
        <v>1285493.3432253678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7151788.0924560493</v>
      </c>
      <c r="E125" s="522">
        <f>IF(+J96&lt;F124,J96,D125)</f>
        <v>420749.57142857142</v>
      </c>
      <c r="F125" s="523">
        <f t="shared" si="45"/>
        <v>6731038.5210274775</v>
      </c>
      <c r="G125" s="523">
        <f t="shared" si="46"/>
        <v>6941413.3067417629</v>
      </c>
      <c r="H125" s="526">
        <f t="shared" si="47"/>
        <v>1236073.0061043489</v>
      </c>
      <c r="I125" s="577">
        <f t="shared" si="48"/>
        <v>1236073.0061043489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6731038.5210274775</v>
      </c>
      <c r="E126" s="522">
        <f>IF(+J96&lt;F125,J96,D126)</f>
        <v>420749.57142857142</v>
      </c>
      <c r="F126" s="523">
        <f t="shared" si="45"/>
        <v>6310288.9495989056</v>
      </c>
      <c r="G126" s="523">
        <f t="shared" si="46"/>
        <v>6520663.735313192</v>
      </c>
      <c r="H126" s="526">
        <f t="shared" si="47"/>
        <v>1186652.66898333</v>
      </c>
      <c r="I126" s="577">
        <f t="shared" si="48"/>
        <v>1186652.66898333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6310288.9495989056</v>
      </c>
      <c r="E127" s="522">
        <f>IF(+J96&lt;F126,J96,D127)</f>
        <v>420749.57142857142</v>
      </c>
      <c r="F127" s="523">
        <f t="shared" si="45"/>
        <v>5889539.3781703338</v>
      </c>
      <c r="G127" s="523">
        <f t="shared" si="46"/>
        <v>6099914.1638846193</v>
      </c>
      <c r="H127" s="526">
        <f t="shared" si="47"/>
        <v>1137232.3318623111</v>
      </c>
      <c r="I127" s="577">
        <f t="shared" si="48"/>
        <v>1137232.3318623111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5889539.3781703338</v>
      </c>
      <c r="E128" s="522">
        <f>IF(+J96&lt;F127,J96,D128)</f>
        <v>420749.57142857142</v>
      </c>
      <c r="F128" s="523">
        <f t="shared" si="45"/>
        <v>5468789.806741762</v>
      </c>
      <c r="G128" s="523">
        <f t="shared" si="46"/>
        <v>5679164.5924560484</v>
      </c>
      <c r="H128" s="526">
        <f t="shared" si="47"/>
        <v>1087811.9947412922</v>
      </c>
      <c r="I128" s="577">
        <f t="shared" si="48"/>
        <v>1087811.9947412922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5468789.806741762</v>
      </c>
      <c r="E129" s="522">
        <f>IF(+J96&lt;F128,J96,D129)</f>
        <v>420749.57142857142</v>
      </c>
      <c r="F129" s="523">
        <f t="shared" si="45"/>
        <v>5048040.2353131901</v>
      </c>
      <c r="G129" s="523">
        <f t="shared" si="46"/>
        <v>5258415.0210274756</v>
      </c>
      <c r="H129" s="526">
        <f t="shared" si="47"/>
        <v>1038391.6576202733</v>
      </c>
      <c r="I129" s="577">
        <f t="shared" si="48"/>
        <v>1038391.6576202733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32"/>
        <v/>
      </c>
      <c r="C130" s="507">
        <f>IF(D93="","-",+C129+1)</f>
        <v>2040</v>
      </c>
      <c r="D130" s="374">
        <f>IF(F129+SUM(E$99:E129)=D$92,F129,D$92-SUM(E$99:E129))</f>
        <v>5048040.2353131901</v>
      </c>
      <c r="E130" s="522">
        <f>IF(+J96&lt;F129,J96,D130)</f>
        <v>420749.57142857142</v>
      </c>
      <c r="F130" s="523">
        <f t="shared" si="45"/>
        <v>4627290.6638846183</v>
      </c>
      <c r="G130" s="523">
        <f t="shared" si="46"/>
        <v>4837665.4495989047</v>
      </c>
      <c r="H130" s="526">
        <f t="shared" si="47"/>
        <v>988971.32049925439</v>
      </c>
      <c r="I130" s="577">
        <f t="shared" si="48"/>
        <v>988971.32049925439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4627290.6638846183</v>
      </c>
      <c r="E131" s="522">
        <f>IF(+J96&lt;F130,J96,D131)</f>
        <v>420749.57142857142</v>
      </c>
      <c r="F131" s="523">
        <f t="shared" ref="F131:F154" si="49">+D131-E131</f>
        <v>4206541.0924560465</v>
      </c>
      <c r="G131" s="523">
        <f t="shared" ref="G131:G154" si="50">+(F131+D131)/2</f>
        <v>4416915.8781703319</v>
      </c>
      <c r="H131" s="526">
        <f t="shared" si="47"/>
        <v>939550.98337823548</v>
      </c>
      <c r="I131" s="577">
        <f t="shared" si="48"/>
        <v>939550.98337823548</v>
      </c>
      <c r="J131" s="514">
        <f t="shared" ref="J131:J154" si="51">+I131-H131</f>
        <v>0</v>
      </c>
      <c r="K131" s="514"/>
      <c r="L131" s="525"/>
      <c r="M131" s="514">
        <f t="shared" ref="M131:M154" si="52">IF(L131&lt;&gt;0,+H131-L131,0)</f>
        <v>0</v>
      </c>
      <c r="N131" s="525"/>
      <c r="O131" s="514">
        <f t="shared" ref="O131:O154" si="53">IF(N131&lt;&gt;0,+I131-N131,0)</f>
        <v>0</v>
      </c>
      <c r="P131" s="514">
        <f t="shared" ref="P131:P154" si="54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4206541.0924560465</v>
      </c>
      <c r="E132" s="522">
        <f>IF(+J96&lt;F131,J96,D132)</f>
        <v>420749.57142857142</v>
      </c>
      <c r="F132" s="523">
        <f t="shared" si="49"/>
        <v>3785791.5210274751</v>
      </c>
      <c r="G132" s="523">
        <f t="shared" si="50"/>
        <v>3996166.306741761</v>
      </c>
      <c r="H132" s="526">
        <f t="shared" si="47"/>
        <v>890130.64625721658</v>
      </c>
      <c r="I132" s="577">
        <f t="shared" si="48"/>
        <v>890130.64625721658</v>
      </c>
      <c r="J132" s="514">
        <f t="shared" si="51"/>
        <v>0</v>
      </c>
      <c r="K132" s="514"/>
      <c r="L132" s="525"/>
      <c r="M132" s="514">
        <f t="shared" si="52"/>
        <v>0</v>
      </c>
      <c r="N132" s="525"/>
      <c r="O132" s="514">
        <f t="shared" si="53"/>
        <v>0</v>
      </c>
      <c r="P132" s="514">
        <f t="shared" si="54"/>
        <v>0</v>
      </c>
      <c r="Q132" s="269"/>
    </row>
    <row r="133" spans="2:17">
      <c r="B133" s="195" t="str">
        <f t="shared" si="32"/>
        <v/>
      </c>
      <c r="C133" s="507">
        <f>IF(D93="","-",+C132+1)</f>
        <v>2043</v>
      </c>
      <c r="D133" s="374">
        <f>IF(F132+SUM(E$99:E132)=D$92,F132,D$92-SUM(E$99:E132))</f>
        <v>3785791.5210274751</v>
      </c>
      <c r="E133" s="522">
        <f>IF(+J96&lt;F132,J96,D133)</f>
        <v>420749.57142857142</v>
      </c>
      <c r="F133" s="523">
        <f t="shared" si="49"/>
        <v>3365041.9495989038</v>
      </c>
      <c r="G133" s="523">
        <f t="shared" si="50"/>
        <v>3575416.7353131892</v>
      </c>
      <c r="H133" s="526">
        <f t="shared" si="47"/>
        <v>840710.30913619767</v>
      </c>
      <c r="I133" s="577">
        <f t="shared" si="48"/>
        <v>840710.30913619767</v>
      </c>
      <c r="J133" s="514">
        <f t="shared" si="51"/>
        <v>0</v>
      </c>
      <c r="K133" s="514"/>
      <c r="L133" s="525"/>
      <c r="M133" s="514">
        <f t="shared" si="52"/>
        <v>0</v>
      </c>
      <c r="N133" s="525"/>
      <c r="O133" s="514">
        <f t="shared" si="53"/>
        <v>0</v>
      </c>
      <c r="P133" s="514">
        <f t="shared" si="54"/>
        <v>0</v>
      </c>
      <c r="Q133" s="269"/>
    </row>
    <row r="134" spans="2:17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3365041.9495989038</v>
      </c>
      <c r="E134" s="522">
        <f>IF(+J96&lt;F133,J96,D134)</f>
        <v>420749.57142857142</v>
      </c>
      <c r="F134" s="523">
        <f t="shared" si="49"/>
        <v>2944292.3781703324</v>
      </c>
      <c r="G134" s="523">
        <f t="shared" si="50"/>
        <v>3154667.1638846183</v>
      </c>
      <c r="H134" s="526">
        <f t="shared" si="47"/>
        <v>791289.972015179</v>
      </c>
      <c r="I134" s="577">
        <f t="shared" si="48"/>
        <v>791289.972015179</v>
      </c>
      <c r="J134" s="514">
        <f t="shared" si="51"/>
        <v>0</v>
      </c>
      <c r="K134" s="514"/>
      <c r="L134" s="525"/>
      <c r="M134" s="514">
        <f t="shared" si="52"/>
        <v>0</v>
      </c>
      <c r="N134" s="525"/>
      <c r="O134" s="514">
        <f t="shared" si="53"/>
        <v>0</v>
      </c>
      <c r="P134" s="514">
        <f t="shared" si="54"/>
        <v>0</v>
      </c>
      <c r="Q134" s="269"/>
    </row>
    <row r="135" spans="2:17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2944292.3781703324</v>
      </c>
      <c r="E135" s="522">
        <f>IF(+J96&lt;F134,J96,D135)</f>
        <v>420749.57142857142</v>
      </c>
      <c r="F135" s="523">
        <f t="shared" si="49"/>
        <v>2523542.806741761</v>
      </c>
      <c r="G135" s="523">
        <f t="shared" si="50"/>
        <v>2733917.5924560465</v>
      </c>
      <c r="H135" s="526">
        <f t="shared" si="47"/>
        <v>741869.63489416009</v>
      </c>
      <c r="I135" s="577">
        <f t="shared" si="48"/>
        <v>741869.63489416009</v>
      </c>
      <c r="J135" s="514">
        <f t="shared" si="51"/>
        <v>0</v>
      </c>
      <c r="K135" s="514"/>
      <c r="L135" s="525"/>
      <c r="M135" s="514">
        <f t="shared" si="52"/>
        <v>0</v>
      </c>
      <c r="N135" s="525"/>
      <c r="O135" s="514">
        <f t="shared" si="53"/>
        <v>0</v>
      </c>
      <c r="P135" s="514">
        <f t="shared" si="54"/>
        <v>0</v>
      </c>
      <c r="Q135" s="269"/>
    </row>
    <row r="136" spans="2:17">
      <c r="B136" s="195" t="str">
        <f t="shared" si="32"/>
        <v/>
      </c>
      <c r="C136" s="507">
        <f>IF(D93="","-",+C135+1)</f>
        <v>2046</v>
      </c>
      <c r="D136" s="374">
        <f>IF(F135+SUM(E$99:E135)=D$92,F135,D$92-SUM(E$99:E135))</f>
        <v>2523542.806741761</v>
      </c>
      <c r="E136" s="522">
        <f>IF(+J96&lt;F135,J96,D136)</f>
        <v>420749.57142857142</v>
      </c>
      <c r="F136" s="523">
        <f t="shared" si="49"/>
        <v>2102793.2353131897</v>
      </c>
      <c r="G136" s="523">
        <f t="shared" si="50"/>
        <v>2313168.0210274756</v>
      </c>
      <c r="H136" s="526">
        <f t="shared" si="47"/>
        <v>692449.29777314118</v>
      </c>
      <c r="I136" s="577">
        <f t="shared" si="48"/>
        <v>692449.29777314118</v>
      </c>
      <c r="J136" s="514">
        <f t="shared" si="51"/>
        <v>0</v>
      </c>
      <c r="K136" s="514"/>
      <c r="L136" s="525"/>
      <c r="M136" s="514">
        <f t="shared" si="52"/>
        <v>0</v>
      </c>
      <c r="N136" s="525"/>
      <c r="O136" s="514">
        <f t="shared" si="53"/>
        <v>0</v>
      </c>
      <c r="P136" s="514">
        <f t="shared" si="54"/>
        <v>0</v>
      </c>
      <c r="Q136" s="269"/>
    </row>
    <row r="137" spans="2:17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2102793.2353131897</v>
      </c>
      <c r="E137" s="522">
        <f>IF(+J96&lt;F136,J96,D137)</f>
        <v>420749.57142857142</v>
      </c>
      <c r="F137" s="523">
        <f t="shared" si="49"/>
        <v>1682043.6638846183</v>
      </c>
      <c r="G137" s="523">
        <f t="shared" si="50"/>
        <v>1892418.449598904</v>
      </c>
      <c r="H137" s="526">
        <f t="shared" si="47"/>
        <v>643028.96065212239</v>
      </c>
      <c r="I137" s="577">
        <f t="shared" si="48"/>
        <v>643028.96065212239</v>
      </c>
      <c r="J137" s="514">
        <f t="shared" si="51"/>
        <v>0</v>
      </c>
      <c r="K137" s="514"/>
      <c r="L137" s="525"/>
      <c r="M137" s="514">
        <f t="shared" si="52"/>
        <v>0</v>
      </c>
      <c r="N137" s="525"/>
      <c r="O137" s="514">
        <f t="shared" si="53"/>
        <v>0</v>
      </c>
      <c r="P137" s="514">
        <f t="shared" si="54"/>
        <v>0</v>
      </c>
      <c r="Q137" s="269"/>
    </row>
    <row r="138" spans="2:17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1682043.6638846183</v>
      </c>
      <c r="E138" s="522">
        <f>IF(+J96&lt;F137,J96,D138)</f>
        <v>420749.57142857142</v>
      </c>
      <c r="F138" s="523">
        <f t="shared" si="49"/>
        <v>1261294.092456047</v>
      </c>
      <c r="G138" s="523">
        <f t="shared" si="50"/>
        <v>1471668.8781703326</v>
      </c>
      <c r="H138" s="526">
        <f t="shared" si="47"/>
        <v>593608.62353110348</v>
      </c>
      <c r="I138" s="577">
        <f t="shared" si="48"/>
        <v>593608.62353110348</v>
      </c>
      <c r="J138" s="514">
        <f t="shared" si="51"/>
        <v>0</v>
      </c>
      <c r="K138" s="514"/>
      <c r="L138" s="525"/>
      <c r="M138" s="514">
        <f t="shared" si="52"/>
        <v>0</v>
      </c>
      <c r="N138" s="525"/>
      <c r="O138" s="514">
        <f t="shared" si="53"/>
        <v>0</v>
      </c>
      <c r="P138" s="514">
        <f t="shared" si="54"/>
        <v>0</v>
      </c>
      <c r="Q138" s="269"/>
    </row>
    <row r="139" spans="2:17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1261294.092456047</v>
      </c>
      <c r="E139" s="522">
        <f>IF(+J96&lt;F138,J96,D139)</f>
        <v>420749.57142857142</v>
      </c>
      <c r="F139" s="523">
        <f t="shared" si="49"/>
        <v>840544.5210274756</v>
      </c>
      <c r="G139" s="523">
        <f t="shared" si="50"/>
        <v>1050919.3067417613</v>
      </c>
      <c r="H139" s="526">
        <f t="shared" si="47"/>
        <v>544188.28641008469</v>
      </c>
      <c r="I139" s="577">
        <f t="shared" si="48"/>
        <v>544188.28641008469</v>
      </c>
      <c r="J139" s="514">
        <f t="shared" si="51"/>
        <v>0</v>
      </c>
      <c r="K139" s="514"/>
      <c r="L139" s="525"/>
      <c r="M139" s="514">
        <f t="shared" si="52"/>
        <v>0</v>
      </c>
      <c r="N139" s="525"/>
      <c r="O139" s="514">
        <f t="shared" si="53"/>
        <v>0</v>
      </c>
      <c r="P139" s="514">
        <f t="shared" si="54"/>
        <v>0</v>
      </c>
      <c r="Q139" s="269"/>
    </row>
    <row r="140" spans="2:17">
      <c r="B140" s="195" t="str">
        <f t="shared" si="32"/>
        <v/>
      </c>
      <c r="C140" s="507">
        <f>IF(D93="","-",+C139+1)</f>
        <v>2050</v>
      </c>
      <c r="D140" s="374">
        <f>IF(F139+SUM(E$99:E139)=D$92,F139,D$92-SUM(E$99:E139))</f>
        <v>840544.5210274756</v>
      </c>
      <c r="E140" s="522">
        <f>IF(+J96&lt;F139,J96,D140)</f>
        <v>420749.57142857142</v>
      </c>
      <c r="F140" s="523">
        <f t="shared" si="49"/>
        <v>419794.94959890418</v>
      </c>
      <c r="G140" s="523">
        <f t="shared" si="50"/>
        <v>630169.73531318991</v>
      </c>
      <c r="H140" s="526">
        <f t="shared" si="47"/>
        <v>494767.94928906579</v>
      </c>
      <c r="I140" s="577">
        <f t="shared" si="48"/>
        <v>494767.94928906579</v>
      </c>
      <c r="J140" s="514">
        <f t="shared" si="51"/>
        <v>0</v>
      </c>
      <c r="K140" s="514"/>
      <c r="L140" s="525"/>
      <c r="M140" s="514">
        <f t="shared" si="52"/>
        <v>0</v>
      </c>
      <c r="N140" s="525"/>
      <c r="O140" s="514">
        <f t="shared" si="53"/>
        <v>0</v>
      </c>
      <c r="P140" s="514">
        <f t="shared" si="54"/>
        <v>0</v>
      </c>
      <c r="Q140" s="269"/>
    </row>
    <row r="141" spans="2:17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419794.94959890418</v>
      </c>
      <c r="E141" s="522">
        <f>IF(+J96&lt;F140,J96,D141)</f>
        <v>419794.94959890418</v>
      </c>
      <c r="F141" s="523">
        <f t="shared" si="49"/>
        <v>0</v>
      </c>
      <c r="G141" s="523">
        <f t="shared" si="50"/>
        <v>209897.47479945209</v>
      </c>
      <c r="H141" s="526">
        <f t="shared" si="47"/>
        <v>444449.05424889666</v>
      </c>
      <c r="I141" s="577">
        <f t="shared" si="48"/>
        <v>444449.05424889666</v>
      </c>
      <c r="J141" s="514">
        <f t="shared" si="51"/>
        <v>0</v>
      </c>
      <c r="K141" s="514"/>
      <c r="L141" s="525"/>
      <c r="M141" s="514">
        <f t="shared" si="52"/>
        <v>0</v>
      </c>
      <c r="N141" s="525"/>
      <c r="O141" s="514">
        <f t="shared" si="53"/>
        <v>0</v>
      </c>
      <c r="P141" s="514">
        <f t="shared" si="54"/>
        <v>0</v>
      </c>
      <c r="Q141" s="269"/>
    </row>
    <row r="142" spans="2:17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9"/>
        <v>0</v>
      </c>
      <c r="G142" s="523">
        <f t="shared" si="50"/>
        <v>0</v>
      </c>
      <c r="H142" s="526">
        <f t="shared" si="47"/>
        <v>0</v>
      </c>
      <c r="I142" s="577">
        <f t="shared" si="48"/>
        <v>0</v>
      </c>
      <c r="J142" s="514">
        <f t="shared" si="51"/>
        <v>0</v>
      </c>
      <c r="K142" s="514"/>
      <c r="L142" s="525"/>
      <c r="M142" s="514">
        <f t="shared" si="52"/>
        <v>0</v>
      </c>
      <c r="N142" s="525"/>
      <c r="O142" s="514">
        <f t="shared" si="53"/>
        <v>0</v>
      </c>
      <c r="P142" s="514">
        <f t="shared" si="54"/>
        <v>0</v>
      </c>
      <c r="Q142" s="269"/>
    </row>
    <row r="143" spans="2:17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9"/>
        <v>0</v>
      </c>
      <c r="G143" s="523">
        <f t="shared" si="50"/>
        <v>0</v>
      </c>
      <c r="H143" s="526">
        <f t="shared" si="47"/>
        <v>0</v>
      </c>
      <c r="I143" s="577">
        <f t="shared" si="48"/>
        <v>0</v>
      </c>
      <c r="J143" s="514">
        <f t="shared" si="51"/>
        <v>0</v>
      </c>
      <c r="K143" s="514"/>
      <c r="L143" s="525"/>
      <c r="M143" s="514">
        <f t="shared" si="52"/>
        <v>0</v>
      </c>
      <c r="N143" s="525"/>
      <c r="O143" s="514">
        <f t="shared" si="53"/>
        <v>0</v>
      </c>
      <c r="P143" s="514">
        <f t="shared" si="54"/>
        <v>0</v>
      </c>
      <c r="Q143" s="269"/>
    </row>
    <row r="144" spans="2:17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9"/>
        <v>0</v>
      </c>
      <c r="G144" s="523">
        <f t="shared" si="50"/>
        <v>0</v>
      </c>
      <c r="H144" s="526">
        <f t="shared" si="47"/>
        <v>0</v>
      </c>
      <c r="I144" s="577">
        <f t="shared" si="48"/>
        <v>0</v>
      </c>
      <c r="J144" s="514">
        <f t="shared" si="51"/>
        <v>0</v>
      </c>
      <c r="K144" s="514"/>
      <c r="L144" s="525"/>
      <c r="M144" s="514">
        <f t="shared" si="52"/>
        <v>0</v>
      </c>
      <c r="N144" s="525"/>
      <c r="O144" s="514">
        <f t="shared" si="53"/>
        <v>0</v>
      </c>
      <c r="P144" s="514">
        <f t="shared" si="54"/>
        <v>0</v>
      </c>
      <c r="Q144" s="269"/>
    </row>
    <row r="145" spans="2:17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9"/>
        <v>0</v>
      </c>
      <c r="G145" s="523">
        <f t="shared" si="50"/>
        <v>0</v>
      </c>
      <c r="H145" s="526">
        <f t="shared" si="47"/>
        <v>0</v>
      </c>
      <c r="I145" s="577">
        <f t="shared" si="48"/>
        <v>0</v>
      </c>
      <c r="J145" s="514">
        <f t="shared" si="51"/>
        <v>0</v>
      </c>
      <c r="K145" s="514"/>
      <c r="L145" s="525"/>
      <c r="M145" s="514">
        <f t="shared" si="52"/>
        <v>0</v>
      </c>
      <c r="N145" s="525"/>
      <c r="O145" s="514">
        <f t="shared" si="53"/>
        <v>0</v>
      </c>
      <c r="P145" s="514">
        <f t="shared" si="54"/>
        <v>0</v>
      </c>
      <c r="Q145" s="269"/>
    </row>
    <row r="146" spans="2:17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9"/>
        <v>0</v>
      </c>
      <c r="G146" s="523">
        <f t="shared" si="50"/>
        <v>0</v>
      </c>
      <c r="H146" s="526">
        <f t="shared" si="47"/>
        <v>0</v>
      </c>
      <c r="I146" s="577">
        <f t="shared" si="48"/>
        <v>0</v>
      </c>
      <c r="J146" s="514">
        <f t="shared" si="51"/>
        <v>0</v>
      </c>
      <c r="K146" s="514"/>
      <c r="L146" s="525"/>
      <c r="M146" s="514">
        <f t="shared" si="52"/>
        <v>0</v>
      </c>
      <c r="N146" s="525"/>
      <c r="O146" s="514">
        <f t="shared" si="53"/>
        <v>0</v>
      </c>
      <c r="P146" s="514">
        <f t="shared" si="54"/>
        <v>0</v>
      </c>
      <c r="Q146" s="269"/>
    </row>
    <row r="147" spans="2:17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9"/>
        <v>0</v>
      </c>
      <c r="G147" s="523">
        <f t="shared" si="50"/>
        <v>0</v>
      </c>
      <c r="H147" s="526">
        <f t="shared" si="47"/>
        <v>0</v>
      </c>
      <c r="I147" s="577">
        <f t="shared" si="48"/>
        <v>0</v>
      </c>
      <c r="J147" s="514">
        <f t="shared" si="51"/>
        <v>0</v>
      </c>
      <c r="K147" s="514"/>
      <c r="L147" s="525"/>
      <c r="M147" s="514">
        <f t="shared" si="52"/>
        <v>0</v>
      </c>
      <c r="N147" s="525"/>
      <c r="O147" s="514">
        <f t="shared" si="53"/>
        <v>0</v>
      </c>
      <c r="P147" s="514">
        <f t="shared" si="54"/>
        <v>0</v>
      </c>
      <c r="Q147" s="269"/>
    </row>
    <row r="148" spans="2:17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9"/>
        <v>0</v>
      </c>
      <c r="G148" s="523">
        <f t="shared" si="50"/>
        <v>0</v>
      </c>
      <c r="H148" s="526">
        <f t="shared" si="47"/>
        <v>0</v>
      </c>
      <c r="I148" s="577">
        <f t="shared" si="48"/>
        <v>0</v>
      </c>
      <c r="J148" s="514">
        <f t="shared" si="51"/>
        <v>0</v>
      </c>
      <c r="K148" s="514"/>
      <c r="L148" s="525"/>
      <c r="M148" s="514">
        <f t="shared" si="52"/>
        <v>0</v>
      </c>
      <c r="N148" s="525"/>
      <c r="O148" s="514">
        <f t="shared" si="53"/>
        <v>0</v>
      </c>
      <c r="P148" s="514">
        <f t="shared" si="54"/>
        <v>0</v>
      </c>
      <c r="Q148" s="269"/>
    </row>
    <row r="149" spans="2:17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9"/>
        <v>0</v>
      </c>
      <c r="G149" s="523">
        <f t="shared" si="50"/>
        <v>0</v>
      </c>
      <c r="H149" s="526">
        <f t="shared" si="47"/>
        <v>0</v>
      </c>
      <c r="I149" s="577">
        <f t="shared" si="48"/>
        <v>0</v>
      </c>
      <c r="J149" s="514">
        <f t="shared" si="51"/>
        <v>0</v>
      </c>
      <c r="K149" s="514"/>
      <c r="L149" s="525"/>
      <c r="M149" s="514">
        <f t="shared" si="52"/>
        <v>0</v>
      </c>
      <c r="N149" s="525"/>
      <c r="O149" s="514">
        <f t="shared" si="53"/>
        <v>0</v>
      </c>
      <c r="P149" s="514">
        <f t="shared" si="54"/>
        <v>0</v>
      </c>
      <c r="Q149" s="269"/>
    </row>
    <row r="150" spans="2:17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9"/>
        <v>0</v>
      </c>
      <c r="G150" s="523">
        <f t="shared" si="50"/>
        <v>0</v>
      </c>
      <c r="H150" s="526">
        <f t="shared" si="47"/>
        <v>0</v>
      </c>
      <c r="I150" s="577">
        <f t="shared" si="48"/>
        <v>0</v>
      </c>
      <c r="J150" s="514">
        <f t="shared" si="51"/>
        <v>0</v>
      </c>
      <c r="K150" s="514"/>
      <c r="L150" s="525"/>
      <c r="M150" s="514">
        <f t="shared" si="52"/>
        <v>0</v>
      </c>
      <c r="N150" s="525"/>
      <c r="O150" s="514">
        <f t="shared" si="53"/>
        <v>0</v>
      </c>
      <c r="P150" s="514">
        <f t="shared" si="54"/>
        <v>0</v>
      </c>
      <c r="Q150" s="269"/>
    </row>
    <row r="151" spans="2:17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9"/>
        <v>0</v>
      </c>
      <c r="G151" s="523">
        <f t="shared" si="50"/>
        <v>0</v>
      </c>
      <c r="H151" s="526">
        <f t="shared" si="47"/>
        <v>0</v>
      </c>
      <c r="I151" s="577">
        <f t="shared" si="48"/>
        <v>0</v>
      </c>
      <c r="J151" s="514">
        <f t="shared" si="51"/>
        <v>0</v>
      </c>
      <c r="K151" s="514"/>
      <c r="L151" s="525"/>
      <c r="M151" s="514">
        <f t="shared" si="52"/>
        <v>0</v>
      </c>
      <c r="N151" s="525"/>
      <c r="O151" s="514">
        <f t="shared" si="53"/>
        <v>0</v>
      </c>
      <c r="P151" s="514">
        <f t="shared" si="54"/>
        <v>0</v>
      </c>
      <c r="Q151" s="269"/>
    </row>
    <row r="152" spans="2:17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9"/>
        <v>0</v>
      </c>
      <c r="G152" s="523">
        <f t="shared" si="50"/>
        <v>0</v>
      </c>
      <c r="H152" s="526">
        <f t="shared" si="47"/>
        <v>0</v>
      </c>
      <c r="I152" s="577">
        <f t="shared" si="48"/>
        <v>0</v>
      </c>
      <c r="J152" s="514">
        <f t="shared" si="51"/>
        <v>0</v>
      </c>
      <c r="K152" s="514"/>
      <c r="L152" s="525"/>
      <c r="M152" s="514">
        <f t="shared" si="52"/>
        <v>0</v>
      </c>
      <c r="N152" s="525"/>
      <c r="O152" s="514">
        <f t="shared" si="53"/>
        <v>0</v>
      </c>
      <c r="P152" s="514">
        <f t="shared" si="54"/>
        <v>0</v>
      </c>
      <c r="Q152" s="269"/>
    </row>
    <row r="153" spans="2:17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9"/>
        <v>0</v>
      </c>
      <c r="G153" s="523">
        <f t="shared" si="50"/>
        <v>0</v>
      </c>
      <c r="H153" s="526">
        <f t="shared" si="47"/>
        <v>0</v>
      </c>
      <c r="I153" s="577">
        <f t="shared" si="48"/>
        <v>0</v>
      </c>
      <c r="J153" s="514">
        <f t="shared" si="51"/>
        <v>0</v>
      </c>
      <c r="K153" s="514"/>
      <c r="L153" s="525"/>
      <c r="M153" s="514">
        <f t="shared" si="52"/>
        <v>0</v>
      </c>
      <c r="N153" s="525"/>
      <c r="O153" s="514">
        <f t="shared" si="53"/>
        <v>0</v>
      </c>
      <c r="P153" s="514">
        <f t="shared" si="54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9"/>
        <v>0</v>
      </c>
      <c r="G154" s="528">
        <f t="shared" si="50"/>
        <v>0</v>
      </c>
      <c r="H154" s="530">
        <f t="shared" si="47"/>
        <v>0</v>
      </c>
      <c r="I154" s="579">
        <f t="shared" si="48"/>
        <v>0</v>
      </c>
      <c r="J154" s="533">
        <f t="shared" si="51"/>
        <v>0</v>
      </c>
      <c r="K154" s="514"/>
      <c r="L154" s="532"/>
      <c r="M154" s="533">
        <f t="shared" si="52"/>
        <v>0</v>
      </c>
      <c r="N154" s="532"/>
      <c r="O154" s="533">
        <f t="shared" si="53"/>
        <v>0</v>
      </c>
      <c r="P154" s="533">
        <f t="shared" si="54"/>
        <v>0</v>
      </c>
      <c r="Q154" s="269"/>
    </row>
    <row r="155" spans="2:17">
      <c r="C155" s="374" t="s">
        <v>78</v>
      </c>
      <c r="D155" s="375"/>
      <c r="E155" s="375">
        <f>SUM(E99:E154)</f>
        <v>17671482</v>
      </c>
      <c r="F155" s="375"/>
      <c r="G155" s="375"/>
      <c r="H155" s="375">
        <f>SUM(H99:H154)</f>
        <v>64523325.655637167</v>
      </c>
      <c r="I155" s="375">
        <f>SUM(I99:I154)</f>
        <v>64523325.655637167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view="pageBreakPreview" zoomScale="75" zoomScaleNormal="100" zoomScaleSheetLayoutView="75" workbookViewId="0">
      <selection activeCell="L107" sqref="L107:N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37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566181.36123697727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566181.36123697727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120203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689258.21441361541</v>
      </c>
      <c r="H22" s="610">
        <v>689258.21441361541</v>
      </c>
      <c r="I22" s="511">
        <f t="shared" si="6"/>
        <v>0</v>
      </c>
      <c r="J22" s="511"/>
      <c r="K22" s="518">
        <f t="shared" si="0"/>
        <v>689258.21441361541</v>
      </c>
      <c r="L22" s="519">
        <f t="shared" si="1"/>
        <v>0</v>
      </c>
      <c r="M22" s="518">
        <f t="shared" si="2"/>
        <v>689258.21441361541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123134.78048780488</v>
      </c>
      <c r="F23" s="626">
        <v>4269662.262390947</v>
      </c>
      <c r="G23" s="609">
        <v>673608.51044078905</v>
      </c>
      <c r="H23" s="610">
        <v>673608.51044078905</v>
      </c>
      <c r="I23" s="511">
        <f t="shared" si="6"/>
        <v>0</v>
      </c>
      <c r="J23" s="511"/>
      <c r="K23" s="518">
        <f t="shared" ref="K23" si="7">G23</f>
        <v>673608.51044078905</v>
      </c>
      <c r="L23" s="519">
        <f t="shared" ref="L23" si="8">IF(K23&lt;&gt;0,+G23-K23,0)</f>
        <v>0</v>
      </c>
      <c r="M23" s="518">
        <f t="shared" ref="M23" si="9">H23</f>
        <v>673608.51044078905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553772.08511902799</v>
      </c>
      <c r="H24" s="610">
        <v>553772.08511902799</v>
      </c>
      <c r="I24" s="511">
        <f t="shared" si="6"/>
        <v>0</v>
      </c>
      <c r="J24" s="511"/>
      <c r="K24" s="518">
        <f t="shared" ref="K24" si="12">G24</f>
        <v>553772.08511902799</v>
      </c>
      <c r="L24" s="519">
        <f t="shared" ref="L24" si="13">IF(K24&lt;&gt;0,+G24-K24,0)</f>
        <v>0</v>
      </c>
      <c r="M24" s="518">
        <f t="shared" ref="M24" si="14">H24</f>
        <v>553772.08511902799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4152254.680995597</v>
      </c>
      <c r="E25" s="609">
        <v>120203</v>
      </c>
      <c r="F25" s="626">
        <v>4032051.680995597</v>
      </c>
      <c r="G25" s="609">
        <v>553989.83619615703</v>
      </c>
      <c r="H25" s="610">
        <v>553989.83619615703</v>
      </c>
      <c r="I25" s="511">
        <f t="shared" si="6"/>
        <v>0</v>
      </c>
      <c r="J25" s="511"/>
      <c r="K25" s="518">
        <f t="shared" ref="K25" si="15">G25</f>
        <v>553989.83619615703</v>
      </c>
      <c r="L25" s="519">
        <f t="shared" ref="L25" si="16">IF(K25&lt;&gt;0,+G25-K25,0)</f>
        <v>0</v>
      </c>
      <c r="M25" s="518">
        <f t="shared" ref="M25" si="17">H25</f>
        <v>553989.83619615703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4026324.4819031414</v>
      </c>
      <c r="E26" s="609">
        <v>120203</v>
      </c>
      <c r="F26" s="626">
        <v>3906121.4819031414</v>
      </c>
      <c r="G26" s="609">
        <v>566181.36123697727</v>
      </c>
      <c r="H26" s="610">
        <v>566181.36123697727</v>
      </c>
      <c r="I26" s="511">
        <f t="shared" si="6"/>
        <v>0</v>
      </c>
      <c r="J26" s="511"/>
      <c r="K26" s="518">
        <f t="shared" ref="K26" si="18">G26</f>
        <v>566181.36123697727</v>
      </c>
      <c r="L26" s="519">
        <f t="shared" ref="L26" si="19">IF(K26&lt;&gt;0,+G26-K26,0)</f>
        <v>0</v>
      </c>
      <c r="M26" s="518">
        <f t="shared" ref="M26" si="20">H26</f>
        <v>566181.36123697727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3906121.4819031414</v>
      </c>
      <c r="E27" s="522">
        <f t="shared" ref="E27:E72" si="21">IF(+$I$14&lt;F26,$I$14,D27)</f>
        <v>120203</v>
      </c>
      <c r="F27" s="523">
        <f t="shared" ref="F27:F72" si="22">+D27-E27</f>
        <v>3785918.4819031414</v>
      </c>
      <c r="G27" s="524">
        <f t="shared" ref="G27:G52" si="23">+I$12*((D27+F27)/2)+E27</f>
        <v>552665.24345934158</v>
      </c>
      <c r="H27" s="491">
        <f t="shared" ref="H27:H52" si="24">+I$13*((D27+F27)/2)+E27</f>
        <v>552665.24345934158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3785918.4819031414</v>
      </c>
      <c r="E28" s="522">
        <f t="shared" si="21"/>
        <v>120203</v>
      </c>
      <c r="F28" s="523">
        <f t="shared" si="22"/>
        <v>3665715.4819031414</v>
      </c>
      <c r="G28" s="524">
        <f t="shared" si="23"/>
        <v>539149.12568170577</v>
      </c>
      <c r="H28" s="491">
        <f t="shared" si="24"/>
        <v>539149.12568170577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3665715.4819031414</v>
      </c>
      <c r="E29" s="522">
        <f t="shared" si="21"/>
        <v>120203</v>
      </c>
      <c r="F29" s="523">
        <f t="shared" si="22"/>
        <v>3545512.4819031414</v>
      </c>
      <c r="G29" s="524">
        <f t="shared" si="23"/>
        <v>525633.0079040702</v>
      </c>
      <c r="H29" s="491">
        <f t="shared" si="24"/>
        <v>525633.0079040702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3545512.4819031414</v>
      </c>
      <c r="E30" s="522">
        <f t="shared" si="21"/>
        <v>120203</v>
      </c>
      <c r="F30" s="523">
        <f t="shared" si="22"/>
        <v>3425309.4819031414</v>
      </c>
      <c r="G30" s="524">
        <f t="shared" si="23"/>
        <v>512116.89012643439</v>
      </c>
      <c r="H30" s="491">
        <f t="shared" si="24"/>
        <v>512116.89012643439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3425309.4819031414</v>
      </c>
      <c r="E31" s="522">
        <f t="shared" si="21"/>
        <v>120203</v>
      </c>
      <c r="F31" s="523">
        <f t="shared" si="22"/>
        <v>3305106.4819031414</v>
      </c>
      <c r="G31" s="524">
        <f t="shared" si="23"/>
        <v>498600.7723487987</v>
      </c>
      <c r="H31" s="491">
        <f t="shared" si="24"/>
        <v>498600.7723487987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3305106.4819031414</v>
      </c>
      <c r="E32" s="522">
        <f t="shared" si="21"/>
        <v>120203</v>
      </c>
      <c r="F32" s="523">
        <f t="shared" si="22"/>
        <v>3184903.4819031414</v>
      </c>
      <c r="G32" s="524">
        <f t="shared" si="23"/>
        <v>485084.654571163</v>
      </c>
      <c r="H32" s="491">
        <f t="shared" si="24"/>
        <v>485084.654571163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3184903.4819031414</v>
      </c>
      <c r="E33" s="522">
        <f t="shared" si="21"/>
        <v>120203</v>
      </c>
      <c r="F33" s="523">
        <f t="shared" si="22"/>
        <v>3064700.4819031414</v>
      </c>
      <c r="G33" s="524">
        <f t="shared" si="23"/>
        <v>471568.53679352725</v>
      </c>
      <c r="H33" s="491">
        <f t="shared" si="24"/>
        <v>471568.53679352725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3064700.4819031414</v>
      </c>
      <c r="E34" s="522">
        <f t="shared" si="21"/>
        <v>120203</v>
      </c>
      <c r="F34" s="523">
        <f t="shared" si="22"/>
        <v>2944497.4819031414</v>
      </c>
      <c r="G34" s="524">
        <f t="shared" si="23"/>
        <v>458052.41901589156</v>
      </c>
      <c r="H34" s="491">
        <f t="shared" si="24"/>
        <v>458052.41901589156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2944497.4819031414</v>
      </c>
      <c r="E35" s="522">
        <f t="shared" si="21"/>
        <v>120203</v>
      </c>
      <c r="F35" s="523">
        <f t="shared" si="22"/>
        <v>2824294.4819031414</v>
      </c>
      <c r="G35" s="524">
        <f t="shared" si="23"/>
        <v>444536.30123825587</v>
      </c>
      <c r="H35" s="491">
        <f t="shared" si="24"/>
        <v>444536.30123825587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2824294.4819031414</v>
      </c>
      <c r="E36" s="522">
        <f t="shared" si="21"/>
        <v>120203</v>
      </c>
      <c r="F36" s="523">
        <f t="shared" si="22"/>
        <v>2704091.4819031414</v>
      </c>
      <c r="G36" s="524">
        <f t="shared" si="23"/>
        <v>431020.18346062012</v>
      </c>
      <c r="H36" s="491">
        <f t="shared" si="24"/>
        <v>431020.18346062012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2704091.4819031414</v>
      </c>
      <c r="E37" s="522">
        <f t="shared" si="21"/>
        <v>120203</v>
      </c>
      <c r="F37" s="523">
        <f t="shared" si="22"/>
        <v>2583888.4819031414</v>
      </c>
      <c r="G37" s="524">
        <f t="shared" si="23"/>
        <v>417504.06568298442</v>
      </c>
      <c r="H37" s="491">
        <f t="shared" si="24"/>
        <v>417504.06568298442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2583888.4819031414</v>
      </c>
      <c r="E38" s="522">
        <f t="shared" si="21"/>
        <v>120203</v>
      </c>
      <c r="F38" s="523">
        <f t="shared" si="22"/>
        <v>2463685.4819031414</v>
      </c>
      <c r="G38" s="524">
        <f t="shared" si="23"/>
        <v>403987.94790534873</v>
      </c>
      <c r="H38" s="491">
        <f t="shared" si="24"/>
        <v>403987.94790534873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2463685.4819031414</v>
      </c>
      <c r="E39" s="522">
        <f t="shared" si="21"/>
        <v>120203</v>
      </c>
      <c r="F39" s="523">
        <f t="shared" si="22"/>
        <v>2343482.4819031414</v>
      </c>
      <c r="G39" s="524">
        <f t="shared" si="23"/>
        <v>390471.83012771298</v>
      </c>
      <c r="H39" s="491">
        <f t="shared" si="24"/>
        <v>390471.83012771298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2343482.4819031414</v>
      </c>
      <c r="E40" s="522">
        <f t="shared" si="21"/>
        <v>120203</v>
      </c>
      <c r="F40" s="523">
        <f t="shared" si="22"/>
        <v>2223279.4819031414</v>
      </c>
      <c r="G40" s="524">
        <f t="shared" si="23"/>
        <v>376955.71235007729</v>
      </c>
      <c r="H40" s="491">
        <f t="shared" si="24"/>
        <v>376955.71235007729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2223279.4819031414</v>
      </c>
      <c r="E41" s="522">
        <f t="shared" si="21"/>
        <v>120203</v>
      </c>
      <c r="F41" s="523">
        <f t="shared" si="22"/>
        <v>2103076.4819031414</v>
      </c>
      <c r="G41" s="524">
        <f t="shared" si="23"/>
        <v>363439.59457244154</v>
      </c>
      <c r="H41" s="491">
        <f t="shared" si="24"/>
        <v>363439.59457244154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2103076.4819031414</v>
      </c>
      <c r="E42" s="522">
        <f t="shared" si="21"/>
        <v>120203</v>
      </c>
      <c r="F42" s="523">
        <f t="shared" si="22"/>
        <v>1982873.4819031414</v>
      </c>
      <c r="G42" s="524">
        <f t="shared" si="23"/>
        <v>349923.47679480584</v>
      </c>
      <c r="H42" s="491">
        <f t="shared" si="24"/>
        <v>349923.47679480584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1982873.4819031414</v>
      </c>
      <c r="E43" s="522">
        <f t="shared" si="21"/>
        <v>120203</v>
      </c>
      <c r="F43" s="523">
        <f t="shared" si="22"/>
        <v>1862670.4819031414</v>
      </c>
      <c r="G43" s="524">
        <f t="shared" si="23"/>
        <v>336407.35901717015</v>
      </c>
      <c r="H43" s="491">
        <f t="shared" si="24"/>
        <v>336407.35901717015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1862670.4819031414</v>
      </c>
      <c r="E44" s="522">
        <f t="shared" si="21"/>
        <v>120203</v>
      </c>
      <c r="F44" s="523">
        <f t="shared" si="22"/>
        <v>1742467.4819031414</v>
      </c>
      <c r="G44" s="524">
        <f t="shared" si="23"/>
        <v>322891.24123953446</v>
      </c>
      <c r="H44" s="491">
        <f t="shared" si="24"/>
        <v>322891.24123953446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1742467.4819031414</v>
      </c>
      <c r="E45" s="522">
        <f t="shared" si="21"/>
        <v>120203</v>
      </c>
      <c r="F45" s="523">
        <f t="shared" si="22"/>
        <v>1622264.4819031414</v>
      </c>
      <c r="G45" s="524">
        <f t="shared" si="23"/>
        <v>309375.12346189871</v>
      </c>
      <c r="H45" s="491">
        <f t="shared" si="24"/>
        <v>309375.12346189871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1622264.4819031414</v>
      </c>
      <c r="E46" s="522">
        <f t="shared" si="21"/>
        <v>120203</v>
      </c>
      <c r="F46" s="523">
        <f t="shared" si="22"/>
        <v>1502061.4819031414</v>
      </c>
      <c r="G46" s="524">
        <f t="shared" si="23"/>
        <v>295859.00568426301</v>
      </c>
      <c r="H46" s="491">
        <f t="shared" si="24"/>
        <v>295859.00568426301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1502061.4819031414</v>
      </c>
      <c r="E47" s="522">
        <f t="shared" si="21"/>
        <v>120203</v>
      </c>
      <c r="F47" s="523">
        <f t="shared" si="22"/>
        <v>1381858.4819031414</v>
      </c>
      <c r="G47" s="524">
        <f t="shared" si="23"/>
        <v>282342.88790662726</v>
      </c>
      <c r="H47" s="491">
        <f t="shared" si="24"/>
        <v>282342.88790662726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1381858.4819031414</v>
      </c>
      <c r="E48" s="522">
        <f t="shared" si="21"/>
        <v>120203</v>
      </c>
      <c r="F48" s="523">
        <f t="shared" si="22"/>
        <v>1261655.4819031414</v>
      </c>
      <c r="G48" s="524">
        <f t="shared" si="23"/>
        <v>268826.77012899157</v>
      </c>
      <c r="H48" s="491">
        <f t="shared" si="24"/>
        <v>268826.77012899157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1261655.4819031414</v>
      </c>
      <c r="E49" s="522">
        <f t="shared" si="21"/>
        <v>120203</v>
      </c>
      <c r="F49" s="523">
        <f t="shared" si="22"/>
        <v>1141452.4819031414</v>
      </c>
      <c r="G49" s="524">
        <f t="shared" si="23"/>
        <v>255310.65235135588</v>
      </c>
      <c r="H49" s="491">
        <f t="shared" si="24"/>
        <v>255310.65235135588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1141452.4819031414</v>
      </c>
      <c r="E50" s="522">
        <f t="shared" si="21"/>
        <v>120203</v>
      </c>
      <c r="F50" s="523">
        <f t="shared" si="22"/>
        <v>1021249.4819031414</v>
      </c>
      <c r="G50" s="524">
        <f t="shared" si="23"/>
        <v>241794.53457372016</v>
      </c>
      <c r="H50" s="491">
        <f t="shared" si="24"/>
        <v>241794.53457372016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1021249.4819031414</v>
      </c>
      <c r="E51" s="522">
        <f t="shared" si="21"/>
        <v>120203</v>
      </c>
      <c r="F51" s="523">
        <f t="shared" si="22"/>
        <v>901046.48190314136</v>
      </c>
      <c r="G51" s="524">
        <f t="shared" si="23"/>
        <v>228278.41679608444</v>
      </c>
      <c r="H51" s="491">
        <f t="shared" si="24"/>
        <v>228278.41679608444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901046.48190314136</v>
      </c>
      <c r="E52" s="522">
        <f t="shared" si="21"/>
        <v>120203</v>
      </c>
      <c r="F52" s="523">
        <f t="shared" si="22"/>
        <v>780843.48190314136</v>
      </c>
      <c r="G52" s="524">
        <f t="shared" si="23"/>
        <v>214762.29901844874</v>
      </c>
      <c r="H52" s="491">
        <f t="shared" si="24"/>
        <v>214762.29901844874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780843.48190314136</v>
      </c>
      <c r="E53" s="522">
        <f t="shared" si="21"/>
        <v>120203</v>
      </c>
      <c r="F53" s="523">
        <f t="shared" si="22"/>
        <v>660640.48190314136</v>
      </c>
      <c r="G53" s="524">
        <f t="shared" ref="G53:G72" si="26">+I$12*((D53+F53)/2)+E53</f>
        <v>201246.18124081299</v>
      </c>
      <c r="H53" s="491">
        <f t="shared" ref="H53:H72" si="27">+I$13*((D53+F53)/2)+E53</f>
        <v>201246.18124081299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660640.48190314136</v>
      </c>
      <c r="E54" s="522">
        <f t="shared" si="21"/>
        <v>120203</v>
      </c>
      <c r="F54" s="523">
        <f t="shared" si="22"/>
        <v>540437.48190314136</v>
      </c>
      <c r="G54" s="524">
        <f t="shared" si="26"/>
        <v>187730.0634631773</v>
      </c>
      <c r="H54" s="491">
        <f t="shared" si="27"/>
        <v>187730.0634631773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540437.48190314136</v>
      </c>
      <c r="E55" s="522">
        <f t="shared" si="21"/>
        <v>120203</v>
      </c>
      <c r="F55" s="523">
        <f t="shared" si="22"/>
        <v>420234.48190314136</v>
      </c>
      <c r="G55" s="524">
        <f t="shared" si="26"/>
        <v>174213.94568554158</v>
      </c>
      <c r="H55" s="491">
        <f t="shared" si="27"/>
        <v>174213.94568554158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420234.48190314136</v>
      </c>
      <c r="E56" s="522">
        <f t="shared" si="21"/>
        <v>120203</v>
      </c>
      <c r="F56" s="523">
        <f t="shared" si="22"/>
        <v>300031.48190314136</v>
      </c>
      <c r="G56" s="524">
        <f t="shared" si="26"/>
        <v>160697.82790790586</v>
      </c>
      <c r="H56" s="491">
        <f t="shared" si="27"/>
        <v>160697.82790790586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300031.48190314136</v>
      </c>
      <c r="E57" s="522">
        <f t="shared" si="21"/>
        <v>120203</v>
      </c>
      <c r="F57" s="523">
        <f t="shared" si="22"/>
        <v>179828.48190314136</v>
      </c>
      <c r="G57" s="524">
        <f t="shared" si="26"/>
        <v>147181.71013027016</v>
      </c>
      <c r="H57" s="491">
        <f t="shared" si="27"/>
        <v>147181.71013027016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179828.48190314136</v>
      </c>
      <c r="E58" s="522">
        <f t="shared" si="21"/>
        <v>120203</v>
      </c>
      <c r="F58" s="523">
        <f t="shared" si="22"/>
        <v>59625.481903141364</v>
      </c>
      <c r="G58" s="524">
        <f t="shared" si="26"/>
        <v>133665.59235263444</v>
      </c>
      <c r="H58" s="491">
        <f t="shared" si="27"/>
        <v>133665.59235263444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59625.481903141364</v>
      </c>
      <c r="E59" s="522">
        <f t="shared" si="21"/>
        <v>59625.481903141364</v>
      </c>
      <c r="F59" s="523">
        <f t="shared" si="22"/>
        <v>0</v>
      </c>
      <c r="G59" s="524">
        <f t="shared" si="26"/>
        <v>62977.748635049662</v>
      </c>
      <c r="H59" s="491">
        <f t="shared" si="27"/>
        <v>62977.748635049662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5048526</v>
      </c>
      <c r="F73" s="375"/>
      <c r="G73" s="375">
        <f>SUM(G17:G72)</f>
        <v>17577424.671380058</v>
      </c>
      <c r="H73" s="375">
        <f>SUM(H17:H72)</f>
        <v>17577424.671380058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566181.36123697727</v>
      </c>
      <c r="N87" s="546">
        <f>IF(J92&lt;D11,0,VLOOKUP(J92,C17:O72,11))</f>
        <v>566181.36123697727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586435.71242843394</v>
      </c>
      <c r="N88" s="550">
        <f>IF(J92&lt;D11,0,VLOOKUP(J92,C99:P154,7))</f>
        <v>586435.71242843394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20254.351191456662</v>
      </c>
      <c r="N89" s="555">
        <f>+N88-N87</f>
        <v>20254.351191456662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373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120203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28">H99</f>
        <v>397520.86907446757</v>
      </c>
      <c r="M99" s="519">
        <f t="shared" ref="M99:M104" si="29">IF(L99&lt;&gt;0,+H99-L99,0)</f>
        <v>0</v>
      </c>
      <c r="N99" s="518">
        <f t="shared" ref="N99:N104" si="30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28"/>
        <v>790031.91488158714</v>
      </c>
      <c r="M100" s="519">
        <f t="shared" si="29"/>
        <v>0</v>
      </c>
      <c r="N100" s="518">
        <f t="shared" si="30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1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28"/>
        <v>753764.11200720049</v>
      </c>
      <c r="M101" s="519">
        <f t="shared" si="29"/>
        <v>0</v>
      </c>
      <c r="N101" s="518">
        <f t="shared" si="30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32">+I102-H102</f>
        <v>0</v>
      </c>
      <c r="K102" s="514"/>
      <c r="L102" s="518">
        <f t="shared" si="28"/>
        <v>712716.54417822254</v>
      </c>
      <c r="M102" s="519">
        <f t="shared" si="29"/>
        <v>0</v>
      </c>
      <c r="N102" s="518">
        <f t="shared" si="30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32"/>
        <v>0</v>
      </c>
      <c r="K103" s="514"/>
      <c r="L103" s="518">
        <f t="shared" si="28"/>
        <v>675389.93455255101</v>
      </c>
      <c r="M103" s="519">
        <f t="shared" si="29"/>
        <v>0</v>
      </c>
      <c r="N103" s="518">
        <f t="shared" si="30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32"/>
        <v>0</v>
      </c>
      <c r="K104" s="514"/>
      <c r="L104" s="518">
        <f t="shared" si="28"/>
        <v>590176.19481222471</v>
      </c>
      <c r="M104" s="519">
        <f t="shared" si="29"/>
        <v>0</v>
      </c>
      <c r="N104" s="518">
        <f t="shared" si="30"/>
        <v>590176.19481222471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2019</v>
      </c>
      <c r="D105" s="629">
        <v>4390208.9781284612</v>
      </c>
      <c r="E105" s="630">
        <v>117407.58139534884</v>
      </c>
      <c r="F105" s="631">
        <v>4272801.3967331126</v>
      </c>
      <c r="G105" s="631">
        <v>4331505.1874307869</v>
      </c>
      <c r="H105" s="633">
        <v>581054.26400771562</v>
      </c>
      <c r="I105" s="634">
        <v>581054.26400771562</v>
      </c>
      <c r="J105" s="514">
        <f t="shared" si="32"/>
        <v>0</v>
      </c>
      <c r="K105" s="514"/>
      <c r="L105" s="518">
        <f t="shared" ref="L105" si="35">H105</f>
        <v>581054.26400771562</v>
      </c>
      <c r="M105" s="519">
        <f t="shared" ref="M105" si="36">IF(L105&lt;&gt;0,+H105-L105,0)</f>
        <v>0</v>
      </c>
      <c r="N105" s="518">
        <f t="shared" ref="N105" si="37">I105</f>
        <v>581054.26400771562</v>
      </c>
      <c r="O105" s="514">
        <f t="shared" si="33"/>
        <v>0</v>
      </c>
      <c r="P105" s="514">
        <f t="shared" si="34"/>
        <v>0</v>
      </c>
      <c r="Q105" s="269"/>
    </row>
    <row r="106" spans="1:17">
      <c r="B106" s="195" t="str">
        <f t="shared" si="31"/>
        <v/>
      </c>
      <c r="C106" s="507">
        <f>IF(D93="","-",+C105+1)</f>
        <v>2020</v>
      </c>
      <c r="D106" s="629">
        <v>4272801.3967331126</v>
      </c>
      <c r="E106" s="630">
        <v>120203</v>
      </c>
      <c r="F106" s="631">
        <v>4152598.3967331126</v>
      </c>
      <c r="G106" s="631">
        <v>4212699.8967331126</v>
      </c>
      <c r="H106" s="633">
        <v>573379.27306704223</v>
      </c>
      <c r="I106" s="634">
        <v>573379.27306704223</v>
      </c>
      <c r="J106" s="514">
        <f t="shared" si="32"/>
        <v>0</v>
      </c>
      <c r="K106" s="514"/>
      <c r="L106" s="518">
        <f t="shared" ref="L106" si="38">H106</f>
        <v>573379.27306704223</v>
      </c>
      <c r="M106" s="519">
        <f t="shared" ref="M106" si="39">IF(L106&lt;&gt;0,+H106-L106,0)</f>
        <v>0</v>
      </c>
      <c r="N106" s="518">
        <f t="shared" ref="N106" si="40">I106</f>
        <v>573379.27306704223</v>
      </c>
      <c r="O106" s="514">
        <f t="shared" si="33"/>
        <v>0</v>
      </c>
      <c r="P106" s="514">
        <f t="shared" si="34"/>
        <v>0</v>
      </c>
      <c r="Q106" s="269"/>
    </row>
    <row r="107" spans="1:17">
      <c r="B107" s="195" t="str">
        <f t="shared" si="31"/>
        <v/>
      </c>
      <c r="C107" s="507">
        <f>IF(D93="","-",+C106+1)</f>
        <v>2021</v>
      </c>
      <c r="D107" s="629">
        <v>4152598.3967331126</v>
      </c>
      <c r="E107" s="630">
        <v>123134.78048780488</v>
      </c>
      <c r="F107" s="631">
        <v>4029463.616245308</v>
      </c>
      <c r="G107" s="631">
        <v>4091031.0064892103</v>
      </c>
      <c r="H107" s="633">
        <v>587525.00025247002</v>
      </c>
      <c r="I107" s="634">
        <v>587525.00025247002</v>
      </c>
      <c r="J107" s="514">
        <f t="shared" si="32"/>
        <v>0</v>
      </c>
      <c r="K107" s="514"/>
      <c r="L107" s="518">
        <f t="shared" ref="L107" si="41">H107</f>
        <v>587525.00025247002</v>
      </c>
      <c r="M107" s="519">
        <f t="shared" ref="M107" si="42">IF(L107&lt;&gt;0,+H107-L107,0)</f>
        <v>0</v>
      </c>
      <c r="N107" s="518">
        <f t="shared" ref="N107" si="43">I107</f>
        <v>587525.00025247002</v>
      </c>
      <c r="O107" s="514">
        <f t="shared" si="33"/>
        <v>0</v>
      </c>
      <c r="P107" s="514">
        <f t="shared" si="34"/>
        <v>0</v>
      </c>
      <c r="Q107" s="269"/>
    </row>
    <row r="108" spans="1:17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4029463.616245308</v>
      </c>
      <c r="E108" s="522">
        <f t="shared" ref="E108:E154" si="44">IF(+$J$96&lt;F107,$J$96,D108)</f>
        <v>120203</v>
      </c>
      <c r="F108" s="523">
        <f t="shared" ref="F108:F154" si="45">+D108-E108</f>
        <v>3909260.616245308</v>
      </c>
      <c r="G108" s="523">
        <f t="shared" ref="G108:G154" si="46">+(F108+D108)/2</f>
        <v>3969362.116245308</v>
      </c>
      <c r="H108" s="526">
        <f t="shared" ref="H108:H154" si="47">+J$94*G108+E108</f>
        <v>586435.71242843394</v>
      </c>
      <c r="I108" s="577">
        <f t="shared" ref="I108:I154" si="48">+J$95*G108+E108</f>
        <v>586435.71242843394</v>
      </c>
      <c r="J108" s="514">
        <f t="shared" si="32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3909260.616245308</v>
      </c>
      <c r="E109" s="522">
        <f t="shared" si="44"/>
        <v>120203</v>
      </c>
      <c r="F109" s="523">
        <f t="shared" si="45"/>
        <v>3789057.616245308</v>
      </c>
      <c r="G109" s="523">
        <f t="shared" si="46"/>
        <v>3849159.116245308</v>
      </c>
      <c r="H109" s="526">
        <f t="shared" si="47"/>
        <v>572316.92732120701</v>
      </c>
      <c r="I109" s="577">
        <f t="shared" si="48"/>
        <v>572316.92732120701</v>
      </c>
      <c r="J109" s="514">
        <f t="shared" si="32"/>
        <v>0</v>
      </c>
      <c r="K109" s="514"/>
      <c r="L109" s="525"/>
      <c r="M109" s="514">
        <f t="shared" si="49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3789057.616245308</v>
      </c>
      <c r="E110" s="522">
        <f t="shared" si="44"/>
        <v>120203</v>
      </c>
      <c r="F110" s="523">
        <f t="shared" si="45"/>
        <v>3668854.616245308</v>
      </c>
      <c r="G110" s="523">
        <f t="shared" si="46"/>
        <v>3728956.116245308</v>
      </c>
      <c r="H110" s="526">
        <f t="shared" si="47"/>
        <v>558198.14221398009</v>
      </c>
      <c r="I110" s="577">
        <f t="shared" si="48"/>
        <v>558198.14221398009</v>
      </c>
      <c r="J110" s="514">
        <f t="shared" si="32"/>
        <v>0</v>
      </c>
      <c r="K110" s="514"/>
      <c r="L110" s="525"/>
      <c r="M110" s="514">
        <f t="shared" si="49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3668854.616245308</v>
      </c>
      <c r="E111" s="522">
        <f t="shared" si="44"/>
        <v>120203</v>
      </c>
      <c r="F111" s="523">
        <f t="shared" si="45"/>
        <v>3548651.616245308</v>
      </c>
      <c r="G111" s="523">
        <f t="shared" si="46"/>
        <v>3608753.116245308</v>
      </c>
      <c r="H111" s="526">
        <f t="shared" si="47"/>
        <v>544079.35710675316</v>
      </c>
      <c r="I111" s="577">
        <f t="shared" si="48"/>
        <v>544079.35710675316</v>
      </c>
      <c r="J111" s="514">
        <f t="shared" si="32"/>
        <v>0</v>
      </c>
      <c r="K111" s="514"/>
      <c r="L111" s="525"/>
      <c r="M111" s="514">
        <f t="shared" si="49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3548651.616245308</v>
      </c>
      <c r="E112" s="522">
        <f t="shared" si="44"/>
        <v>120203</v>
      </c>
      <c r="F112" s="523">
        <f t="shared" si="45"/>
        <v>3428448.616245308</v>
      </c>
      <c r="G112" s="523">
        <f t="shared" si="46"/>
        <v>3488550.116245308</v>
      </c>
      <c r="H112" s="526">
        <f t="shared" si="47"/>
        <v>529960.57199952623</v>
      </c>
      <c r="I112" s="577">
        <f t="shared" si="48"/>
        <v>529960.57199952623</v>
      </c>
      <c r="J112" s="514">
        <f t="shared" si="32"/>
        <v>0</v>
      </c>
      <c r="K112" s="514"/>
      <c r="L112" s="525"/>
      <c r="M112" s="514">
        <f t="shared" si="49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3428448.616245308</v>
      </c>
      <c r="E113" s="522">
        <f t="shared" si="44"/>
        <v>120203</v>
      </c>
      <c r="F113" s="523">
        <f t="shared" si="45"/>
        <v>3308245.616245308</v>
      </c>
      <c r="G113" s="523">
        <f t="shared" si="46"/>
        <v>3368347.116245308</v>
      </c>
      <c r="H113" s="526">
        <f t="shared" si="47"/>
        <v>515841.78689229931</v>
      </c>
      <c r="I113" s="577">
        <f t="shared" si="48"/>
        <v>515841.78689229931</v>
      </c>
      <c r="J113" s="514">
        <f t="shared" si="32"/>
        <v>0</v>
      </c>
      <c r="K113" s="514"/>
      <c r="L113" s="525"/>
      <c r="M113" s="514">
        <f t="shared" si="49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3308245.616245308</v>
      </c>
      <c r="E114" s="522">
        <f t="shared" si="44"/>
        <v>120203</v>
      </c>
      <c r="F114" s="523">
        <f t="shared" si="45"/>
        <v>3188042.616245308</v>
      </c>
      <c r="G114" s="523">
        <f t="shared" si="46"/>
        <v>3248144.116245308</v>
      </c>
      <c r="H114" s="526">
        <f t="shared" si="47"/>
        <v>501723.00178507232</v>
      </c>
      <c r="I114" s="577">
        <f t="shared" si="48"/>
        <v>501723.00178507232</v>
      </c>
      <c r="J114" s="514">
        <f t="shared" si="32"/>
        <v>0</v>
      </c>
      <c r="K114" s="514"/>
      <c r="L114" s="525"/>
      <c r="M114" s="514">
        <f t="shared" si="49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3188042.616245308</v>
      </c>
      <c r="E115" s="522">
        <f t="shared" si="44"/>
        <v>120203</v>
      </c>
      <c r="F115" s="523">
        <f t="shared" si="45"/>
        <v>3067839.616245308</v>
      </c>
      <c r="G115" s="523">
        <f t="shared" si="46"/>
        <v>3127941.116245308</v>
      </c>
      <c r="H115" s="526">
        <f t="shared" si="47"/>
        <v>487604.2166778454</v>
      </c>
      <c r="I115" s="577">
        <f t="shared" si="48"/>
        <v>487604.2166778454</v>
      </c>
      <c r="J115" s="514">
        <f t="shared" si="32"/>
        <v>0</v>
      </c>
      <c r="K115" s="514"/>
      <c r="L115" s="525"/>
      <c r="M115" s="514">
        <f t="shared" si="49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3067839.616245308</v>
      </c>
      <c r="E116" s="522">
        <f t="shared" si="44"/>
        <v>120203</v>
      </c>
      <c r="F116" s="523">
        <f t="shared" si="45"/>
        <v>2947636.616245308</v>
      </c>
      <c r="G116" s="523">
        <f t="shared" si="46"/>
        <v>3007738.116245308</v>
      </c>
      <c r="H116" s="526">
        <f t="shared" si="47"/>
        <v>473485.43157061847</v>
      </c>
      <c r="I116" s="577">
        <f t="shared" si="48"/>
        <v>473485.43157061847</v>
      </c>
      <c r="J116" s="514">
        <f t="shared" si="32"/>
        <v>0</v>
      </c>
      <c r="K116" s="514"/>
      <c r="L116" s="525"/>
      <c r="M116" s="514">
        <f t="shared" si="49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2947636.616245308</v>
      </c>
      <c r="E117" s="522">
        <f t="shared" si="44"/>
        <v>120203</v>
      </c>
      <c r="F117" s="523">
        <f t="shared" si="45"/>
        <v>2827433.616245308</v>
      </c>
      <c r="G117" s="523">
        <f t="shared" si="46"/>
        <v>2887535.116245308</v>
      </c>
      <c r="H117" s="526">
        <f t="shared" si="47"/>
        <v>459366.64646339155</v>
      </c>
      <c r="I117" s="577">
        <f t="shared" si="48"/>
        <v>459366.64646339155</v>
      </c>
      <c r="J117" s="514">
        <f t="shared" si="32"/>
        <v>0</v>
      </c>
      <c r="K117" s="514"/>
      <c r="L117" s="525"/>
      <c r="M117" s="514">
        <f t="shared" si="49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2827433.616245308</v>
      </c>
      <c r="E118" s="522">
        <f t="shared" si="44"/>
        <v>120203</v>
      </c>
      <c r="F118" s="523">
        <f t="shared" si="45"/>
        <v>2707230.616245308</v>
      </c>
      <c r="G118" s="523">
        <f t="shared" si="46"/>
        <v>2767332.116245308</v>
      </c>
      <c r="H118" s="526">
        <f t="shared" si="47"/>
        <v>445247.86135616462</v>
      </c>
      <c r="I118" s="577">
        <f t="shared" si="48"/>
        <v>445247.86135616462</v>
      </c>
      <c r="J118" s="514">
        <f t="shared" si="32"/>
        <v>0</v>
      </c>
      <c r="K118" s="514"/>
      <c r="L118" s="525"/>
      <c r="M118" s="514">
        <f t="shared" si="49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2707230.616245308</v>
      </c>
      <c r="E119" s="522">
        <f t="shared" si="44"/>
        <v>120203</v>
      </c>
      <c r="F119" s="523">
        <f t="shared" si="45"/>
        <v>2587027.616245308</v>
      </c>
      <c r="G119" s="523">
        <f t="shared" si="46"/>
        <v>2647129.116245308</v>
      </c>
      <c r="H119" s="526">
        <f t="shared" si="47"/>
        <v>431129.07624893769</v>
      </c>
      <c r="I119" s="577">
        <f t="shared" si="48"/>
        <v>431129.07624893769</v>
      </c>
      <c r="J119" s="514">
        <f t="shared" si="32"/>
        <v>0</v>
      </c>
      <c r="K119" s="514"/>
      <c r="L119" s="525"/>
      <c r="M119" s="514">
        <f t="shared" si="49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2587027.616245308</v>
      </c>
      <c r="E120" s="522">
        <f t="shared" si="44"/>
        <v>120203</v>
      </c>
      <c r="F120" s="523">
        <f t="shared" si="45"/>
        <v>2466824.616245308</v>
      </c>
      <c r="G120" s="523">
        <f t="shared" si="46"/>
        <v>2526926.116245308</v>
      </c>
      <c r="H120" s="526">
        <f t="shared" si="47"/>
        <v>417010.29114171071</v>
      </c>
      <c r="I120" s="577">
        <f t="shared" si="48"/>
        <v>417010.29114171071</v>
      </c>
      <c r="J120" s="514">
        <f t="shared" si="32"/>
        <v>0</v>
      </c>
      <c r="K120" s="514"/>
      <c r="L120" s="525"/>
      <c r="M120" s="514">
        <f t="shared" si="49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2466824.616245308</v>
      </c>
      <c r="E121" s="522">
        <f t="shared" si="44"/>
        <v>120203</v>
      </c>
      <c r="F121" s="523">
        <f t="shared" si="45"/>
        <v>2346621.616245308</v>
      </c>
      <c r="G121" s="523">
        <f t="shared" si="46"/>
        <v>2406723.116245308</v>
      </c>
      <c r="H121" s="526">
        <f t="shared" si="47"/>
        <v>402891.50603448378</v>
      </c>
      <c r="I121" s="577">
        <f t="shared" si="48"/>
        <v>402891.50603448378</v>
      </c>
      <c r="J121" s="514">
        <f t="shared" si="32"/>
        <v>0</v>
      </c>
      <c r="K121" s="514"/>
      <c r="L121" s="525"/>
      <c r="M121" s="514">
        <f t="shared" si="49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2346621.616245308</v>
      </c>
      <c r="E122" s="522">
        <f t="shared" si="44"/>
        <v>120203</v>
      </c>
      <c r="F122" s="523">
        <f t="shared" si="45"/>
        <v>2226418.616245308</v>
      </c>
      <c r="G122" s="523">
        <f t="shared" si="46"/>
        <v>2286520.116245308</v>
      </c>
      <c r="H122" s="526">
        <f t="shared" si="47"/>
        <v>388772.72092725686</v>
      </c>
      <c r="I122" s="577">
        <f t="shared" si="48"/>
        <v>388772.72092725686</v>
      </c>
      <c r="J122" s="514">
        <f t="shared" si="32"/>
        <v>0</v>
      </c>
      <c r="K122" s="514"/>
      <c r="L122" s="525"/>
      <c r="M122" s="514">
        <f t="shared" si="49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2226418.616245308</v>
      </c>
      <c r="E123" s="522">
        <f t="shared" si="44"/>
        <v>120203</v>
      </c>
      <c r="F123" s="523">
        <f t="shared" si="45"/>
        <v>2106215.616245308</v>
      </c>
      <c r="G123" s="523">
        <f t="shared" si="46"/>
        <v>2166317.116245308</v>
      </c>
      <c r="H123" s="526">
        <f t="shared" si="47"/>
        <v>374653.93582002993</v>
      </c>
      <c r="I123" s="577">
        <f t="shared" si="48"/>
        <v>374653.93582002993</v>
      </c>
      <c r="J123" s="514">
        <f t="shared" si="32"/>
        <v>0</v>
      </c>
      <c r="K123" s="514"/>
      <c r="L123" s="525"/>
      <c r="M123" s="514">
        <f t="shared" si="49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2106215.616245308</v>
      </c>
      <c r="E124" s="522">
        <f t="shared" si="44"/>
        <v>120203</v>
      </c>
      <c r="F124" s="523">
        <f t="shared" si="45"/>
        <v>1986012.616245308</v>
      </c>
      <c r="G124" s="523">
        <f t="shared" si="46"/>
        <v>2046114.116245308</v>
      </c>
      <c r="H124" s="526">
        <f t="shared" si="47"/>
        <v>360535.15071280301</v>
      </c>
      <c r="I124" s="577">
        <f t="shared" si="48"/>
        <v>360535.15071280301</v>
      </c>
      <c r="J124" s="514">
        <f t="shared" si="32"/>
        <v>0</v>
      </c>
      <c r="K124" s="514"/>
      <c r="L124" s="525"/>
      <c r="M124" s="514">
        <f t="shared" si="49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1986012.616245308</v>
      </c>
      <c r="E125" s="522">
        <f t="shared" si="44"/>
        <v>120203</v>
      </c>
      <c r="F125" s="523">
        <f t="shared" si="45"/>
        <v>1865809.616245308</v>
      </c>
      <c r="G125" s="523">
        <f t="shared" si="46"/>
        <v>1925911.116245308</v>
      </c>
      <c r="H125" s="526">
        <f t="shared" si="47"/>
        <v>346416.36560557608</v>
      </c>
      <c r="I125" s="577">
        <f t="shared" si="48"/>
        <v>346416.36560557608</v>
      </c>
      <c r="J125" s="514">
        <f t="shared" si="32"/>
        <v>0</v>
      </c>
      <c r="K125" s="514"/>
      <c r="L125" s="525"/>
      <c r="M125" s="514">
        <f t="shared" si="49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1865809.616245308</v>
      </c>
      <c r="E126" s="522">
        <f t="shared" si="44"/>
        <v>120203</v>
      </c>
      <c r="F126" s="523">
        <f t="shared" si="45"/>
        <v>1745606.616245308</v>
      </c>
      <c r="G126" s="523">
        <f t="shared" si="46"/>
        <v>1805708.116245308</v>
      </c>
      <c r="H126" s="526">
        <f t="shared" si="47"/>
        <v>332297.58049834915</v>
      </c>
      <c r="I126" s="577">
        <f t="shared" si="48"/>
        <v>332297.58049834915</v>
      </c>
      <c r="J126" s="514">
        <f t="shared" si="32"/>
        <v>0</v>
      </c>
      <c r="K126" s="514"/>
      <c r="L126" s="525"/>
      <c r="M126" s="514">
        <f t="shared" si="49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1745606.616245308</v>
      </c>
      <c r="E127" s="522">
        <f t="shared" si="44"/>
        <v>120203</v>
      </c>
      <c r="F127" s="523">
        <f t="shared" si="45"/>
        <v>1625403.616245308</v>
      </c>
      <c r="G127" s="523">
        <f t="shared" si="46"/>
        <v>1685505.116245308</v>
      </c>
      <c r="H127" s="526">
        <f t="shared" si="47"/>
        <v>318178.79539112217</v>
      </c>
      <c r="I127" s="577">
        <f t="shared" si="48"/>
        <v>318178.79539112217</v>
      </c>
      <c r="J127" s="514">
        <f t="shared" si="32"/>
        <v>0</v>
      </c>
      <c r="K127" s="514"/>
      <c r="L127" s="525"/>
      <c r="M127" s="514">
        <f t="shared" si="49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1625403.616245308</v>
      </c>
      <c r="E128" s="522">
        <f t="shared" si="44"/>
        <v>120203</v>
      </c>
      <c r="F128" s="523">
        <f t="shared" si="45"/>
        <v>1505200.616245308</v>
      </c>
      <c r="G128" s="523">
        <f t="shared" si="46"/>
        <v>1565302.116245308</v>
      </c>
      <c r="H128" s="526">
        <f t="shared" si="47"/>
        <v>304060.01028389524</v>
      </c>
      <c r="I128" s="577">
        <f t="shared" si="48"/>
        <v>304060.01028389524</v>
      </c>
      <c r="J128" s="514">
        <f t="shared" si="32"/>
        <v>0</v>
      </c>
      <c r="K128" s="514"/>
      <c r="L128" s="525"/>
      <c r="M128" s="514">
        <f t="shared" si="49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1505200.616245308</v>
      </c>
      <c r="E129" s="522">
        <f t="shared" si="44"/>
        <v>120203</v>
      </c>
      <c r="F129" s="523">
        <f t="shared" si="45"/>
        <v>1384997.616245308</v>
      </c>
      <c r="G129" s="523">
        <f t="shared" si="46"/>
        <v>1445099.116245308</v>
      </c>
      <c r="H129" s="526">
        <f t="shared" si="47"/>
        <v>289941.22517666832</v>
      </c>
      <c r="I129" s="577">
        <f t="shared" si="48"/>
        <v>289941.22517666832</v>
      </c>
      <c r="J129" s="514">
        <f t="shared" si="32"/>
        <v>0</v>
      </c>
      <c r="K129" s="514"/>
      <c r="L129" s="525"/>
      <c r="M129" s="514">
        <f t="shared" si="49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1384997.616245308</v>
      </c>
      <c r="E130" s="522">
        <f t="shared" si="44"/>
        <v>120203</v>
      </c>
      <c r="F130" s="523">
        <f t="shared" si="45"/>
        <v>1264794.616245308</v>
      </c>
      <c r="G130" s="523">
        <f t="shared" si="46"/>
        <v>1324896.116245308</v>
      </c>
      <c r="H130" s="526">
        <f t="shared" si="47"/>
        <v>275822.44006944133</v>
      </c>
      <c r="I130" s="577">
        <f t="shared" si="48"/>
        <v>275822.44006944133</v>
      </c>
      <c r="J130" s="514">
        <f t="shared" si="32"/>
        <v>0</v>
      </c>
      <c r="K130" s="514"/>
      <c r="L130" s="525"/>
      <c r="M130" s="514">
        <f t="shared" si="49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1264794.616245308</v>
      </c>
      <c r="E131" s="522">
        <f t="shared" si="44"/>
        <v>120203</v>
      </c>
      <c r="F131" s="523">
        <f t="shared" si="45"/>
        <v>1144591.616245308</v>
      </c>
      <c r="G131" s="523">
        <f t="shared" si="46"/>
        <v>1204693.116245308</v>
      </c>
      <c r="H131" s="526">
        <f t="shared" si="47"/>
        <v>261703.65496221444</v>
      </c>
      <c r="I131" s="577">
        <f t="shared" si="48"/>
        <v>261703.65496221444</v>
      </c>
      <c r="J131" s="514">
        <f t="shared" si="32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  <c r="Q131" s="269"/>
    </row>
    <row r="132" spans="2:17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1144591.616245308</v>
      </c>
      <c r="E132" s="522">
        <f t="shared" si="44"/>
        <v>120203</v>
      </c>
      <c r="F132" s="523">
        <f t="shared" si="45"/>
        <v>1024388.616245308</v>
      </c>
      <c r="G132" s="523">
        <f t="shared" si="46"/>
        <v>1084490.116245308</v>
      </c>
      <c r="H132" s="526">
        <f t="shared" si="47"/>
        <v>247584.86985498748</v>
      </c>
      <c r="I132" s="577">
        <f t="shared" si="48"/>
        <v>247584.86985498748</v>
      </c>
      <c r="J132" s="514">
        <f t="shared" si="32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1024388.616245308</v>
      </c>
      <c r="E133" s="522">
        <f t="shared" si="44"/>
        <v>120203</v>
      </c>
      <c r="F133" s="523">
        <f t="shared" si="45"/>
        <v>904185.61624530796</v>
      </c>
      <c r="G133" s="523">
        <f t="shared" si="46"/>
        <v>964287.11624530796</v>
      </c>
      <c r="H133" s="526">
        <f t="shared" si="47"/>
        <v>233466.08474776056</v>
      </c>
      <c r="I133" s="577">
        <f t="shared" si="48"/>
        <v>233466.08474776056</v>
      </c>
      <c r="J133" s="514">
        <f t="shared" si="32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904185.61624530796</v>
      </c>
      <c r="E134" s="522">
        <f t="shared" si="44"/>
        <v>120203</v>
      </c>
      <c r="F134" s="523">
        <f t="shared" si="45"/>
        <v>783982.61624530796</v>
      </c>
      <c r="G134" s="523">
        <f t="shared" si="46"/>
        <v>844084.11624530796</v>
      </c>
      <c r="H134" s="526">
        <f t="shared" si="47"/>
        <v>219347.29964053363</v>
      </c>
      <c r="I134" s="577">
        <f t="shared" si="48"/>
        <v>219347.29964053363</v>
      </c>
      <c r="J134" s="514">
        <f t="shared" si="32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783982.61624530796</v>
      </c>
      <c r="E135" s="522">
        <f t="shared" si="44"/>
        <v>120203</v>
      </c>
      <c r="F135" s="523">
        <f t="shared" si="45"/>
        <v>663779.61624530796</v>
      </c>
      <c r="G135" s="523">
        <f t="shared" si="46"/>
        <v>723881.11624530796</v>
      </c>
      <c r="H135" s="526">
        <f t="shared" si="47"/>
        <v>205228.5145333067</v>
      </c>
      <c r="I135" s="577">
        <f t="shared" si="48"/>
        <v>205228.5145333067</v>
      </c>
      <c r="J135" s="514">
        <f t="shared" si="32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663779.61624530796</v>
      </c>
      <c r="E136" s="522">
        <f t="shared" si="44"/>
        <v>120203</v>
      </c>
      <c r="F136" s="523">
        <f t="shared" si="45"/>
        <v>543576.61624530796</v>
      </c>
      <c r="G136" s="523">
        <f t="shared" si="46"/>
        <v>603678.11624530796</v>
      </c>
      <c r="H136" s="526">
        <f t="shared" si="47"/>
        <v>191109.72942607975</v>
      </c>
      <c r="I136" s="577">
        <f t="shared" si="48"/>
        <v>191109.72942607975</v>
      </c>
      <c r="J136" s="514">
        <f t="shared" si="32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543576.61624530796</v>
      </c>
      <c r="E137" s="522">
        <f t="shared" si="44"/>
        <v>120203</v>
      </c>
      <c r="F137" s="523">
        <f t="shared" si="45"/>
        <v>423373.61624530796</v>
      </c>
      <c r="G137" s="523">
        <f t="shared" si="46"/>
        <v>483475.11624530796</v>
      </c>
      <c r="H137" s="526">
        <f t="shared" si="47"/>
        <v>176990.94431885282</v>
      </c>
      <c r="I137" s="577">
        <f t="shared" si="48"/>
        <v>176990.94431885282</v>
      </c>
      <c r="J137" s="514">
        <f t="shared" si="32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423373.61624530796</v>
      </c>
      <c r="E138" s="522">
        <f t="shared" si="44"/>
        <v>120203</v>
      </c>
      <c r="F138" s="523">
        <f t="shared" si="45"/>
        <v>303170.61624530796</v>
      </c>
      <c r="G138" s="523">
        <f t="shared" si="46"/>
        <v>363272.11624530796</v>
      </c>
      <c r="H138" s="526">
        <f t="shared" si="47"/>
        <v>162872.15921162587</v>
      </c>
      <c r="I138" s="577">
        <f t="shared" si="48"/>
        <v>162872.15921162587</v>
      </c>
      <c r="J138" s="514">
        <f t="shared" si="32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303170.61624530796</v>
      </c>
      <c r="E139" s="522">
        <f t="shared" si="44"/>
        <v>120203</v>
      </c>
      <c r="F139" s="523">
        <f t="shared" si="45"/>
        <v>182967.61624530796</v>
      </c>
      <c r="G139" s="523">
        <f t="shared" si="46"/>
        <v>243069.11624530796</v>
      </c>
      <c r="H139" s="526">
        <f t="shared" si="47"/>
        <v>148753.37410439894</v>
      </c>
      <c r="I139" s="577">
        <f t="shared" si="48"/>
        <v>148753.37410439894</v>
      </c>
      <c r="J139" s="514">
        <f t="shared" si="32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182967.61624530796</v>
      </c>
      <c r="E140" s="522">
        <f t="shared" si="44"/>
        <v>120203</v>
      </c>
      <c r="F140" s="523">
        <f t="shared" si="45"/>
        <v>62764.61624530796</v>
      </c>
      <c r="G140" s="523">
        <f t="shared" si="46"/>
        <v>122866.11624530796</v>
      </c>
      <c r="H140" s="526">
        <f t="shared" si="47"/>
        <v>134634.58899717202</v>
      </c>
      <c r="I140" s="577">
        <f t="shared" si="48"/>
        <v>134634.58899717202</v>
      </c>
      <c r="J140" s="514">
        <f t="shared" si="32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62764.61624530796</v>
      </c>
      <c r="E141" s="522">
        <f t="shared" si="44"/>
        <v>62764.61624530796</v>
      </c>
      <c r="F141" s="523">
        <f t="shared" si="45"/>
        <v>0</v>
      </c>
      <c r="G141" s="523">
        <f t="shared" si="46"/>
        <v>31382.30812265398</v>
      </c>
      <c r="H141" s="526">
        <f t="shared" si="47"/>
        <v>66450.714467087237</v>
      </c>
      <c r="I141" s="577">
        <f t="shared" si="48"/>
        <v>66450.714467087237</v>
      </c>
      <c r="J141" s="514">
        <f t="shared" si="32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4"/>
        <v>0</v>
      </c>
      <c r="F142" s="523">
        <f t="shared" si="45"/>
        <v>0</v>
      </c>
      <c r="G142" s="523">
        <f t="shared" si="46"/>
        <v>0</v>
      </c>
      <c r="H142" s="526">
        <f t="shared" si="47"/>
        <v>0</v>
      </c>
      <c r="I142" s="577">
        <f t="shared" si="48"/>
        <v>0</v>
      </c>
      <c r="J142" s="514">
        <f t="shared" si="32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4"/>
        <v>0</v>
      </c>
      <c r="F143" s="523">
        <f t="shared" si="45"/>
        <v>0</v>
      </c>
      <c r="G143" s="523">
        <f t="shared" si="46"/>
        <v>0</v>
      </c>
      <c r="H143" s="526">
        <f t="shared" si="47"/>
        <v>0</v>
      </c>
      <c r="I143" s="577">
        <f t="shared" si="48"/>
        <v>0</v>
      </c>
      <c r="J143" s="514">
        <f t="shared" si="32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2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2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2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2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2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2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2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2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2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2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2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5048526.0000000009</v>
      </c>
      <c r="F155" s="375"/>
      <c r="G155" s="375"/>
      <c r="H155" s="375">
        <f>SUM(H99:H154)</f>
        <v>17625668.794823062</v>
      </c>
      <c r="I155" s="375">
        <f>SUM(I99:I154)</f>
        <v>17625668.794823062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view="pageBreakPreview" zoomScale="75" zoomScaleNormal="100" zoomScaleSheetLayoutView="75" workbookViewId="0">
      <selection activeCell="D102" sqref="D10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294710.10019772034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294710.10019772034</v>
      </c>
      <c r="O6" s="269"/>
      <c r="P6" s="269"/>
    </row>
    <row r="7" spans="1:17" ht="13.5" thickBot="1">
      <c r="C7" s="467" t="s">
        <v>48</v>
      </c>
      <c r="D7" s="624" t="s">
        <v>305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304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62767.595238095237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358856.09627446433</v>
      </c>
      <c r="H22" s="610">
        <v>358856.09627446433</v>
      </c>
      <c r="I22" s="511">
        <f t="shared" si="6"/>
        <v>0</v>
      </c>
      <c r="J22" s="511"/>
      <c r="K22" s="518">
        <f t="shared" si="0"/>
        <v>358856.09627446433</v>
      </c>
      <c r="L22" s="519">
        <f t="shared" si="1"/>
        <v>0</v>
      </c>
      <c r="M22" s="518">
        <f t="shared" si="2"/>
        <v>358856.09627446433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64298.512195121948</v>
      </c>
      <c r="F23" s="626">
        <v>2221186.0680793021</v>
      </c>
      <c r="G23" s="609">
        <v>350684.13480459759</v>
      </c>
      <c r="H23" s="610">
        <v>350684.13480459759</v>
      </c>
      <c r="I23" s="511">
        <f t="shared" si="6"/>
        <v>0</v>
      </c>
      <c r="J23" s="511"/>
      <c r="K23" s="518">
        <f t="shared" ref="K23" si="7">G23</f>
        <v>350684.13480459759</v>
      </c>
      <c r="L23" s="519">
        <f t="shared" ref="L23" si="8">IF(K23&lt;&gt;0,+G23-K23,0)</f>
        <v>0</v>
      </c>
      <c r="M23" s="518">
        <f t="shared" ref="M23" si="9">H23</f>
        <v>350684.13480459759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288314.59098884225</v>
      </c>
      <c r="H24" s="610">
        <v>288314.59098884225</v>
      </c>
      <c r="I24" s="511">
        <f t="shared" si="6"/>
        <v>0</v>
      </c>
      <c r="J24" s="511"/>
      <c r="K24" s="518">
        <f t="shared" ref="K24" si="12">G24</f>
        <v>288314.59098884225</v>
      </c>
      <c r="L24" s="519">
        <f t="shared" ref="L24" si="13">IF(K24&lt;&gt;0,+G24-K24,0)</f>
        <v>0</v>
      </c>
      <c r="M24" s="518">
        <f t="shared" ref="M24" si="14">H24</f>
        <v>288314.59098884225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2159878.1843583719</v>
      </c>
      <c r="E25" s="609">
        <v>62767.595238095237</v>
      </c>
      <c r="F25" s="626">
        <v>2097110.5891202767</v>
      </c>
      <c r="G25" s="609">
        <v>288397.67433017225</v>
      </c>
      <c r="H25" s="610">
        <v>288397.67433017225</v>
      </c>
      <c r="I25" s="511">
        <f t="shared" si="6"/>
        <v>0</v>
      </c>
      <c r="J25" s="511"/>
      <c r="K25" s="518">
        <f t="shared" ref="K25" si="15">G25</f>
        <v>288397.67433017225</v>
      </c>
      <c r="L25" s="519">
        <f t="shared" ref="L25" si="16">IF(K25&lt;&gt;0,+G25-K25,0)</f>
        <v>0</v>
      </c>
      <c r="M25" s="518">
        <f t="shared" ref="M25" si="17">H25</f>
        <v>288397.67433017225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2094119.960646085</v>
      </c>
      <c r="E26" s="609">
        <v>62767.595238095237</v>
      </c>
      <c r="F26" s="626">
        <v>2031352.3654079898</v>
      </c>
      <c r="G26" s="609">
        <v>294710.10019772034</v>
      </c>
      <c r="H26" s="610">
        <v>294710.10019772034</v>
      </c>
      <c r="I26" s="511">
        <f t="shared" si="6"/>
        <v>0</v>
      </c>
      <c r="J26" s="511"/>
      <c r="K26" s="518">
        <f t="shared" ref="K26" si="18">G26</f>
        <v>294710.10019772034</v>
      </c>
      <c r="L26" s="519">
        <f t="shared" ref="L26" si="19">IF(K26&lt;&gt;0,+G26-K26,0)</f>
        <v>0</v>
      </c>
      <c r="M26" s="518">
        <f t="shared" ref="M26" si="20">H26</f>
        <v>294710.10019772034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2031352.3654079898</v>
      </c>
      <c r="E27" s="522">
        <f t="shared" ref="E27:E72" si="21">IF(+$I$14&lt;F26,$I$14,D27)</f>
        <v>62767.595238095237</v>
      </c>
      <c r="F27" s="523">
        <f t="shared" ref="F27:F72" si="22">+D27-E27</f>
        <v>1968584.7701698947</v>
      </c>
      <c r="G27" s="524">
        <f t="shared" ref="G27:G52" si="23">+I$12*((D27+F27)/2)+E27</f>
        <v>287652.25463765068</v>
      </c>
      <c r="H27" s="491">
        <f t="shared" ref="H27:H52" si="24">+I$13*((D27+F27)/2)+E27</f>
        <v>287652.25463765068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1968584.7701698947</v>
      </c>
      <c r="E28" s="522">
        <f t="shared" si="21"/>
        <v>62767.595238095237</v>
      </c>
      <c r="F28" s="523">
        <f t="shared" si="22"/>
        <v>1905817.1749317995</v>
      </c>
      <c r="G28" s="524">
        <f t="shared" si="23"/>
        <v>280594.4090775809</v>
      </c>
      <c r="H28" s="491">
        <f t="shared" si="24"/>
        <v>280594.4090775809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1905817.1749317995</v>
      </c>
      <c r="E29" s="522">
        <f t="shared" si="21"/>
        <v>62767.595238095237</v>
      </c>
      <c r="F29" s="523">
        <f t="shared" si="22"/>
        <v>1843049.5796937044</v>
      </c>
      <c r="G29" s="524">
        <f t="shared" si="23"/>
        <v>273536.56351751124</v>
      </c>
      <c r="H29" s="491">
        <f t="shared" si="24"/>
        <v>273536.56351751124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1843049.5796937044</v>
      </c>
      <c r="E30" s="522">
        <f t="shared" si="21"/>
        <v>62767.595238095237</v>
      </c>
      <c r="F30" s="523">
        <f t="shared" si="22"/>
        <v>1780281.9844556092</v>
      </c>
      <c r="G30" s="524">
        <f t="shared" si="23"/>
        <v>266478.71795744146</v>
      </c>
      <c r="H30" s="491">
        <f t="shared" si="24"/>
        <v>266478.71795744146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1780281.9844556092</v>
      </c>
      <c r="E31" s="522">
        <f t="shared" si="21"/>
        <v>62767.595238095237</v>
      </c>
      <c r="F31" s="523">
        <f t="shared" si="22"/>
        <v>1717514.3892175141</v>
      </c>
      <c r="G31" s="524">
        <f t="shared" si="23"/>
        <v>259420.87239737177</v>
      </c>
      <c r="H31" s="491">
        <f t="shared" si="24"/>
        <v>259420.87239737177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1717514.3892175141</v>
      </c>
      <c r="E32" s="522">
        <f t="shared" si="21"/>
        <v>62767.595238095237</v>
      </c>
      <c r="F32" s="523">
        <f t="shared" si="22"/>
        <v>1654746.7939794189</v>
      </c>
      <c r="G32" s="524">
        <f t="shared" si="23"/>
        <v>252363.02683730205</v>
      </c>
      <c r="H32" s="491">
        <f t="shared" si="24"/>
        <v>252363.02683730205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1654746.7939794189</v>
      </c>
      <c r="E33" s="522">
        <f t="shared" si="21"/>
        <v>62767.595238095237</v>
      </c>
      <c r="F33" s="523">
        <f t="shared" si="22"/>
        <v>1591979.1987413238</v>
      </c>
      <c r="G33" s="524">
        <f t="shared" si="23"/>
        <v>245305.18127723233</v>
      </c>
      <c r="H33" s="491">
        <f t="shared" si="24"/>
        <v>245305.18127723233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1591979.1987413238</v>
      </c>
      <c r="E34" s="522">
        <f t="shared" si="21"/>
        <v>62767.595238095237</v>
      </c>
      <c r="F34" s="523">
        <f t="shared" si="22"/>
        <v>1529211.6035032286</v>
      </c>
      <c r="G34" s="524">
        <f t="shared" si="23"/>
        <v>238247.33571716261</v>
      </c>
      <c r="H34" s="491">
        <f t="shared" si="24"/>
        <v>238247.33571716261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1529211.6035032286</v>
      </c>
      <c r="E35" s="522">
        <f t="shared" si="21"/>
        <v>62767.595238095237</v>
      </c>
      <c r="F35" s="523">
        <f t="shared" si="22"/>
        <v>1466444.0082651335</v>
      </c>
      <c r="G35" s="524">
        <f t="shared" si="23"/>
        <v>231189.49015709289</v>
      </c>
      <c r="H35" s="491">
        <f t="shared" si="24"/>
        <v>231189.49015709289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1466444.0082651335</v>
      </c>
      <c r="E36" s="522">
        <f t="shared" si="21"/>
        <v>62767.595238095237</v>
      </c>
      <c r="F36" s="523">
        <f t="shared" si="22"/>
        <v>1403676.4130270383</v>
      </c>
      <c r="G36" s="524">
        <f t="shared" si="23"/>
        <v>224131.64459702317</v>
      </c>
      <c r="H36" s="491">
        <f t="shared" si="24"/>
        <v>224131.64459702317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1403676.4130270383</v>
      </c>
      <c r="E37" s="522">
        <f t="shared" si="21"/>
        <v>62767.595238095237</v>
      </c>
      <c r="F37" s="523">
        <f t="shared" si="22"/>
        <v>1340908.8177889432</v>
      </c>
      <c r="G37" s="524">
        <f t="shared" si="23"/>
        <v>217073.79903695345</v>
      </c>
      <c r="H37" s="491">
        <f t="shared" si="24"/>
        <v>217073.79903695345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1340908.8177889432</v>
      </c>
      <c r="E38" s="522">
        <f t="shared" si="21"/>
        <v>62767.595238095237</v>
      </c>
      <c r="F38" s="523">
        <f t="shared" si="22"/>
        <v>1278141.222550848</v>
      </c>
      <c r="G38" s="524">
        <f t="shared" si="23"/>
        <v>210015.95347688373</v>
      </c>
      <c r="H38" s="491">
        <f t="shared" si="24"/>
        <v>210015.95347688373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1278141.222550848</v>
      </c>
      <c r="E39" s="522">
        <f t="shared" si="21"/>
        <v>62767.595238095237</v>
      </c>
      <c r="F39" s="523">
        <f t="shared" si="22"/>
        <v>1215373.6273127529</v>
      </c>
      <c r="G39" s="524">
        <f t="shared" si="23"/>
        <v>202958.10791681398</v>
      </c>
      <c r="H39" s="491">
        <f t="shared" si="24"/>
        <v>202958.10791681398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1215373.6273127529</v>
      </c>
      <c r="E40" s="522">
        <f t="shared" si="21"/>
        <v>62767.595238095237</v>
      </c>
      <c r="F40" s="523">
        <f t="shared" si="22"/>
        <v>1152606.0320746577</v>
      </c>
      <c r="G40" s="524">
        <f t="shared" si="23"/>
        <v>195900.26235674426</v>
      </c>
      <c r="H40" s="491">
        <f t="shared" si="24"/>
        <v>195900.26235674426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1152606.0320746577</v>
      </c>
      <c r="E41" s="522">
        <f t="shared" si="21"/>
        <v>62767.595238095237</v>
      </c>
      <c r="F41" s="523">
        <f t="shared" si="22"/>
        <v>1089838.4368365626</v>
      </c>
      <c r="G41" s="524">
        <f t="shared" si="23"/>
        <v>188842.41679667454</v>
      </c>
      <c r="H41" s="491">
        <f t="shared" si="24"/>
        <v>188842.41679667454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1089838.4368365626</v>
      </c>
      <c r="E42" s="522">
        <f t="shared" si="21"/>
        <v>62767.595238095237</v>
      </c>
      <c r="F42" s="523">
        <f t="shared" si="22"/>
        <v>1027070.8415984673</v>
      </c>
      <c r="G42" s="524">
        <f t="shared" si="23"/>
        <v>181784.57123660482</v>
      </c>
      <c r="H42" s="491">
        <f t="shared" si="24"/>
        <v>181784.57123660482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1027070.8415984673</v>
      </c>
      <c r="E43" s="522">
        <f t="shared" si="21"/>
        <v>62767.595238095237</v>
      </c>
      <c r="F43" s="523">
        <f t="shared" si="22"/>
        <v>964303.24636037205</v>
      </c>
      <c r="G43" s="524">
        <f t="shared" si="23"/>
        <v>174726.7256765351</v>
      </c>
      <c r="H43" s="491">
        <f t="shared" si="24"/>
        <v>174726.7256765351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964303.24636037205</v>
      </c>
      <c r="E44" s="522">
        <f t="shared" si="21"/>
        <v>62767.595238095237</v>
      </c>
      <c r="F44" s="523">
        <f t="shared" si="22"/>
        <v>901535.65112227679</v>
      </c>
      <c r="G44" s="524">
        <f t="shared" si="23"/>
        <v>167668.88011646539</v>
      </c>
      <c r="H44" s="491">
        <f t="shared" si="24"/>
        <v>167668.88011646539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901535.65112227679</v>
      </c>
      <c r="E45" s="522">
        <f t="shared" si="21"/>
        <v>62767.595238095237</v>
      </c>
      <c r="F45" s="523">
        <f t="shared" si="22"/>
        <v>838768.05588418152</v>
      </c>
      <c r="G45" s="524">
        <f t="shared" si="23"/>
        <v>160611.03455639561</v>
      </c>
      <c r="H45" s="491">
        <f t="shared" si="24"/>
        <v>160611.03455639561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838768.05588418152</v>
      </c>
      <c r="E46" s="522">
        <f t="shared" si="21"/>
        <v>62767.595238095237</v>
      </c>
      <c r="F46" s="523">
        <f t="shared" si="22"/>
        <v>776000.46064608626</v>
      </c>
      <c r="G46" s="524">
        <f t="shared" si="23"/>
        <v>153553.18899632589</v>
      </c>
      <c r="H46" s="491">
        <f t="shared" si="24"/>
        <v>153553.18899632589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776000.46064608626</v>
      </c>
      <c r="E47" s="522">
        <f t="shared" si="21"/>
        <v>62767.595238095237</v>
      </c>
      <c r="F47" s="523">
        <f t="shared" si="22"/>
        <v>713232.86540799099</v>
      </c>
      <c r="G47" s="524">
        <f t="shared" si="23"/>
        <v>146495.34343625617</v>
      </c>
      <c r="H47" s="491">
        <f t="shared" si="24"/>
        <v>146495.34343625617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713232.86540799099</v>
      </c>
      <c r="E48" s="522">
        <f t="shared" si="21"/>
        <v>62767.595238095237</v>
      </c>
      <c r="F48" s="523">
        <f t="shared" si="22"/>
        <v>650465.27016989572</v>
      </c>
      <c r="G48" s="524">
        <f t="shared" si="23"/>
        <v>139437.49787618645</v>
      </c>
      <c r="H48" s="491">
        <f t="shared" si="24"/>
        <v>139437.49787618645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650465.27016989572</v>
      </c>
      <c r="E49" s="522">
        <f t="shared" si="21"/>
        <v>62767.595238095237</v>
      </c>
      <c r="F49" s="523">
        <f t="shared" si="22"/>
        <v>587697.67493180046</v>
      </c>
      <c r="G49" s="524">
        <f t="shared" si="23"/>
        <v>132379.65231611667</v>
      </c>
      <c r="H49" s="491">
        <f t="shared" si="24"/>
        <v>132379.65231611667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587697.67493180046</v>
      </c>
      <c r="E50" s="522">
        <f t="shared" si="21"/>
        <v>62767.595238095237</v>
      </c>
      <c r="F50" s="523">
        <f t="shared" si="22"/>
        <v>524930.07969370519</v>
      </c>
      <c r="G50" s="524">
        <f t="shared" si="23"/>
        <v>125321.80675604698</v>
      </c>
      <c r="H50" s="491">
        <f t="shared" si="24"/>
        <v>125321.80675604698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524930.07969370519</v>
      </c>
      <c r="E51" s="522">
        <f t="shared" si="21"/>
        <v>62767.595238095237</v>
      </c>
      <c r="F51" s="523">
        <f t="shared" si="22"/>
        <v>462162.48445560993</v>
      </c>
      <c r="G51" s="524">
        <f t="shared" si="23"/>
        <v>118263.96119597723</v>
      </c>
      <c r="H51" s="491">
        <f t="shared" si="24"/>
        <v>118263.96119597723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462162.48445560993</v>
      </c>
      <c r="E52" s="522">
        <f t="shared" si="21"/>
        <v>62767.595238095237</v>
      </c>
      <c r="F52" s="523">
        <f t="shared" si="22"/>
        <v>399394.88921751466</v>
      </c>
      <c r="G52" s="524">
        <f t="shared" si="23"/>
        <v>111206.1156359075</v>
      </c>
      <c r="H52" s="491">
        <f t="shared" si="24"/>
        <v>111206.1156359075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399394.88921751466</v>
      </c>
      <c r="E53" s="522">
        <f t="shared" si="21"/>
        <v>62767.595238095237</v>
      </c>
      <c r="F53" s="523">
        <f t="shared" si="22"/>
        <v>336627.2939794194</v>
      </c>
      <c r="G53" s="524">
        <f t="shared" ref="G53:G72" si="26">+I$12*((D53+F53)/2)+E53</f>
        <v>104148.27007583776</v>
      </c>
      <c r="H53" s="491">
        <f t="shared" ref="H53:H72" si="27">+I$13*((D53+F53)/2)+E53</f>
        <v>104148.27007583776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336627.2939794194</v>
      </c>
      <c r="E54" s="522">
        <f t="shared" si="21"/>
        <v>62767.595238095237</v>
      </c>
      <c r="F54" s="523">
        <f t="shared" si="22"/>
        <v>273859.69874132413</v>
      </c>
      <c r="G54" s="524">
        <f t="shared" si="26"/>
        <v>97090.424515768042</v>
      </c>
      <c r="H54" s="491">
        <f t="shared" si="27"/>
        <v>97090.424515768042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273859.69874132413</v>
      </c>
      <c r="E55" s="522">
        <f t="shared" si="21"/>
        <v>62767.595238095237</v>
      </c>
      <c r="F55" s="523">
        <f t="shared" si="22"/>
        <v>211092.10350322889</v>
      </c>
      <c r="G55" s="524">
        <f t="shared" si="26"/>
        <v>90032.578955698293</v>
      </c>
      <c r="H55" s="491">
        <f t="shared" si="27"/>
        <v>90032.578955698293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211092.10350322889</v>
      </c>
      <c r="E56" s="522">
        <f t="shared" si="21"/>
        <v>62767.595238095237</v>
      </c>
      <c r="F56" s="523">
        <f t="shared" si="22"/>
        <v>148324.50826513366</v>
      </c>
      <c r="G56" s="524">
        <f t="shared" si="26"/>
        <v>82974.733395628573</v>
      </c>
      <c r="H56" s="491">
        <f t="shared" si="27"/>
        <v>82974.733395628573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148324.50826513366</v>
      </c>
      <c r="E57" s="522">
        <f t="shared" si="21"/>
        <v>62767.595238095237</v>
      </c>
      <c r="F57" s="523">
        <f t="shared" si="22"/>
        <v>85556.913027038419</v>
      </c>
      <c r="G57" s="524">
        <f t="shared" si="26"/>
        <v>75916.887835558839</v>
      </c>
      <c r="H57" s="491">
        <f t="shared" si="27"/>
        <v>75916.887835558839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85556.913027038419</v>
      </c>
      <c r="E58" s="522">
        <f t="shared" si="21"/>
        <v>62767.595238095237</v>
      </c>
      <c r="F58" s="523">
        <f t="shared" si="22"/>
        <v>22789.317788943183</v>
      </c>
      <c r="G58" s="524">
        <f t="shared" si="26"/>
        <v>68859.042275489104</v>
      </c>
      <c r="H58" s="491">
        <f t="shared" si="27"/>
        <v>68859.042275489104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22789.317788943183</v>
      </c>
      <c r="E59" s="522">
        <f t="shared" si="21"/>
        <v>22789.317788943183</v>
      </c>
      <c r="F59" s="523">
        <f t="shared" si="22"/>
        <v>0</v>
      </c>
      <c r="G59" s="524">
        <f t="shared" si="26"/>
        <v>24070.579917622686</v>
      </c>
      <c r="H59" s="491">
        <f t="shared" si="27"/>
        <v>24070.579917622686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2636238.9999999995</v>
      </c>
      <c r="F73" s="375"/>
      <c r="G73" s="375">
        <f>SUM(G17:G72)</f>
        <v>9422674.3076092917</v>
      </c>
      <c r="H73" s="375">
        <f>SUM(H17:H72)</f>
        <v>9422674.3076092917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294710.10019772034</v>
      </c>
      <c r="N87" s="546">
        <f>IF(J92&lt;D11,0,VLOOKUP(J92,C17:O72,11))</f>
        <v>294710.10019772034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306224.71570463729</v>
      </c>
      <c r="N88" s="550">
        <f>IF(J92&lt;D11,0,VLOOKUP(J92,C99:P154,7))</f>
        <v>306224.71570463729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11514.615506916947</v>
      </c>
      <c r="N89" s="555">
        <f>+N88-N87</f>
        <v>11514.615506916947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373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62767.595238095237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28">H99</f>
        <v>207591.44491891743</v>
      </c>
      <c r="M99" s="519">
        <f t="shared" ref="M99:M104" si="29">IF(L99&lt;&gt;0,+H99-L99,0)</f>
        <v>0</v>
      </c>
      <c r="N99" s="518">
        <f t="shared" ref="N99:N104" si="30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28"/>
        <v>412562.73217828164</v>
      </c>
      <c r="M100" s="519">
        <f t="shared" si="29"/>
        <v>0</v>
      </c>
      <c r="N100" s="518">
        <f t="shared" si="30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28"/>
        <v>393600.21889551368</v>
      </c>
      <c r="M101" s="519">
        <f t="shared" si="29"/>
        <v>0</v>
      </c>
      <c r="N101" s="518">
        <f t="shared" si="30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1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32">+I102-H102</f>
        <v>0</v>
      </c>
      <c r="K102" s="514"/>
      <c r="L102" s="518">
        <f t="shared" si="28"/>
        <v>372166.01263516292</v>
      </c>
      <c r="M102" s="519">
        <f t="shared" si="29"/>
        <v>0</v>
      </c>
      <c r="N102" s="518">
        <f t="shared" si="30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32"/>
        <v>0</v>
      </c>
      <c r="K103" s="514"/>
      <c r="L103" s="518">
        <f t="shared" si="28"/>
        <v>352674.81750168814</v>
      </c>
      <c r="M103" s="519">
        <f t="shared" si="29"/>
        <v>0</v>
      </c>
      <c r="N103" s="518">
        <f t="shared" si="30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32"/>
        <v>0</v>
      </c>
      <c r="K104" s="514"/>
      <c r="L104" s="518">
        <f t="shared" si="28"/>
        <v>308177.94569514133</v>
      </c>
      <c r="M104" s="519">
        <f t="shared" si="29"/>
        <v>0</v>
      </c>
      <c r="N104" s="518">
        <f t="shared" si="30"/>
        <v>308177.94569514133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2019</v>
      </c>
      <c r="D105" s="629">
        <v>2292476.9377076416</v>
      </c>
      <c r="E105" s="630">
        <v>61307.883720930229</v>
      </c>
      <c r="F105" s="631">
        <v>2231169.0539867114</v>
      </c>
      <c r="G105" s="631">
        <v>2261822.9958471768</v>
      </c>
      <c r="H105" s="633">
        <v>303414.65337781532</v>
      </c>
      <c r="I105" s="634">
        <v>303414.65337781532</v>
      </c>
      <c r="J105" s="514">
        <f t="shared" si="32"/>
        <v>0</v>
      </c>
      <c r="K105" s="514"/>
      <c r="L105" s="518">
        <f t="shared" ref="L105" si="35">H105</f>
        <v>303414.65337781532</v>
      </c>
      <c r="M105" s="519">
        <f t="shared" ref="M105" si="36">IF(L105&lt;&gt;0,+H105-L105,0)</f>
        <v>0</v>
      </c>
      <c r="N105" s="518">
        <f t="shared" ref="N105" si="37">I105</f>
        <v>303414.65337781532</v>
      </c>
      <c r="O105" s="514">
        <f t="shared" si="33"/>
        <v>0</v>
      </c>
      <c r="P105" s="514">
        <f t="shared" si="34"/>
        <v>0</v>
      </c>
      <c r="Q105" s="269"/>
    </row>
    <row r="106" spans="1:17">
      <c r="B106" s="195" t="str">
        <f t="shared" si="31"/>
        <v/>
      </c>
      <c r="C106" s="507">
        <f>IF(D93="","-",+C105+1)</f>
        <v>2020</v>
      </c>
      <c r="D106" s="629">
        <v>2231169.0539867114</v>
      </c>
      <c r="E106" s="630">
        <v>62767.595238095237</v>
      </c>
      <c r="F106" s="631">
        <v>2168401.4587486163</v>
      </c>
      <c r="G106" s="631">
        <v>2199785.2563676639</v>
      </c>
      <c r="H106" s="633">
        <v>299406.92594418232</v>
      </c>
      <c r="I106" s="634">
        <v>299406.92594418232</v>
      </c>
      <c r="J106" s="514">
        <f t="shared" si="32"/>
        <v>0</v>
      </c>
      <c r="K106" s="514"/>
      <c r="L106" s="518">
        <f t="shared" ref="L106" si="38">H106</f>
        <v>299406.92594418232</v>
      </c>
      <c r="M106" s="519">
        <f t="shared" ref="M106" si="39">IF(L106&lt;&gt;0,+H106-L106,0)</f>
        <v>0</v>
      </c>
      <c r="N106" s="518">
        <f t="shared" ref="N106" si="40">I106</f>
        <v>299406.92594418232</v>
      </c>
      <c r="O106" s="514">
        <f t="shared" si="33"/>
        <v>0</v>
      </c>
      <c r="P106" s="514">
        <f t="shared" si="34"/>
        <v>0</v>
      </c>
      <c r="Q106" s="269"/>
    </row>
    <row r="107" spans="1:17">
      <c r="B107" s="195" t="str">
        <f t="shared" si="31"/>
        <v/>
      </c>
      <c r="C107" s="507">
        <f>IF(D93="","-",+C106+1)</f>
        <v>2021</v>
      </c>
      <c r="D107" s="629">
        <v>2168401.4587486163</v>
      </c>
      <c r="E107" s="630">
        <v>64298.512195121948</v>
      </c>
      <c r="F107" s="631">
        <v>2104102.9465534943</v>
      </c>
      <c r="G107" s="631">
        <v>2136252.2026510555</v>
      </c>
      <c r="H107" s="633">
        <v>306793.5283141082</v>
      </c>
      <c r="I107" s="634">
        <v>306793.5283141082</v>
      </c>
      <c r="J107" s="514">
        <f t="shared" si="32"/>
        <v>0</v>
      </c>
      <c r="K107" s="514"/>
      <c r="L107" s="518">
        <f t="shared" ref="L107" si="41">H107</f>
        <v>306793.5283141082</v>
      </c>
      <c r="M107" s="519">
        <f t="shared" ref="M107" si="42">IF(L107&lt;&gt;0,+H107-L107,0)</f>
        <v>0</v>
      </c>
      <c r="N107" s="518">
        <f t="shared" ref="N107" si="43">I107</f>
        <v>306793.5283141082</v>
      </c>
      <c r="O107" s="514">
        <f t="shared" si="33"/>
        <v>0</v>
      </c>
      <c r="P107" s="514">
        <f t="shared" si="34"/>
        <v>0</v>
      </c>
      <c r="Q107" s="269"/>
    </row>
    <row r="108" spans="1:17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2104102.9465534943</v>
      </c>
      <c r="E108" s="522">
        <f t="shared" ref="E108:E154" si="44">IF(+$J$96&lt;F107,$J$96,D108)</f>
        <v>62767.595238095237</v>
      </c>
      <c r="F108" s="523">
        <f t="shared" ref="F108:F154" si="45">+D108-E108</f>
        <v>2041335.3513153992</v>
      </c>
      <c r="G108" s="523">
        <f t="shared" ref="G108:G154" si="46">+(F108+D108)/2</f>
        <v>2072719.1489344467</v>
      </c>
      <c r="H108" s="526">
        <f t="shared" ref="H108:H154" si="47">+J$94*G108+E108</f>
        <v>306224.71570463729</v>
      </c>
      <c r="I108" s="577">
        <f t="shared" ref="I108:I154" si="48">+J$95*G108+E108</f>
        <v>306224.71570463729</v>
      </c>
      <c r="J108" s="514">
        <f t="shared" si="32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2041335.3513153992</v>
      </c>
      <c r="E109" s="522">
        <f t="shared" si="44"/>
        <v>62767.595238095237</v>
      </c>
      <c r="F109" s="523">
        <f t="shared" si="45"/>
        <v>1978567.756077304</v>
      </c>
      <c r="G109" s="523">
        <f t="shared" si="46"/>
        <v>2009951.5536963516</v>
      </c>
      <c r="H109" s="526">
        <f t="shared" si="47"/>
        <v>298852.16935501155</v>
      </c>
      <c r="I109" s="577">
        <f t="shared" si="48"/>
        <v>298852.16935501155</v>
      </c>
      <c r="J109" s="514">
        <f t="shared" si="32"/>
        <v>0</v>
      </c>
      <c r="K109" s="514"/>
      <c r="L109" s="525"/>
      <c r="M109" s="514">
        <f t="shared" si="49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1978567.756077304</v>
      </c>
      <c r="E110" s="522">
        <f t="shared" si="44"/>
        <v>62767.595238095237</v>
      </c>
      <c r="F110" s="523">
        <f t="shared" si="45"/>
        <v>1915800.1608392089</v>
      </c>
      <c r="G110" s="523">
        <f t="shared" si="46"/>
        <v>1947183.9584582564</v>
      </c>
      <c r="H110" s="526">
        <f t="shared" si="47"/>
        <v>291479.62300538574</v>
      </c>
      <c r="I110" s="577">
        <f t="shared" si="48"/>
        <v>291479.62300538574</v>
      </c>
      <c r="J110" s="514">
        <f t="shared" si="32"/>
        <v>0</v>
      </c>
      <c r="K110" s="514"/>
      <c r="L110" s="525"/>
      <c r="M110" s="514">
        <f t="shared" si="49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1915800.1608392089</v>
      </c>
      <c r="E111" s="522">
        <f t="shared" si="44"/>
        <v>62767.595238095237</v>
      </c>
      <c r="F111" s="523">
        <f t="shared" si="45"/>
        <v>1853032.5656011137</v>
      </c>
      <c r="G111" s="523">
        <f t="shared" si="46"/>
        <v>1884416.3632201613</v>
      </c>
      <c r="H111" s="526">
        <f t="shared" si="47"/>
        <v>284107.07665576</v>
      </c>
      <c r="I111" s="577">
        <f t="shared" si="48"/>
        <v>284107.07665576</v>
      </c>
      <c r="J111" s="514">
        <f t="shared" si="32"/>
        <v>0</v>
      </c>
      <c r="K111" s="514"/>
      <c r="L111" s="525"/>
      <c r="M111" s="514">
        <f t="shared" si="49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1853032.5656011137</v>
      </c>
      <c r="E112" s="522">
        <f t="shared" si="44"/>
        <v>62767.595238095237</v>
      </c>
      <c r="F112" s="523">
        <f t="shared" si="45"/>
        <v>1790264.9703630186</v>
      </c>
      <c r="G112" s="523">
        <f t="shared" si="46"/>
        <v>1821648.7679820661</v>
      </c>
      <c r="H112" s="526">
        <f t="shared" si="47"/>
        <v>276734.53030613426</v>
      </c>
      <c r="I112" s="577">
        <f t="shared" si="48"/>
        <v>276734.53030613426</v>
      </c>
      <c r="J112" s="514">
        <f t="shared" si="32"/>
        <v>0</v>
      </c>
      <c r="K112" s="514"/>
      <c r="L112" s="525"/>
      <c r="M112" s="514">
        <f t="shared" si="49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1790264.9703630186</v>
      </c>
      <c r="E113" s="522">
        <f t="shared" si="44"/>
        <v>62767.595238095237</v>
      </c>
      <c r="F113" s="523">
        <f t="shared" si="45"/>
        <v>1727497.3751249234</v>
      </c>
      <c r="G113" s="523">
        <f t="shared" si="46"/>
        <v>1758881.172743971</v>
      </c>
      <c r="H113" s="526">
        <f t="shared" si="47"/>
        <v>269361.98395650845</v>
      </c>
      <c r="I113" s="577">
        <f t="shared" si="48"/>
        <v>269361.98395650845</v>
      </c>
      <c r="J113" s="514">
        <f t="shared" si="32"/>
        <v>0</v>
      </c>
      <c r="K113" s="514"/>
      <c r="L113" s="525"/>
      <c r="M113" s="514">
        <f t="shared" si="49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1727497.3751249234</v>
      </c>
      <c r="E114" s="522">
        <f t="shared" si="44"/>
        <v>62767.595238095237</v>
      </c>
      <c r="F114" s="523">
        <f t="shared" si="45"/>
        <v>1664729.7798868283</v>
      </c>
      <c r="G114" s="523">
        <f t="shared" si="46"/>
        <v>1696113.5775058758</v>
      </c>
      <c r="H114" s="526">
        <f t="shared" si="47"/>
        <v>261989.43760688268</v>
      </c>
      <c r="I114" s="577">
        <f t="shared" si="48"/>
        <v>261989.43760688268</v>
      </c>
      <c r="J114" s="514">
        <f t="shared" si="32"/>
        <v>0</v>
      </c>
      <c r="K114" s="514"/>
      <c r="L114" s="525"/>
      <c r="M114" s="514">
        <f t="shared" si="49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1664729.7798868283</v>
      </c>
      <c r="E115" s="522">
        <f t="shared" si="44"/>
        <v>62767.595238095237</v>
      </c>
      <c r="F115" s="523">
        <f t="shared" si="45"/>
        <v>1601962.1846487331</v>
      </c>
      <c r="G115" s="523">
        <f t="shared" si="46"/>
        <v>1633345.9822677807</v>
      </c>
      <c r="H115" s="526">
        <f t="shared" si="47"/>
        <v>254616.89125725694</v>
      </c>
      <c r="I115" s="577">
        <f t="shared" si="48"/>
        <v>254616.89125725694</v>
      </c>
      <c r="J115" s="514">
        <f t="shared" si="32"/>
        <v>0</v>
      </c>
      <c r="K115" s="514"/>
      <c r="L115" s="525"/>
      <c r="M115" s="514">
        <f t="shared" si="49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1601962.1846487331</v>
      </c>
      <c r="E116" s="522">
        <f t="shared" si="44"/>
        <v>62767.595238095237</v>
      </c>
      <c r="F116" s="523">
        <f t="shared" si="45"/>
        <v>1539194.589410638</v>
      </c>
      <c r="G116" s="523">
        <f t="shared" si="46"/>
        <v>1570578.3870296855</v>
      </c>
      <c r="H116" s="526">
        <f t="shared" si="47"/>
        <v>247244.34490763117</v>
      </c>
      <c r="I116" s="577">
        <f t="shared" si="48"/>
        <v>247244.34490763117</v>
      </c>
      <c r="J116" s="514">
        <f t="shared" si="32"/>
        <v>0</v>
      </c>
      <c r="K116" s="514"/>
      <c r="L116" s="525"/>
      <c r="M116" s="514">
        <f t="shared" si="49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1539194.589410638</v>
      </c>
      <c r="E117" s="522">
        <f t="shared" si="44"/>
        <v>62767.595238095237</v>
      </c>
      <c r="F117" s="523">
        <f t="shared" si="45"/>
        <v>1476426.9941725428</v>
      </c>
      <c r="G117" s="523">
        <f t="shared" si="46"/>
        <v>1507810.7917915904</v>
      </c>
      <c r="H117" s="526">
        <f t="shared" si="47"/>
        <v>239871.79855800539</v>
      </c>
      <c r="I117" s="577">
        <f t="shared" si="48"/>
        <v>239871.79855800539</v>
      </c>
      <c r="J117" s="514">
        <f t="shared" si="32"/>
        <v>0</v>
      </c>
      <c r="K117" s="514"/>
      <c r="L117" s="525"/>
      <c r="M117" s="514">
        <f t="shared" si="49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1476426.9941725428</v>
      </c>
      <c r="E118" s="522">
        <f t="shared" si="44"/>
        <v>62767.595238095237</v>
      </c>
      <c r="F118" s="523">
        <f t="shared" si="45"/>
        <v>1413659.3989344477</v>
      </c>
      <c r="G118" s="523">
        <f t="shared" si="46"/>
        <v>1445043.1965534952</v>
      </c>
      <c r="H118" s="526">
        <f t="shared" si="47"/>
        <v>232499.25220837962</v>
      </c>
      <c r="I118" s="577">
        <f t="shared" si="48"/>
        <v>232499.25220837962</v>
      </c>
      <c r="J118" s="514">
        <f t="shared" si="32"/>
        <v>0</v>
      </c>
      <c r="K118" s="514"/>
      <c r="L118" s="525"/>
      <c r="M118" s="514">
        <f t="shared" si="49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1413659.3989344477</v>
      </c>
      <c r="E119" s="522">
        <f t="shared" si="44"/>
        <v>62767.595238095237</v>
      </c>
      <c r="F119" s="523">
        <f t="shared" si="45"/>
        <v>1350891.8036963525</v>
      </c>
      <c r="G119" s="523">
        <f t="shared" si="46"/>
        <v>1382275.6013154001</v>
      </c>
      <c r="H119" s="526">
        <f t="shared" si="47"/>
        <v>225126.70585875385</v>
      </c>
      <c r="I119" s="577">
        <f t="shared" si="48"/>
        <v>225126.70585875385</v>
      </c>
      <c r="J119" s="514">
        <f t="shared" si="32"/>
        <v>0</v>
      </c>
      <c r="K119" s="514"/>
      <c r="L119" s="525"/>
      <c r="M119" s="514">
        <f t="shared" si="49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1350891.8036963525</v>
      </c>
      <c r="E120" s="522">
        <f t="shared" si="44"/>
        <v>62767.595238095237</v>
      </c>
      <c r="F120" s="523">
        <f t="shared" si="45"/>
        <v>1288124.2084582574</v>
      </c>
      <c r="G120" s="523">
        <f t="shared" si="46"/>
        <v>1319508.0060773049</v>
      </c>
      <c r="H120" s="526">
        <f t="shared" si="47"/>
        <v>217754.15950912811</v>
      </c>
      <c r="I120" s="577">
        <f t="shared" si="48"/>
        <v>217754.15950912811</v>
      </c>
      <c r="J120" s="514">
        <f t="shared" si="32"/>
        <v>0</v>
      </c>
      <c r="K120" s="514"/>
      <c r="L120" s="525"/>
      <c r="M120" s="514">
        <f t="shared" si="49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1288124.2084582574</v>
      </c>
      <c r="E121" s="522">
        <f t="shared" si="44"/>
        <v>62767.595238095237</v>
      </c>
      <c r="F121" s="523">
        <f t="shared" si="45"/>
        <v>1225356.6132201622</v>
      </c>
      <c r="G121" s="523">
        <f t="shared" si="46"/>
        <v>1256740.4108392098</v>
      </c>
      <c r="H121" s="526">
        <f t="shared" si="47"/>
        <v>210381.61315950233</v>
      </c>
      <c r="I121" s="577">
        <f t="shared" si="48"/>
        <v>210381.61315950233</v>
      </c>
      <c r="J121" s="514">
        <f t="shared" si="32"/>
        <v>0</v>
      </c>
      <c r="K121" s="514"/>
      <c r="L121" s="525"/>
      <c r="M121" s="514">
        <f t="shared" si="49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1225356.6132201622</v>
      </c>
      <c r="E122" s="522">
        <f t="shared" si="44"/>
        <v>62767.595238095237</v>
      </c>
      <c r="F122" s="523">
        <f t="shared" si="45"/>
        <v>1162589.0179820671</v>
      </c>
      <c r="G122" s="523">
        <f t="shared" si="46"/>
        <v>1193972.8156011146</v>
      </c>
      <c r="H122" s="526">
        <f t="shared" si="47"/>
        <v>203009.06680987656</v>
      </c>
      <c r="I122" s="577">
        <f t="shared" si="48"/>
        <v>203009.06680987656</v>
      </c>
      <c r="J122" s="514">
        <f t="shared" si="32"/>
        <v>0</v>
      </c>
      <c r="K122" s="514"/>
      <c r="L122" s="525"/>
      <c r="M122" s="514">
        <f t="shared" si="49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1162589.0179820671</v>
      </c>
      <c r="E123" s="522">
        <f t="shared" si="44"/>
        <v>62767.595238095237</v>
      </c>
      <c r="F123" s="523">
        <f t="shared" si="45"/>
        <v>1099821.4227439719</v>
      </c>
      <c r="G123" s="523">
        <f t="shared" si="46"/>
        <v>1131205.2203630195</v>
      </c>
      <c r="H123" s="526">
        <f t="shared" si="47"/>
        <v>195636.52046025079</v>
      </c>
      <c r="I123" s="577">
        <f t="shared" si="48"/>
        <v>195636.52046025079</v>
      </c>
      <c r="J123" s="514">
        <f t="shared" si="32"/>
        <v>0</v>
      </c>
      <c r="K123" s="514"/>
      <c r="L123" s="525"/>
      <c r="M123" s="514">
        <f t="shared" si="49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1099821.4227439719</v>
      </c>
      <c r="E124" s="522">
        <f t="shared" si="44"/>
        <v>62767.595238095237</v>
      </c>
      <c r="F124" s="523">
        <f t="shared" si="45"/>
        <v>1037053.8275058767</v>
      </c>
      <c r="G124" s="523">
        <f t="shared" si="46"/>
        <v>1068437.6251249244</v>
      </c>
      <c r="H124" s="526">
        <f t="shared" si="47"/>
        <v>188263.97411062501</v>
      </c>
      <c r="I124" s="577">
        <f t="shared" si="48"/>
        <v>188263.97411062501</v>
      </c>
      <c r="J124" s="514">
        <f t="shared" si="32"/>
        <v>0</v>
      </c>
      <c r="K124" s="514"/>
      <c r="L124" s="525"/>
      <c r="M124" s="514">
        <f t="shared" si="49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1037053.8275058767</v>
      </c>
      <c r="E125" s="522">
        <f t="shared" si="44"/>
        <v>62767.595238095237</v>
      </c>
      <c r="F125" s="523">
        <f t="shared" si="45"/>
        <v>974286.23226778139</v>
      </c>
      <c r="G125" s="523">
        <f t="shared" si="46"/>
        <v>1005670.029886829</v>
      </c>
      <c r="H125" s="526">
        <f t="shared" si="47"/>
        <v>180891.42776099924</v>
      </c>
      <c r="I125" s="577">
        <f t="shared" si="48"/>
        <v>180891.42776099924</v>
      </c>
      <c r="J125" s="514">
        <f t="shared" si="32"/>
        <v>0</v>
      </c>
      <c r="K125" s="514"/>
      <c r="L125" s="525"/>
      <c r="M125" s="514">
        <f t="shared" si="49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974286.23226778139</v>
      </c>
      <c r="E126" s="522">
        <f t="shared" si="44"/>
        <v>62767.595238095237</v>
      </c>
      <c r="F126" s="523">
        <f t="shared" si="45"/>
        <v>911518.63702968613</v>
      </c>
      <c r="G126" s="523">
        <f t="shared" si="46"/>
        <v>942902.43464873382</v>
      </c>
      <c r="H126" s="526">
        <f t="shared" si="47"/>
        <v>173518.88141137344</v>
      </c>
      <c r="I126" s="577">
        <f t="shared" si="48"/>
        <v>173518.88141137344</v>
      </c>
      <c r="J126" s="514">
        <f t="shared" si="32"/>
        <v>0</v>
      </c>
      <c r="K126" s="514"/>
      <c r="L126" s="525"/>
      <c r="M126" s="514">
        <f t="shared" si="49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911518.63702968613</v>
      </c>
      <c r="E127" s="522">
        <f t="shared" si="44"/>
        <v>62767.595238095237</v>
      </c>
      <c r="F127" s="523">
        <f t="shared" si="45"/>
        <v>848751.04179159086</v>
      </c>
      <c r="G127" s="523">
        <f t="shared" si="46"/>
        <v>880134.83941063844</v>
      </c>
      <c r="H127" s="526">
        <f t="shared" si="47"/>
        <v>166146.33506174767</v>
      </c>
      <c r="I127" s="577">
        <f t="shared" si="48"/>
        <v>166146.33506174767</v>
      </c>
      <c r="J127" s="514">
        <f t="shared" si="32"/>
        <v>0</v>
      </c>
      <c r="K127" s="514"/>
      <c r="L127" s="525"/>
      <c r="M127" s="514">
        <f t="shared" si="49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848751.04179159086</v>
      </c>
      <c r="E128" s="522">
        <f t="shared" si="44"/>
        <v>62767.595238095237</v>
      </c>
      <c r="F128" s="523">
        <f t="shared" si="45"/>
        <v>785983.4465534956</v>
      </c>
      <c r="G128" s="523">
        <f t="shared" si="46"/>
        <v>817367.24417254329</v>
      </c>
      <c r="H128" s="526">
        <f t="shared" si="47"/>
        <v>158773.7887121219</v>
      </c>
      <c r="I128" s="577">
        <f t="shared" si="48"/>
        <v>158773.7887121219</v>
      </c>
      <c r="J128" s="514">
        <f t="shared" si="32"/>
        <v>0</v>
      </c>
      <c r="K128" s="514"/>
      <c r="L128" s="525"/>
      <c r="M128" s="514">
        <f t="shared" si="49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785983.4465534956</v>
      </c>
      <c r="E129" s="522">
        <f t="shared" si="44"/>
        <v>62767.595238095237</v>
      </c>
      <c r="F129" s="523">
        <f t="shared" si="45"/>
        <v>723215.85131540033</v>
      </c>
      <c r="G129" s="523">
        <f t="shared" si="46"/>
        <v>754599.64893444791</v>
      </c>
      <c r="H129" s="526">
        <f t="shared" si="47"/>
        <v>151401.24236249609</v>
      </c>
      <c r="I129" s="577">
        <f t="shared" si="48"/>
        <v>151401.24236249609</v>
      </c>
      <c r="J129" s="514">
        <f t="shared" si="32"/>
        <v>0</v>
      </c>
      <c r="K129" s="514"/>
      <c r="L129" s="525"/>
      <c r="M129" s="514">
        <f t="shared" si="49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723215.85131540033</v>
      </c>
      <c r="E130" s="522">
        <f t="shared" si="44"/>
        <v>62767.595238095237</v>
      </c>
      <c r="F130" s="523">
        <f t="shared" si="45"/>
        <v>660448.25607730506</v>
      </c>
      <c r="G130" s="523">
        <f t="shared" si="46"/>
        <v>691832.05369635276</v>
      </c>
      <c r="H130" s="526">
        <f t="shared" si="47"/>
        <v>144028.69601287035</v>
      </c>
      <c r="I130" s="577">
        <f t="shared" si="48"/>
        <v>144028.69601287035</v>
      </c>
      <c r="J130" s="514">
        <f t="shared" si="32"/>
        <v>0</v>
      </c>
      <c r="K130" s="514"/>
      <c r="L130" s="525"/>
      <c r="M130" s="514">
        <f t="shared" si="49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660448.25607730506</v>
      </c>
      <c r="E131" s="522">
        <f t="shared" si="44"/>
        <v>62767.595238095237</v>
      </c>
      <c r="F131" s="523">
        <f t="shared" si="45"/>
        <v>597680.6608392098</v>
      </c>
      <c r="G131" s="523">
        <f t="shared" si="46"/>
        <v>629064.45845825737</v>
      </c>
      <c r="H131" s="526">
        <f t="shared" si="47"/>
        <v>136656.14966324455</v>
      </c>
      <c r="I131" s="577">
        <f t="shared" si="48"/>
        <v>136656.14966324455</v>
      </c>
      <c r="J131" s="514">
        <f t="shared" si="32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  <c r="Q131" s="269"/>
    </row>
    <row r="132" spans="2:17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597680.6608392098</v>
      </c>
      <c r="E132" s="522">
        <f t="shared" si="44"/>
        <v>62767.595238095237</v>
      </c>
      <c r="F132" s="523">
        <f t="shared" si="45"/>
        <v>534913.06560111453</v>
      </c>
      <c r="G132" s="523">
        <f t="shared" si="46"/>
        <v>566296.86322016222</v>
      </c>
      <c r="H132" s="526">
        <f t="shared" si="47"/>
        <v>129283.60331361878</v>
      </c>
      <c r="I132" s="577">
        <f t="shared" si="48"/>
        <v>129283.60331361878</v>
      </c>
      <c r="J132" s="514">
        <f t="shared" si="32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534913.06560111453</v>
      </c>
      <c r="E133" s="522">
        <f t="shared" si="44"/>
        <v>62767.595238095237</v>
      </c>
      <c r="F133" s="523">
        <f t="shared" si="45"/>
        <v>472145.47036301927</v>
      </c>
      <c r="G133" s="523">
        <f t="shared" si="46"/>
        <v>503529.2679820669</v>
      </c>
      <c r="H133" s="526">
        <f t="shared" si="47"/>
        <v>121911.05696399297</v>
      </c>
      <c r="I133" s="577">
        <f t="shared" si="48"/>
        <v>121911.05696399297</v>
      </c>
      <c r="J133" s="514">
        <f t="shared" si="32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472145.47036301927</v>
      </c>
      <c r="E134" s="522">
        <f t="shared" si="44"/>
        <v>62767.595238095237</v>
      </c>
      <c r="F134" s="523">
        <f t="shared" si="45"/>
        <v>409377.875124924</v>
      </c>
      <c r="G134" s="523">
        <f t="shared" si="46"/>
        <v>440761.67274397163</v>
      </c>
      <c r="H134" s="526">
        <f t="shared" si="47"/>
        <v>114538.5106143672</v>
      </c>
      <c r="I134" s="577">
        <f t="shared" si="48"/>
        <v>114538.5106143672</v>
      </c>
      <c r="J134" s="514">
        <f t="shared" si="32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409377.875124924</v>
      </c>
      <c r="E135" s="522">
        <f t="shared" si="44"/>
        <v>62767.595238095237</v>
      </c>
      <c r="F135" s="523">
        <f t="shared" si="45"/>
        <v>346610.27988682874</v>
      </c>
      <c r="G135" s="523">
        <f t="shared" si="46"/>
        <v>377994.07750587637</v>
      </c>
      <c r="H135" s="526">
        <f t="shared" si="47"/>
        <v>107165.96426474143</v>
      </c>
      <c r="I135" s="577">
        <f t="shared" si="48"/>
        <v>107165.96426474143</v>
      </c>
      <c r="J135" s="514">
        <f t="shared" si="32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346610.27988682874</v>
      </c>
      <c r="E136" s="522">
        <f t="shared" si="44"/>
        <v>62767.595238095237</v>
      </c>
      <c r="F136" s="523">
        <f t="shared" si="45"/>
        <v>283842.68464873347</v>
      </c>
      <c r="G136" s="523">
        <f t="shared" si="46"/>
        <v>315226.4822677811</v>
      </c>
      <c r="H136" s="526">
        <f t="shared" si="47"/>
        <v>99793.417915115642</v>
      </c>
      <c r="I136" s="577">
        <f t="shared" si="48"/>
        <v>99793.417915115642</v>
      </c>
      <c r="J136" s="514">
        <f t="shared" si="32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283842.68464873347</v>
      </c>
      <c r="E137" s="522">
        <f t="shared" si="44"/>
        <v>62767.595238095237</v>
      </c>
      <c r="F137" s="523">
        <f t="shared" si="45"/>
        <v>221075.08941063823</v>
      </c>
      <c r="G137" s="523">
        <f t="shared" si="46"/>
        <v>252458.88702968584</v>
      </c>
      <c r="H137" s="526">
        <f t="shared" si="47"/>
        <v>92420.871565489855</v>
      </c>
      <c r="I137" s="577">
        <f t="shared" si="48"/>
        <v>92420.871565489855</v>
      </c>
      <c r="J137" s="514">
        <f t="shared" si="32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221075.08941063823</v>
      </c>
      <c r="E138" s="522">
        <f t="shared" si="44"/>
        <v>62767.595238095237</v>
      </c>
      <c r="F138" s="523">
        <f t="shared" si="45"/>
        <v>158307.494172543</v>
      </c>
      <c r="G138" s="523">
        <f t="shared" si="46"/>
        <v>189691.29179159063</v>
      </c>
      <c r="H138" s="526">
        <f t="shared" si="47"/>
        <v>85048.325215864083</v>
      </c>
      <c r="I138" s="577">
        <f t="shared" si="48"/>
        <v>85048.325215864083</v>
      </c>
      <c r="J138" s="514">
        <f t="shared" si="32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158307.494172543</v>
      </c>
      <c r="E139" s="522">
        <f t="shared" si="44"/>
        <v>62767.595238095237</v>
      </c>
      <c r="F139" s="523">
        <f t="shared" si="45"/>
        <v>95539.89893444776</v>
      </c>
      <c r="G139" s="523">
        <f t="shared" si="46"/>
        <v>126923.69655349538</v>
      </c>
      <c r="H139" s="526">
        <f t="shared" si="47"/>
        <v>77675.77886623831</v>
      </c>
      <c r="I139" s="577">
        <f t="shared" si="48"/>
        <v>77675.77886623831</v>
      </c>
      <c r="J139" s="514">
        <f t="shared" si="32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95539.89893444776</v>
      </c>
      <c r="E140" s="522">
        <f t="shared" si="44"/>
        <v>62767.595238095237</v>
      </c>
      <c r="F140" s="523">
        <f t="shared" si="45"/>
        <v>32772.303696352523</v>
      </c>
      <c r="G140" s="523">
        <f t="shared" si="46"/>
        <v>64156.101315400141</v>
      </c>
      <c r="H140" s="526">
        <f t="shared" si="47"/>
        <v>70303.232516612523</v>
      </c>
      <c r="I140" s="577">
        <f t="shared" si="48"/>
        <v>70303.232516612523</v>
      </c>
      <c r="J140" s="514">
        <f t="shared" si="32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32772.303696352523</v>
      </c>
      <c r="E141" s="522">
        <f t="shared" si="44"/>
        <v>32772.303696352523</v>
      </c>
      <c r="F141" s="523">
        <f t="shared" si="45"/>
        <v>0</v>
      </c>
      <c r="G141" s="523">
        <f t="shared" si="46"/>
        <v>16386.151848176261</v>
      </c>
      <c r="H141" s="526">
        <f t="shared" si="47"/>
        <v>34696.985748204723</v>
      </c>
      <c r="I141" s="577">
        <f t="shared" si="48"/>
        <v>34696.985748204723</v>
      </c>
      <c r="J141" s="514">
        <f t="shared" si="32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4"/>
        <v>0</v>
      </c>
      <c r="F142" s="523">
        <f t="shared" si="45"/>
        <v>0</v>
      </c>
      <c r="G142" s="523">
        <f t="shared" si="46"/>
        <v>0</v>
      </c>
      <c r="H142" s="526">
        <f t="shared" si="47"/>
        <v>0</v>
      </c>
      <c r="I142" s="577">
        <f t="shared" si="48"/>
        <v>0</v>
      </c>
      <c r="J142" s="514">
        <f t="shared" si="32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4"/>
        <v>0</v>
      </c>
      <c r="F143" s="523">
        <f t="shared" si="45"/>
        <v>0</v>
      </c>
      <c r="G143" s="523">
        <f t="shared" si="46"/>
        <v>0</v>
      </c>
      <c r="H143" s="526">
        <f t="shared" si="47"/>
        <v>0</v>
      </c>
      <c r="I143" s="577">
        <f t="shared" si="48"/>
        <v>0</v>
      </c>
      <c r="J143" s="514">
        <f t="shared" si="32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2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2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2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2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2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2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2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2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2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2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2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2636239</v>
      </c>
      <c r="F155" s="375"/>
      <c r="G155" s="375"/>
      <c r="H155" s="375">
        <f>SUM(H99:H154)</f>
        <v>9203796.4108596407</v>
      </c>
      <c r="I155" s="375">
        <f>SUM(I99:I154)</f>
        <v>9203796.4108596407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view="pageBreakPreview" zoomScale="80" zoomScaleNormal="100" zoomScaleSheetLayoutView="80" workbookViewId="0">
      <selection activeCell="D109" sqref="D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479724.37067958177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479724.37067958177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102777.80952380953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584388.67981931404</v>
      </c>
      <c r="H22" s="639">
        <v>584388.67981931404</v>
      </c>
      <c r="I22" s="511">
        <f t="shared" si="6"/>
        <v>0</v>
      </c>
      <c r="J22" s="511"/>
      <c r="K22" s="518">
        <f t="shared" si="0"/>
        <v>584388.67981931404</v>
      </c>
      <c r="L22" s="519">
        <f t="shared" si="1"/>
        <v>0</v>
      </c>
      <c r="M22" s="518">
        <f t="shared" si="2"/>
        <v>584388.67981931404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105284.58536585367</v>
      </c>
      <c r="F23" s="631">
        <v>3611753.2132660775</v>
      </c>
      <c r="G23" s="630">
        <v>571007.63031120552</v>
      </c>
      <c r="H23" s="639">
        <v>571007.63031120552</v>
      </c>
      <c r="I23" s="511">
        <f t="shared" si="6"/>
        <v>0</v>
      </c>
      <c r="J23" s="511"/>
      <c r="K23" s="518">
        <f t="shared" ref="K23" si="7">G23</f>
        <v>571007.63031120552</v>
      </c>
      <c r="L23" s="519">
        <f t="shared" ref="L23" si="8">IF(K23&lt;&gt;0,+G23-K23,0)</f>
        <v>0</v>
      </c>
      <c r="M23" s="518">
        <f t="shared" ref="M23" si="9">H23</f>
        <v>571007.63031120552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469507.82183995802</v>
      </c>
      <c r="H24" s="639">
        <v>469507.82183995802</v>
      </c>
      <c r="I24" s="511">
        <f t="shared" si="6"/>
        <v>0</v>
      </c>
      <c r="J24" s="511"/>
      <c r="K24" s="518">
        <f t="shared" ref="K24" si="12">G24</f>
        <v>469507.82183995802</v>
      </c>
      <c r="L24" s="519">
        <f t="shared" ref="L24" si="13">IF(K24&lt;&gt;0,+G24-K24,0)</f>
        <v>0</v>
      </c>
      <c r="M24" s="518">
        <f t="shared" ref="M24" si="14">H24</f>
        <v>469507.82183995802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31">
        <v>3511365.5853591012</v>
      </c>
      <c r="E25" s="630">
        <v>102777.80952380953</v>
      </c>
      <c r="F25" s="631">
        <v>3408587.7758352915</v>
      </c>
      <c r="G25" s="630">
        <v>469551.06340859708</v>
      </c>
      <c r="H25" s="639">
        <v>469551.06340859708</v>
      </c>
      <c r="I25" s="511">
        <f t="shared" si="6"/>
        <v>0</v>
      </c>
      <c r="J25" s="511"/>
      <c r="K25" s="518">
        <f t="shared" ref="K25" si="15">G25</f>
        <v>469551.06340859708</v>
      </c>
      <c r="L25" s="519">
        <f t="shared" ref="L25" si="16">IF(K25&lt;&gt;0,+G25-K25,0)</f>
        <v>0</v>
      </c>
      <c r="M25" s="518">
        <f t="shared" ref="M25" si="17">H25</f>
        <v>469551.06340859708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31">
        <v>3403690.8183764145</v>
      </c>
      <c r="E26" s="630">
        <v>102777.80952380953</v>
      </c>
      <c r="F26" s="631">
        <v>3300913.0088526048</v>
      </c>
      <c r="G26" s="630">
        <v>479724.37067958177</v>
      </c>
      <c r="H26" s="639">
        <v>479724.37067958177</v>
      </c>
      <c r="I26" s="511">
        <f t="shared" si="6"/>
        <v>0</v>
      </c>
      <c r="J26" s="511"/>
      <c r="K26" s="518">
        <f t="shared" ref="K26" si="18">G26</f>
        <v>479724.37067958177</v>
      </c>
      <c r="L26" s="519">
        <f t="shared" ref="L26" si="19">IF(K26&lt;&gt;0,+G26-K26,0)</f>
        <v>0</v>
      </c>
      <c r="M26" s="518">
        <f t="shared" ref="M26" si="20">H26</f>
        <v>479724.37067958177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3300913.0088526048</v>
      </c>
      <c r="E27" s="522">
        <f t="shared" ref="E27:E72" si="21">IF(+$I$14&lt;F26,$I$14,D27)</f>
        <v>102777.80952380953</v>
      </c>
      <c r="F27" s="523">
        <f t="shared" ref="F27:F72" si="22">+D27-E27</f>
        <v>3198135.1993287951</v>
      </c>
      <c r="G27" s="524">
        <f t="shared" ref="G27:G52" si="23">+I$12*((D27+F27)/2)+E27</f>
        <v>468167.61270805681</v>
      </c>
      <c r="H27" s="491">
        <f t="shared" ref="H27:H52" si="24">+I$13*((D27+F27)/2)+E27</f>
        <v>468167.61270805681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3198135.1993287951</v>
      </c>
      <c r="E28" s="522">
        <f t="shared" si="21"/>
        <v>102777.80952380953</v>
      </c>
      <c r="F28" s="523">
        <f t="shared" si="22"/>
        <v>3095357.3898049854</v>
      </c>
      <c r="G28" s="524">
        <f t="shared" si="23"/>
        <v>456610.85473653179</v>
      </c>
      <c r="H28" s="491">
        <f t="shared" si="24"/>
        <v>456610.85473653179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3095357.3898049854</v>
      </c>
      <c r="E29" s="522">
        <f t="shared" si="21"/>
        <v>102777.80952380953</v>
      </c>
      <c r="F29" s="523">
        <f t="shared" si="22"/>
        <v>2992579.5802811757</v>
      </c>
      <c r="G29" s="524">
        <f t="shared" si="23"/>
        <v>445054.09676500678</v>
      </c>
      <c r="H29" s="491">
        <f t="shared" si="24"/>
        <v>445054.09676500678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2992579.5802811757</v>
      </c>
      <c r="E30" s="522">
        <f t="shared" si="21"/>
        <v>102777.80952380953</v>
      </c>
      <c r="F30" s="523">
        <f t="shared" si="22"/>
        <v>2889801.770757366</v>
      </c>
      <c r="G30" s="524">
        <f t="shared" si="23"/>
        <v>433497.33879348176</v>
      </c>
      <c r="H30" s="491">
        <f t="shared" si="24"/>
        <v>433497.33879348176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2889801.770757366</v>
      </c>
      <c r="E31" s="522">
        <f t="shared" si="21"/>
        <v>102777.80952380953</v>
      </c>
      <c r="F31" s="523">
        <f t="shared" si="22"/>
        <v>2787023.9612335563</v>
      </c>
      <c r="G31" s="524">
        <f t="shared" si="23"/>
        <v>421940.58082195674</v>
      </c>
      <c r="H31" s="491">
        <f t="shared" si="24"/>
        <v>421940.58082195674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2787023.9612335563</v>
      </c>
      <c r="E32" s="522">
        <f t="shared" si="21"/>
        <v>102777.80952380953</v>
      </c>
      <c r="F32" s="523">
        <f t="shared" si="22"/>
        <v>2684246.1517097466</v>
      </c>
      <c r="G32" s="524">
        <f t="shared" si="23"/>
        <v>410383.82285043172</v>
      </c>
      <c r="H32" s="491">
        <f t="shared" si="24"/>
        <v>410383.82285043172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2684246.1517097466</v>
      </c>
      <c r="E33" s="522">
        <f t="shared" si="21"/>
        <v>102777.80952380953</v>
      </c>
      <c r="F33" s="523">
        <f t="shared" si="22"/>
        <v>2581468.3421859369</v>
      </c>
      <c r="G33" s="524">
        <f t="shared" si="23"/>
        <v>398827.06487890671</v>
      </c>
      <c r="H33" s="491">
        <f t="shared" si="24"/>
        <v>398827.06487890671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2581468.3421859369</v>
      </c>
      <c r="E34" s="522">
        <f t="shared" si="21"/>
        <v>102777.80952380953</v>
      </c>
      <c r="F34" s="523">
        <f t="shared" si="22"/>
        <v>2478690.5326621272</v>
      </c>
      <c r="G34" s="524">
        <f t="shared" si="23"/>
        <v>387270.30690738169</v>
      </c>
      <c r="H34" s="491">
        <f t="shared" si="24"/>
        <v>387270.30690738169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2478690.5326621272</v>
      </c>
      <c r="E35" s="522">
        <f t="shared" si="21"/>
        <v>102777.80952380953</v>
      </c>
      <c r="F35" s="523">
        <f t="shared" si="22"/>
        <v>2375912.7231383175</v>
      </c>
      <c r="G35" s="524">
        <f t="shared" si="23"/>
        <v>375713.54893585667</v>
      </c>
      <c r="H35" s="491">
        <f t="shared" si="24"/>
        <v>375713.54893585667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2375912.7231383175</v>
      </c>
      <c r="E36" s="522">
        <f t="shared" si="21"/>
        <v>102777.80952380953</v>
      </c>
      <c r="F36" s="523">
        <f t="shared" si="22"/>
        <v>2273134.9136145078</v>
      </c>
      <c r="G36" s="524">
        <f t="shared" si="23"/>
        <v>364156.79096433165</v>
      </c>
      <c r="H36" s="491">
        <f t="shared" si="24"/>
        <v>364156.79096433165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2273134.9136145078</v>
      </c>
      <c r="E37" s="522">
        <f t="shared" si="21"/>
        <v>102777.80952380953</v>
      </c>
      <c r="F37" s="523">
        <f t="shared" si="22"/>
        <v>2170357.1040906981</v>
      </c>
      <c r="G37" s="524">
        <f t="shared" si="23"/>
        <v>352600.03299280663</v>
      </c>
      <c r="H37" s="491">
        <f t="shared" si="24"/>
        <v>352600.03299280663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2170357.1040906981</v>
      </c>
      <c r="E38" s="522">
        <f t="shared" si="21"/>
        <v>102777.80952380953</v>
      </c>
      <c r="F38" s="523">
        <f t="shared" si="22"/>
        <v>2067579.2945668886</v>
      </c>
      <c r="G38" s="524">
        <f t="shared" si="23"/>
        <v>341043.27502128162</v>
      </c>
      <c r="H38" s="491">
        <f t="shared" si="24"/>
        <v>341043.27502128162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2067579.2945668886</v>
      </c>
      <c r="E39" s="522">
        <f t="shared" si="21"/>
        <v>102777.80952380953</v>
      </c>
      <c r="F39" s="523">
        <f t="shared" si="22"/>
        <v>1964801.4850430791</v>
      </c>
      <c r="G39" s="524">
        <f t="shared" si="23"/>
        <v>329486.51704975666</v>
      </c>
      <c r="H39" s="491">
        <f t="shared" si="24"/>
        <v>329486.51704975666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1964801.4850430791</v>
      </c>
      <c r="E40" s="522">
        <f t="shared" si="21"/>
        <v>102777.80952380953</v>
      </c>
      <c r="F40" s="523">
        <f t="shared" si="22"/>
        <v>1862023.6755192697</v>
      </c>
      <c r="G40" s="524">
        <f t="shared" si="23"/>
        <v>317929.75907823164</v>
      </c>
      <c r="H40" s="491">
        <f t="shared" si="24"/>
        <v>317929.75907823164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1862023.6755192697</v>
      </c>
      <c r="E41" s="522">
        <f t="shared" si="21"/>
        <v>102777.80952380953</v>
      </c>
      <c r="F41" s="523">
        <f t="shared" si="22"/>
        <v>1759245.8659954602</v>
      </c>
      <c r="G41" s="524">
        <f t="shared" si="23"/>
        <v>306373.00110670668</v>
      </c>
      <c r="H41" s="491">
        <f t="shared" si="24"/>
        <v>306373.00110670668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1759245.8659954602</v>
      </c>
      <c r="E42" s="522">
        <f t="shared" si="21"/>
        <v>102777.80952380953</v>
      </c>
      <c r="F42" s="523">
        <f t="shared" si="22"/>
        <v>1656468.0564716507</v>
      </c>
      <c r="G42" s="524">
        <f t="shared" si="23"/>
        <v>294816.24313518166</v>
      </c>
      <c r="H42" s="491">
        <f t="shared" si="24"/>
        <v>294816.24313518166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1656468.0564716507</v>
      </c>
      <c r="E43" s="522">
        <f t="shared" si="21"/>
        <v>102777.80952380953</v>
      </c>
      <c r="F43" s="523">
        <f t="shared" si="22"/>
        <v>1553690.2469478413</v>
      </c>
      <c r="G43" s="524">
        <f t="shared" si="23"/>
        <v>283259.4851636567</v>
      </c>
      <c r="H43" s="491">
        <f t="shared" si="24"/>
        <v>283259.4851636567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1553690.2469478413</v>
      </c>
      <c r="E44" s="522">
        <f t="shared" si="21"/>
        <v>102777.80952380953</v>
      </c>
      <c r="F44" s="523">
        <f t="shared" si="22"/>
        <v>1450912.4374240318</v>
      </c>
      <c r="G44" s="524">
        <f t="shared" si="23"/>
        <v>271702.72719213169</v>
      </c>
      <c r="H44" s="491">
        <f t="shared" si="24"/>
        <v>271702.72719213169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1450912.4374240318</v>
      </c>
      <c r="E45" s="522">
        <f t="shared" si="21"/>
        <v>102777.80952380953</v>
      </c>
      <c r="F45" s="523">
        <f t="shared" si="22"/>
        <v>1348134.6279002223</v>
      </c>
      <c r="G45" s="524">
        <f t="shared" si="23"/>
        <v>260145.96922060673</v>
      </c>
      <c r="H45" s="491">
        <f t="shared" si="24"/>
        <v>260145.96922060673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1348134.6279002223</v>
      </c>
      <c r="E46" s="522">
        <f t="shared" si="21"/>
        <v>102777.80952380953</v>
      </c>
      <c r="F46" s="523">
        <f t="shared" si="22"/>
        <v>1245356.8183764128</v>
      </c>
      <c r="G46" s="524">
        <f t="shared" si="23"/>
        <v>248589.21124908171</v>
      </c>
      <c r="H46" s="491">
        <f t="shared" si="24"/>
        <v>248589.21124908171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1245356.8183764128</v>
      </c>
      <c r="E47" s="522">
        <f t="shared" si="21"/>
        <v>102777.80952380953</v>
      </c>
      <c r="F47" s="523">
        <f t="shared" si="22"/>
        <v>1142579.0088526034</v>
      </c>
      <c r="G47" s="524">
        <f t="shared" si="23"/>
        <v>237032.45327755675</v>
      </c>
      <c r="H47" s="491">
        <f t="shared" si="24"/>
        <v>237032.45327755675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1142579.0088526034</v>
      </c>
      <c r="E48" s="522">
        <f t="shared" si="21"/>
        <v>102777.80952380953</v>
      </c>
      <c r="F48" s="523">
        <f t="shared" si="22"/>
        <v>1039801.1993287939</v>
      </c>
      <c r="G48" s="524">
        <f t="shared" si="23"/>
        <v>225475.69530603173</v>
      </c>
      <c r="H48" s="491">
        <f t="shared" si="24"/>
        <v>225475.69530603173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1039801.1993287939</v>
      </c>
      <c r="E49" s="522">
        <f t="shared" si="21"/>
        <v>102777.80952380953</v>
      </c>
      <c r="F49" s="523">
        <f t="shared" si="22"/>
        <v>937023.38980498444</v>
      </c>
      <c r="G49" s="524">
        <f t="shared" si="23"/>
        <v>213918.93733450674</v>
      </c>
      <c r="H49" s="491">
        <f t="shared" si="24"/>
        <v>213918.93733450674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937023.38980498444</v>
      </c>
      <c r="E50" s="522">
        <f t="shared" si="21"/>
        <v>102777.80952380953</v>
      </c>
      <c r="F50" s="523">
        <f t="shared" si="22"/>
        <v>834245.58028117497</v>
      </c>
      <c r="G50" s="524">
        <f t="shared" si="23"/>
        <v>202362.17936298175</v>
      </c>
      <c r="H50" s="491">
        <f t="shared" si="24"/>
        <v>202362.17936298175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834245.58028117497</v>
      </c>
      <c r="E51" s="522">
        <f t="shared" si="21"/>
        <v>102777.80952380953</v>
      </c>
      <c r="F51" s="523">
        <f t="shared" si="22"/>
        <v>731467.77075736551</v>
      </c>
      <c r="G51" s="524">
        <f t="shared" si="23"/>
        <v>190805.42139145677</v>
      </c>
      <c r="H51" s="491">
        <f t="shared" si="24"/>
        <v>190805.42139145677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731467.77075736551</v>
      </c>
      <c r="E52" s="522">
        <f t="shared" si="21"/>
        <v>102777.80952380953</v>
      </c>
      <c r="F52" s="523">
        <f t="shared" si="22"/>
        <v>628689.96123355604</v>
      </c>
      <c r="G52" s="524">
        <f t="shared" si="23"/>
        <v>179248.66341993178</v>
      </c>
      <c r="H52" s="491">
        <f t="shared" si="24"/>
        <v>179248.66341993178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628689.96123355604</v>
      </c>
      <c r="E53" s="522">
        <f t="shared" si="21"/>
        <v>102777.80952380953</v>
      </c>
      <c r="F53" s="523">
        <f t="shared" si="22"/>
        <v>525912.15170974657</v>
      </c>
      <c r="G53" s="524">
        <f t="shared" ref="G53:G72" si="26">+I$12*((D53+F53)/2)+E53</f>
        <v>167691.90544840679</v>
      </c>
      <c r="H53" s="491">
        <f t="shared" ref="H53:H72" si="27">+I$13*((D53+F53)/2)+E53</f>
        <v>167691.90544840679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525912.15170974657</v>
      </c>
      <c r="E54" s="522">
        <f t="shared" si="21"/>
        <v>102777.80952380953</v>
      </c>
      <c r="F54" s="523">
        <f t="shared" si="22"/>
        <v>423134.34218593704</v>
      </c>
      <c r="G54" s="524">
        <f t="shared" si="26"/>
        <v>156135.1474768818</v>
      </c>
      <c r="H54" s="491">
        <f t="shared" si="27"/>
        <v>156135.1474768818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423134.34218593704</v>
      </c>
      <c r="E55" s="522">
        <f t="shared" si="21"/>
        <v>102777.80952380953</v>
      </c>
      <c r="F55" s="523">
        <f t="shared" si="22"/>
        <v>320356.53266212752</v>
      </c>
      <c r="G55" s="524">
        <f t="shared" si="26"/>
        <v>144578.38950535678</v>
      </c>
      <c r="H55" s="491">
        <f t="shared" si="27"/>
        <v>144578.38950535678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320356.53266212752</v>
      </c>
      <c r="E56" s="522">
        <f t="shared" si="21"/>
        <v>102777.80952380953</v>
      </c>
      <c r="F56" s="523">
        <f t="shared" si="22"/>
        <v>217578.72313831799</v>
      </c>
      <c r="G56" s="524">
        <f t="shared" si="26"/>
        <v>133021.63153383182</v>
      </c>
      <c r="H56" s="491">
        <f t="shared" si="27"/>
        <v>133021.63153383182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217578.72313831799</v>
      </c>
      <c r="E57" s="522">
        <f t="shared" si="21"/>
        <v>102777.80952380953</v>
      </c>
      <c r="F57" s="523">
        <f t="shared" si="22"/>
        <v>114800.91361450846</v>
      </c>
      <c r="G57" s="524">
        <f t="shared" si="26"/>
        <v>121464.87356230681</v>
      </c>
      <c r="H57" s="491">
        <f t="shared" si="27"/>
        <v>121464.87356230681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114800.91361450846</v>
      </c>
      <c r="E58" s="522">
        <f t="shared" si="21"/>
        <v>102777.80952380953</v>
      </c>
      <c r="F58" s="523">
        <f t="shared" si="22"/>
        <v>12023.104090698936</v>
      </c>
      <c r="G58" s="524">
        <f t="shared" si="26"/>
        <v>109908.11559078182</v>
      </c>
      <c r="H58" s="491">
        <f t="shared" si="27"/>
        <v>109908.11559078182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12023.104090698936</v>
      </c>
      <c r="E59" s="522">
        <f t="shared" si="21"/>
        <v>12023.104090698936</v>
      </c>
      <c r="F59" s="523">
        <f t="shared" si="22"/>
        <v>0</v>
      </c>
      <c r="G59" s="524">
        <f t="shared" si="26"/>
        <v>12699.067631303833</v>
      </c>
      <c r="H59" s="491">
        <f t="shared" si="27"/>
        <v>12699.067631303833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4316668.0000000019</v>
      </c>
      <c r="F73" s="375"/>
      <c r="G73" s="375">
        <f>SUM(G17:G72)</f>
        <v>14978193.510614527</v>
      </c>
      <c r="H73" s="375">
        <f>SUM(H17:H72)</f>
        <v>14978193.510614527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479724.37067958177</v>
      </c>
      <c r="N87" s="546">
        <f>IF(J92&lt;D11,0,VLOOKUP(J92,C17:O72,11))</f>
        <v>479724.37067958177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497400.0750990212</v>
      </c>
      <c r="N88" s="550">
        <f>IF(J92&lt;D11,0,VLOOKUP(J92,C99:P154,7))</f>
        <v>497400.0750990212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17675.704419439426</v>
      </c>
      <c r="N89" s="555">
        <f>+N88-N87</f>
        <v>17675.704419439426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102777.80952380953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28">H99</f>
        <v>371812.50753135112</v>
      </c>
      <c r="M99" s="519">
        <f t="shared" ref="M99:M104" si="29">IF(L99&lt;&gt;0,+H99-L99,0)</f>
        <v>0</v>
      </c>
      <c r="N99" s="518">
        <f t="shared" ref="N99:N104" si="30">I99</f>
        <v>371812.50753135112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28"/>
        <v>670815.62922303798</v>
      </c>
      <c r="M100" s="519">
        <f t="shared" si="29"/>
        <v>0</v>
      </c>
      <c r="N100" s="518">
        <f t="shared" si="30"/>
        <v>670815.62922303798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28"/>
        <v>639981.58365995577</v>
      </c>
      <c r="M101" s="519">
        <f t="shared" si="29"/>
        <v>0</v>
      </c>
      <c r="N101" s="518">
        <f t="shared" si="30"/>
        <v>639981.58365995577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32">+I102-H102</f>
        <v>0</v>
      </c>
      <c r="K102" s="514"/>
      <c r="L102" s="518">
        <f t="shared" si="28"/>
        <v>605049.52036198007</v>
      </c>
      <c r="M102" s="519">
        <f t="shared" si="29"/>
        <v>0</v>
      </c>
      <c r="N102" s="518">
        <f t="shared" si="30"/>
        <v>605049.52036198007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31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32"/>
        <v>0</v>
      </c>
      <c r="K103" s="514"/>
      <c r="L103" s="518">
        <f t="shared" si="28"/>
        <v>573321.60174828372</v>
      </c>
      <c r="M103" s="519">
        <f t="shared" si="29"/>
        <v>0</v>
      </c>
      <c r="N103" s="518">
        <f t="shared" si="30"/>
        <v>573321.60174828372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31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32"/>
        <v>0</v>
      </c>
      <c r="K104" s="514"/>
      <c r="L104" s="518">
        <f t="shared" si="28"/>
        <v>501004.31746485061</v>
      </c>
      <c r="M104" s="519">
        <f t="shared" si="29"/>
        <v>0</v>
      </c>
      <c r="N104" s="518">
        <f t="shared" si="30"/>
        <v>501004.31746485061</v>
      </c>
      <c r="O104" s="514">
        <f t="shared" ref="O104:O130" si="33">IF(N104&lt;&gt;0,+I104-N104,0)</f>
        <v>0</v>
      </c>
      <c r="P104" s="514">
        <f t="shared" ref="P104:P130" si="34">+O104-M104</f>
        <v>0</v>
      </c>
    </row>
    <row r="105" spans="1:16">
      <c r="B105" s="195" t="str">
        <f t="shared" si="31"/>
        <v/>
      </c>
      <c r="C105" s="507">
        <f>IF(D93="","-",+C104+1)</f>
        <v>2019</v>
      </c>
      <c r="D105" s="629">
        <v>3719531.6935215942</v>
      </c>
      <c r="E105" s="630">
        <v>100387.62790697675</v>
      </c>
      <c r="F105" s="631">
        <v>3619144.0656146174</v>
      </c>
      <c r="G105" s="631">
        <v>3669337.8795681056</v>
      </c>
      <c r="H105" s="633">
        <v>493155.55998343643</v>
      </c>
      <c r="I105" s="634">
        <v>493155.55998343643</v>
      </c>
      <c r="J105" s="514">
        <f t="shared" si="32"/>
        <v>0</v>
      </c>
      <c r="K105" s="514"/>
      <c r="L105" s="518">
        <f t="shared" ref="L105" si="35">H105</f>
        <v>493155.55998343643</v>
      </c>
      <c r="M105" s="519">
        <f t="shared" ref="M105" si="36">IF(L105&lt;&gt;0,+H105-L105,0)</f>
        <v>0</v>
      </c>
      <c r="N105" s="518">
        <f t="shared" ref="N105" si="37">I105</f>
        <v>493155.55998343643</v>
      </c>
      <c r="O105" s="514">
        <f t="shared" si="33"/>
        <v>0</v>
      </c>
      <c r="P105" s="514">
        <f t="shared" si="34"/>
        <v>0</v>
      </c>
    </row>
    <row r="106" spans="1:16">
      <c r="B106" s="195" t="str">
        <f t="shared" si="31"/>
        <v/>
      </c>
      <c r="C106" s="507">
        <f>IF(D93="","-",+C105+1)</f>
        <v>2020</v>
      </c>
      <c r="D106" s="629">
        <v>3619144.0656146174</v>
      </c>
      <c r="E106" s="630">
        <v>102777.80952380953</v>
      </c>
      <c r="F106" s="631">
        <v>3516366.2560908077</v>
      </c>
      <c r="G106" s="631">
        <v>3567755.1608527126</v>
      </c>
      <c r="H106" s="633">
        <v>486574.90560102114</v>
      </c>
      <c r="I106" s="634">
        <v>486574.90560102114</v>
      </c>
      <c r="J106" s="514">
        <f t="shared" si="32"/>
        <v>0</v>
      </c>
      <c r="K106" s="514"/>
      <c r="L106" s="518">
        <f t="shared" ref="L106" si="38">H106</f>
        <v>486574.90560102114</v>
      </c>
      <c r="M106" s="519">
        <f t="shared" ref="M106" si="39">IF(L106&lt;&gt;0,+H106-L106,0)</f>
        <v>0</v>
      </c>
      <c r="N106" s="518">
        <f t="shared" ref="N106" si="40">I106</f>
        <v>486574.90560102114</v>
      </c>
      <c r="O106" s="514">
        <f t="shared" si="33"/>
        <v>0</v>
      </c>
      <c r="P106" s="514">
        <f t="shared" si="34"/>
        <v>0</v>
      </c>
    </row>
    <row r="107" spans="1:16">
      <c r="B107" s="195" t="str">
        <f t="shared" si="31"/>
        <v/>
      </c>
      <c r="C107" s="507">
        <f>IF(D93="","-",+C106+1)</f>
        <v>2021</v>
      </c>
      <c r="D107" s="629">
        <v>3516366.2560908077</v>
      </c>
      <c r="E107" s="630">
        <v>105284.58536585367</v>
      </c>
      <c r="F107" s="631">
        <v>3411081.670724954</v>
      </c>
      <c r="G107" s="631">
        <v>3463723.9634078806</v>
      </c>
      <c r="H107" s="633">
        <v>498466.53143756086</v>
      </c>
      <c r="I107" s="634">
        <v>498466.53143756086</v>
      </c>
      <c r="J107" s="514">
        <f t="shared" si="32"/>
        <v>0</v>
      </c>
      <c r="K107" s="514"/>
      <c r="L107" s="518">
        <f t="shared" ref="L107" si="41">H107</f>
        <v>498466.53143756086</v>
      </c>
      <c r="M107" s="519">
        <f t="shared" ref="M107" si="42">IF(L107&lt;&gt;0,+H107-L107,0)</f>
        <v>0</v>
      </c>
      <c r="N107" s="518">
        <f t="shared" ref="N107" si="43">I107</f>
        <v>498466.53143756086</v>
      </c>
      <c r="O107" s="514">
        <f t="shared" si="33"/>
        <v>0</v>
      </c>
      <c r="P107" s="514">
        <f t="shared" si="34"/>
        <v>0</v>
      </c>
    </row>
    <row r="108" spans="1:16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3411081.670724954</v>
      </c>
      <c r="E108" s="522">
        <f t="shared" ref="E108:E154" si="44">IF(+$J$96&lt;F107,$J$96,D108)</f>
        <v>102777.80952380953</v>
      </c>
      <c r="F108" s="523">
        <f t="shared" ref="F108:F154" si="45">+D108-E108</f>
        <v>3308303.8612011443</v>
      </c>
      <c r="G108" s="523">
        <f t="shared" ref="G108:G154" si="46">+(F108+D108)/2</f>
        <v>3359692.7659630491</v>
      </c>
      <c r="H108" s="526">
        <f t="shared" ref="H108:H154" si="47">+J$94*G108+E108</f>
        <v>497400.0750990212</v>
      </c>
      <c r="I108" s="577">
        <f t="shared" ref="I108:I154" si="48">+J$95*G108+E108</f>
        <v>497400.0750990212</v>
      </c>
      <c r="J108" s="514">
        <f t="shared" si="32"/>
        <v>0</v>
      </c>
      <c r="K108" s="514"/>
      <c r="L108" s="525"/>
      <c r="M108" s="514">
        <f t="shared" ref="M108:M130" si="49">IF(L108&lt;&gt;0,+H108-L108,0)</f>
        <v>0</v>
      </c>
      <c r="N108" s="525"/>
      <c r="O108" s="514">
        <f t="shared" si="33"/>
        <v>0</v>
      </c>
      <c r="P108" s="514">
        <f t="shared" si="34"/>
        <v>0</v>
      </c>
    </row>
    <row r="109" spans="1:16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3308303.8612011443</v>
      </c>
      <c r="E109" s="522">
        <f t="shared" si="44"/>
        <v>102777.80952380953</v>
      </c>
      <c r="F109" s="523">
        <f t="shared" si="45"/>
        <v>3205526.0516773346</v>
      </c>
      <c r="G109" s="523">
        <f t="shared" si="46"/>
        <v>3256914.9564392394</v>
      </c>
      <c r="H109" s="526">
        <f t="shared" si="47"/>
        <v>485328.01527973072</v>
      </c>
      <c r="I109" s="577">
        <f t="shared" si="48"/>
        <v>485328.01527973072</v>
      </c>
      <c r="J109" s="514">
        <f t="shared" si="32"/>
        <v>0</v>
      </c>
      <c r="K109" s="514"/>
      <c r="L109" s="525"/>
      <c r="M109" s="514">
        <f t="shared" si="49"/>
        <v>0</v>
      </c>
      <c r="N109" s="525"/>
      <c r="O109" s="514">
        <f t="shared" si="33"/>
        <v>0</v>
      </c>
      <c r="P109" s="514">
        <f t="shared" si="34"/>
        <v>0</v>
      </c>
    </row>
    <row r="110" spans="1:16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3205526.0516773346</v>
      </c>
      <c r="E110" s="522">
        <f t="shared" si="44"/>
        <v>102777.80952380953</v>
      </c>
      <c r="F110" s="523">
        <f t="shared" si="45"/>
        <v>3102748.2421535249</v>
      </c>
      <c r="G110" s="523">
        <f t="shared" si="46"/>
        <v>3154137.1469154297</v>
      </c>
      <c r="H110" s="526">
        <f t="shared" si="47"/>
        <v>473255.95546044031</v>
      </c>
      <c r="I110" s="577">
        <f t="shared" si="48"/>
        <v>473255.95546044031</v>
      </c>
      <c r="J110" s="514">
        <f t="shared" si="32"/>
        <v>0</v>
      </c>
      <c r="K110" s="514"/>
      <c r="L110" s="525"/>
      <c r="M110" s="514">
        <f t="shared" si="49"/>
        <v>0</v>
      </c>
      <c r="N110" s="525"/>
      <c r="O110" s="514">
        <f t="shared" si="33"/>
        <v>0</v>
      </c>
      <c r="P110" s="514">
        <f t="shared" si="34"/>
        <v>0</v>
      </c>
    </row>
    <row r="111" spans="1:16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3102748.2421535249</v>
      </c>
      <c r="E111" s="522">
        <f t="shared" si="44"/>
        <v>102777.80952380953</v>
      </c>
      <c r="F111" s="523">
        <f t="shared" si="45"/>
        <v>2999970.4326297152</v>
      </c>
      <c r="G111" s="523">
        <f t="shared" si="46"/>
        <v>3051359.33739162</v>
      </c>
      <c r="H111" s="526">
        <f t="shared" si="47"/>
        <v>461183.89564114984</v>
      </c>
      <c r="I111" s="577">
        <f t="shared" si="48"/>
        <v>461183.89564114984</v>
      </c>
      <c r="J111" s="514">
        <f t="shared" si="32"/>
        <v>0</v>
      </c>
      <c r="K111" s="514"/>
      <c r="L111" s="525"/>
      <c r="M111" s="514">
        <f t="shared" si="49"/>
        <v>0</v>
      </c>
      <c r="N111" s="525"/>
      <c r="O111" s="514">
        <f t="shared" si="33"/>
        <v>0</v>
      </c>
      <c r="P111" s="514">
        <f t="shared" si="34"/>
        <v>0</v>
      </c>
    </row>
    <row r="112" spans="1:16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2999970.4326297152</v>
      </c>
      <c r="E112" s="522">
        <f t="shared" si="44"/>
        <v>102777.80952380953</v>
      </c>
      <c r="F112" s="523">
        <f t="shared" si="45"/>
        <v>2897192.6231059055</v>
      </c>
      <c r="G112" s="523">
        <f t="shared" si="46"/>
        <v>2948581.5278678103</v>
      </c>
      <c r="H112" s="526">
        <f t="shared" si="47"/>
        <v>449111.83582185936</v>
      </c>
      <c r="I112" s="577">
        <f t="shared" si="48"/>
        <v>449111.83582185936</v>
      </c>
      <c r="J112" s="514">
        <f t="shared" si="32"/>
        <v>0</v>
      </c>
      <c r="K112" s="514"/>
      <c r="L112" s="525"/>
      <c r="M112" s="514">
        <f t="shared" si="49"/>
        <v>0</v>
      </c>
      <c r="N112" s="525"/>
      <c r="O112" s="514">
        <f t="shared" si="33"/>
        <v>0</v>
      </c>
      <c r="P112" s="514">
        <f t="shared" si="34"/>
        <v>0</v>
      </c>
    </row>
    <row r="113" spans="2:16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2897192.6231059055</v>
      </c>
      <c r="E113" s="522">
        <f t="shared" si="44"/>
        <v>102777.80952380953</v>
      </c>
      <c r="F113" s="523">
        <f t="shared" si="45"/>
        <v>2794414.8135820958</v>
      </c>
      <c r="G113" s="523">
        <f t="shared" si="46"/>
        <v>2845803.7183440006</v>
      </c>
      <c r="H113" s="526">
        <f t="shared" si="47"/>
        <v>437039.77600256889</v>
      </c>
      <c r="I113" s="577">
        <f t="shared" si="48"/>
        <v>437039.77600256889</v>
      </c>
      <c r="J113" s="514">
        <f t="shared" si="32"/>
        <v>0</v>
      </c>
      <c r="K113" s="514"/>
      <c r="L113" s="525"/>
      <c r="M113" s="514">
        <f t="shared" si="49"/>
        <v>0</v>
      </c>
      <c r="N113" s="525"/>
      <c r="O113" s="514">
        <f t="shared" si="33"/>
        <v>0</v>
      </c>
      <c r="P113" s="514">
        <f t="shared" si="34"/>
        <v>0</v>
      </c>
    </row>
    <row r="114" spans="2:16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2794414.8135820958</v>
      </c>
      <c r="E114" s="522">
        <f t="shared" si="44"/>
        <v>102777.80952380953</v>
      </c>
      <c r="F114" s="523">
        <f t="shared" si="45"/>
        <v>2691637.0040582861</v>
      </c>
      <c r="G114" s="523">
        <f t="shared" si="46"/>
        <v>2743025.9088201909</v>
      </c>
      <c r="H114" s="526">
        <f t="shared" si="47"/>
        <v>424967.71618327842</v>
      </c>
      <c r="I114" s="577">
        <f t="shared" si="48"/>
        <v>424967.71618327842</v>
      </c>
      <c r="J114" s="514">
        <f t="shared" si="32"/>
        <v>0</v>
      </c>
      <c r="K114" s="514"/>
      <c r="L114" s="525"/>
      <c r="M114" s="514">
        <f t="shared" si="49"/>
        <v>0</v>
      </c>
      <c r="N114" s="525"/>
      <c r="O114" s="514">
        <f t="shared" si="33"/>
        <v>0</v>
      </c>
      <c r="P114" s="514">
        <f t="shared" si="34"/>
        <v>0</v>
      </c>
    </row>
    <row r="115" spans="2:16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2691637.0040582861</v>
      </c>
      <c r="E115" s="522">
        <f t="shared" si="44"/>
        <v>102777.80952380953</v>
      </c>
      <c r="F115" s="523">
        <f t="shared" si="45"/>
        <v>2588859.1945344764</v>
      </c>
      <c r="G115" s="523">
        <f t="shared" si="46"/>
        <v>2640248.0992963812</v>
      </c>
      <c r="H115" s="526">
        <f t="shared" si="47"/>
        <v>412895.656363988</v>
      </c>
      <c r="I115" s="577">
        <f t="shared" si="48"/>
        <v>412895.656363988</v>
      </c>
      <c r="J115" s="514">
        <f t="shared" si="32"/>
        <v>0</v>
      </c>
      <c r="K115" s="514"/>
      <c r="L115" s="525"/>
      <c r="M115" s="514">
        <f t="shared" si="49"/>
        <v>0</v>
      </c>
      <c r="N115" s="525"/>
      <c r="O115" s="514">
        <f t="shared" si="33"/>
        <v>0</v>
      </c>
      <c r="P115" s="514">
        <f t="shared" si="34"/>
        <v>0</v>
      </c>
    </row>
    <row r="116" spans="2:16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2588859.1945344764</v>
      </c>
      <c r="E116" s="522">
        <f t="shared" si="44"/>
        <v>102777.80952380953</v>
      </c>
      <c r="F116" s="523">
        <f t="shared" si="45"/>
        <v>2486081.3850106667</v>
      </c>
      <c r="G116" s="523">
        <f t="shared" si="46"/>
        <v>2537470.2897725715</v>
      </c>
      <c r="H116" s="526">
        <f t="shared" si="47"/>
        <v>400823.59654469753</v>
      </c>
      <c r="I116" s="577">
        <f t="shared" si="48"/>
        <v>400823.59654469753</v>
      </c>
      <c r="J116" s="514">
        <f t="shared" si="32"/>
        <v>0</v>
      </c>
      <c r="K116" s="514"/>
      <c r="L116" s="525"/>
      <c r="M116" s="514">
        <f t="shared" si="49"/>
        <v>0</v>
      </c>
      <c r="N116" s="525"/>
      <c r="O116" s="514">
        <f t="shared" si="33"/>
        <v>0</v>
      </c>
      <c r="P116" s="514">
        <f t="shared" si="34"/>
        <v>0</v>
      </c>
    </row>
    <row r="117" spans="2:16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2486081.3850106667</v>
      </c>
      <c r="E117" s="522">
        <f t="shared" si="44"/>
        <v>102777.80952380953</v>
      </c>
      <c r="F117" s="523">
        <f t="shared" si="45"/>
        <v>2383303.575486857</v>
      </c>
      <c r="G117" s="523">
        <f t="shared" si="46"/>
        <v>2434692.4802487618</v>
      </c>
      <c r="H117" s="526">
        <f t="shared" si="47"/>
        <v>388751.53672540706</v>
      </c>
      <c r="I117" s="577">
        <f t="shared" si="48"/>
        <v>388751.53672540706</v>
      </c>
      <c r="J117" s="514">
        <f t="shared" si="32"/>
        <v>0</v>
      </c>
      <c r="K117" s="514"/>
      <c r="L117" s="525"/>
      <c r="M117" s="514">
        <f t="shared" si="49"/>
        <v>0</v>
      </c>
      <c r="N117" s="525"/>
      <c r="O117" s="514">
        <f t="shared" si="33"/>
        <v>0</v>
      </c>
      <c r="P117" s="514">
        <f t="shared" si="34"/>
        <v>0</v>
      </c>
    </row>
    <row r="118" spans="2:16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2383303.575486857</v>
      </c>
      <c r="E118" s="522">
        <f t="shared" si="44"/>
        <v>102777.80952380953</v>
      </c>
      <c r="F118" s="523">
        <f t="shared" si="45"/>
        <v>2280525.7659630473</v>
      </c>
      <c r="G118" s="523">
        <f t="shared" si="46"/>
        <v>2331914.6707249521</v>
      </c>
      <c r="H118" s="526">
        <f t="shared" si="47"/>
        <v>376679.47690611659</v>
      </c>
      <c r="I118" s="577">
        <f t="shared" si="48"/>
        <v>376679.47690611659</v>
      </c>
      <c r="J118" s="514">
        <f t="shared" si="32"/>
        <v>0</v>
      </c>
      <c r="K118" s="514"/>
      <c r="L118" s="525"/>
      <c r="M118" s="514">
        <f t="shared" si="49"/>
        <v>0</v>
      </c>
      <c r="N118" s="525"/>
      <c r="O118" s="514">
        <f t="shared" si="33"/>
        <v>0</v>
      </c>
      <c r="P118" s="514">
        <f t="shared" si="34"/>
        <v>0</v>
      </c>
    </row>
    <row r="119" spans="2:16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2280525.7659630473</v>
      </c>
      <c r="E119" s="522">
        <f t="shared" si="44"/>
        <v>102777.80952380953</v>
      </c>
      <c r="F119" s="523">
        <f t="shared" si="45"/>
        <v>2177747.9564392376</v>
      </c>
      <c r="G119" s="523">
        <f t="shared" si="46"/>
        <v>2229136.8612011424</v>
      </c>
      <c r="H119" s="526">
        <f t="shared" si="47"/>
        <v>364607.41708682617</v>
      </c>
      <c r="I119" s="577">
        <f t="shared" si="48"/>
        <v>364607.41708682617</v>
      </c>
      <c r="J119" s="514">
        <f t="shared" si="32"/>
        <v>0</v>
      </c>
      <c r="K119" s="514"/>
      <c r="L119" s="525"/>
      <c r="M119" s="514">
        <f t="shared" si="49"/>
        <v>0</v>
      </c>
      <c r="N119" s="525"/>
      <c r="O119" s="514">
        <f t="shared" si="33"/>
        <v>0</v>
      </c>
      <c r="P119" s="514">
        <f t="shared" si="34"/>
        <v>0</v>
      </c>
    </row>
    <row r="120" spans="2:16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2177747.9564392376</v>
      </c>
      <c r="E120" s="522">
        <f t="shared" si="44"/>
        <v>102777.80952380953</v>
      </c>
      <c r="F120" s="523">
        <f t="shared" si="45"/>
        <v>2074970.1469154281</v>
      </c>
      <c r="G120" s="523">
        <f t="shared" si="46"/>
        <v>2126359.0516773327</v>
      </c>
      <c r="H120" s="526">
        <f t="shared" si="47"/>
        <v>352535.3572675357</v>
      </c>
      <c r="I120" s="577">
        <f t="shared" si="48"/>
        <v>352535.3572675357</v>
      </c>
      <c r="J120" s="514">
        <f t="shared" si="32"/>
        <v>0</v>
      </c>
      <c r="K120" s="514"/>
      <c r="L120" s="525"/>
      <c r="M120" s="514">
        <f t="shared" si="49"/>
        <v>0</v>
      </c>
      <c r="N120" s="525"/>
      <c r="O120" s="514">
        <f t="shared" si="33"/>
        <v>0</v>
      </c>
      <c r="P120" s="514">
        <f t="shared" si="34"/>
        <v>0</v>
      </c>
    </row>
    <row r="121" spans="2:16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2074970.1469154281</v>
      </c>
      <c r="E121" s="522">
        <f t="shared" si="44"/>
        <v>102777.80952380953</v>
      </c>
      <c r="F121" s="523">
        <f t="shared" si="45"/>
        <v>1972192.3373916186</v>
      </c>
      <c r="G121" s="523">
        <f t="shared" si="46"/>
        <v>2023581.2421535235</v>
      </c>
      <c r="H121" s="526">
        <f t="shared" si="47"/>
        <v>340463.29744824528</v>
      </c>
      <c r="I121" s="577">
        <f t="shared" si="48"/>
        <v>340463.29744824528</v>
      </c>
      <c r="J121" s="514">
        <f t="shared" si="32"/>
        <v>0</v>
      </c>
      <c r="K121" s="514"/>
      <c r="L121" s="525"/>
      <c r="M121" s="514">
        <f t="shared" si="49"/>
        <v>0</v>
      </c>
      <c r="N121" s="525"/>
      <c r="O121" s="514">
        <f t="shared" si="33"/>
        <v>0</v>
      </c>
      <c r="P121" s="514">
        <f t="shared" si="34"/>
        <v>0</v>
      </c>
    </row>
    <row r="122" spans="2:16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1972192.3373916186</v>
      </c>
      <c r="E122" s="522">
        <f t="shared" si="44"/>
        <v>102777.80952380953</v>
      </c>
      <c r="F122" s="523">
        <f t="shared" si="45"/>
        <v>1869414.5278678092</v>
      </c>
      <c r="G122" s="523">
        <f t="shared" si="46"/>
        <v>1920803.4326297138</v>
      </c>
      <c r="H122" s="526">
        <f t="shared" si="47"/>
        <v>328391.23762895481</v>
      </c>
      <c r="I122" s="577">
        <f t="shared" si="48"/>
        <v>328391.23762895481</v>
      </c>
      <c r="J122" s="514">
        <f t="shared" si="32"/>
        <v>0</v>
      </c>
      <c r="K122" s="514"/>
      <c r="L122" s="525"/>
      <c r="M122" s="514">
        <f t="shared" si="49"/>
        <v>0</v>
      </c>
      <c r="N122" s="525"/>
      <c r="O122" s="514">
        <f t="shared" si="33"/>
        <v>0</v>
      </c>
      <c r="P122" s="514">
        <f t="shared" si="34"/>
        <v>0</v>
      </c>
    </row>
    <row r="123" spans="2:16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1869414.5278678092</v>
      </c>
      <c r="E123" s="522">
        <f t="shared" si="44"/>
        <v>102777.80952380953</v>
      </c>
      <c r="F123" s="523">
        <f t="shared" si="45"/>
        <v>1766636.7183439997</v>
      </c>
      <c r="G123" s="523">
        <f t="shared" si="46"/>
        <v>1818025.6231059046</v>
      </c>
      <c r="H123" s="526">
        <f t="shared" si="47"/>
        <v>316319.1778096644</v>
      </c>
      <c r="I123" s="577">
        <f t="shared" si="48"/>
        <v>316319.1778096644</v>
      </c>
      <c r="J123" s="514">
        <f t="shared" si="32"/>
        <v>0</v>
      </c>
      <c r="K123" s="514"/>
      <c r="L123" s="525"/>
      <c r="M123" s="514">
        <f t="shared" si="49"/>
        <v>0</v>
      </c>
      <c r="N123" s="525"/>
      <c r="O123" s="514">
        <f t="shared" si="33"/>
        <v>0</v>
      </c>
      <c r="P123" s="514">
        <f t="shared" si="34"/>
        <v>0</v>
      </c>
    </row>
    <row r="124" spans="2:16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1766636.7183439997</v>
      </c>
      <c r="E124" s="522">
        <f t="shared" si="44"/>
        <v>102777.80952380953</v>
      </c>
      <c r="F124" s="523">
        <f t="shared" si="45"/>
        <v>1663858.9088201902</v>
      </c>
      <c r="G124" s="523">
        <f t="shared" si="46"/>
        <v>1715247.8135820949</v>
      </c>
      <c r="H124" s="526">
        <f t="shared" si="47"/>
        <v>304247.11799037398</v>
      </c>
      <c r="I124" s="577">
        <f t="shared" si="48"/>
        <v>304247.11799037398</v>
      </c>
      <c r="J124" s="514">
        <f t="shared" si="32"/>
        <v>0</v>
      </c>
      <c r="K124" s="514"/>
      <c r="L124" s="525"/>
      <c r="M124" s="514">
        <f t="shared" si="49"/>
        <v>0</v>
      </c>
      <c r="N124" s="525"/>
      <c r="O124" s="514">
        <f t="shared" si="33"/>
        <v>0</v>
      </c>
      <c r="P124" s="514">
        <f t="shared" si="34"/>
        <v>0</v>
      </c>
    </row>
    <row r="125" spans="2:16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1663858.9088201902</v>
      </c>
      <c r="E125" s="522">
        <f t="shared" si="44"/>
        <v>102777.80952380953</v>
      </c>
      <c r="F125" s="523">
        <f t="shared" si="45"/>
        <v>1561081.0992963808</v>
      </c>
      <c r="G125" s="523">
        <f t="shared" si="46"/>
        <v>1612470.0040582856</v>
      </c>
      <c r="H125" s="526">
        <f t="shared" si="47"/>
        <v>292175.05817108357</v>
      </c>
      <c r="I125" s="577">
        <f t="shared" si="48"/>
        <v>292175.05817108357</v>
      </c>
      <c r="J125" s="514">
        <f t="shared" si="32"/>
        <v>0</v>
      </c>
      <c r="K125" s="514"/>
      <c r="L125" s="525"/>
      <c r="M125" s="514">
        <f t="shared" si="49"/>
        <v>0</v>
      </c>
      <c r="N125" s="525"/>
      <c r="O125" s="514">
        <f t="shared" si="33"/>
        <v>0</v>
      </c>
      <c r="P125" s="514">
        <f t="shared" si="34"/>
        <v>0</v>
      </c>
    </row>
    <row r="126" spans="2:16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1561081.0992963808</v>
      </c>
      <c r="E126" s="522">
        <f t="shared" si="44"/>
        <v>102777.80952380953</v>
      </c>
      <c r="F126" s="523">
        <f t="shared" si="45"/>
        <v>1458303.2897725713</v>
      </c>
      <c r="G126" s="523">
        <f t="shared" si="46"/>
        <v>1509692.1945344759</v>
      </c>
      <c r="H126" s="526">
        <f t="shared" si="47"/>
        <v>280102.9983517931</v>
      </c>
      <c r="I126" s="577">
        <f t="shared" si="48"/>
        <v>280102.9983517931</v>
      </c>
      <c r="J126" s="514">
        <f t="shared" si="32"/>
        <v>0</v>
      </c>
      <c r="K126" s="514"/>
      <c r="L126" s="525"/>
      <c r="M126" s="514">
        <f t="shared" si="49"/>
        <v>0</v>
      </c>
      <c r="N126" s="525"/>
      <c r="O126" s="514">
        <f t="shared" si="33"/>
        <v>0</v>
      </c>
      <c r="P126" s="514">
        <f t="shared" si="34"/>
        <v>0</v>
      </c>
    </row>
    <row r="127" spans="2:16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1458303.2897725713</v>
      </c>
      <c r="E127" s="522">
        <f t="shared" si="44"/>
        <v>102777.80952380953</v>
      </c>
      <c r="F127" s="523">
        <f t="shared" si="45"/>
        <v>1355525.4802487618</v>
      </c>
      <c r="G127" s="523">
        <f t="shared" si="46"/>
        <v>1406914.3850106667</v>
      </c>
      <c r="H127" s="526">
        <f t="shared" si="47"/>
        <v>268030.93853250268</v>
      </c>
      <c r="I127" s="577">
        <f t="shared" si="48"/>
        <v>268030.93853250268</v>
      </c>
      <c r="J127" s="514">
        <f t="shared" si="32"/>
        <v>0</v>
      </c>
      <c r="K127" s="514"/>
      <c r="L127" s="525"/>
      <c r="M127" s="514">
        <f t="shared" si="49"/>
        <v>0</v>
      </c>
      <c r="N127" s="525"/>
      <c r="O127" s="514">
        <f t="shared" si="33"/>
        <v>0</v>
      </c>
      <c r="P127" s="514">
        <f t="shared" si="34"/>
        <v>0</v>
      </c>
    </row>
    <row r="128" spans="2:16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1355525.4802487618</v>
      </c>
      <c r="E128" s="522">
        <f t="shared" si="44"/>
        <v>102777.80952380953</v>
      </c>
      <c r="F128" s="523">
        <f t="shared" si="45"/>
        <v>1252747.6707249524</v>
      </c>
      <c r="G128" s="523">
        <f t="shared" si="46"/>
        <v>1304136.575486857</v>
      </c>
      <c r="H128" s="526">
        <f t="shared" si="47"/>
        <v>255958.87871321224</v>
      </c>
      <c r="I128" s="577">
        <f t="shared" si="48"/>
        <v>255958.87871321224</v>
      </c>
      <c r="J128" s="514">
        <f t="shared" si="32"/>
        <v>0</v>
      </c>
      <c r="K128" s="514"/>
      <c r="L128" s="525"/>
      <c r="M128" s="514">
        <f t="shared" si="49"/>
        <v>0</v>
      </c>
      <c r="N128" s="525"/>
      <c r="O128" s="514">
        <f t="shared" si="33"/>
        <v>0</v>
      </c>
      <c r="P128" s="514">
        <f t="shared" si="34"/>
        <v>0</v>
      </c>
    </row>
    <row r="129" spans="2:16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1252747.6707249524</v>
      </c>
      <c r="E129" s="522">
        <f t="shared" si="44"/>
        <v>102777.80952380953</v>
      </c>
      <c r="F129" s="523">
        <f t="shared" si="45"/>
        <v>1149969.8612011429</v>
      </c>
      <c r="G129" s="523">
        <f t="shared" si="46"/>
        <v>1201358.7659630477</v>
      </c>
      <c r="H129" s="526">
        <f t="shared" si="47"/>
        <v>243886.81889392182</v>
      </c>
      <c r="I129" s="577">
        <f t="shared" si="48"/>
        <v>243886.81889392182</v>
      </c>
      <c r="J129" s="514">
        <f t="shared" si="32"/>
        <v>0</v>
      </c>
      <c r="K129" s="514"/>
      <c r="L129" s="525"/>
      <c r="M129" s="514">
        <f t="shared" si="49"/>
        <v>0</v>
      </c>
      <c r="N129" s="525"/>
      <c r="O129" s="514">
        <f t="shared" si="33"/>
        <v>0</v>
      </c>
      <c r="P129" s="514">
        <f t="shared" si="34"/>
        <v>0</v>
      </c>
    </row>
    <row r="130" spans="2:16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1149969.8612011429</v>
      </c>
      <c r="E130" s="522">
        <f t="shared" si="44"/>
        <v>102777.80952380953</v>
      </c>
      <c r="F130" s="523">
        <f t="shared" si="45"/>
        <v>1047192.0516773334</v>
      </c>
      <c r="G130" s="523">
        <f t="shared" si="46"/>
        <v>1098580.956439238</v>
      </c>
      <c r="H130" s="526">
        <f t="shared" si="47"/>
        <v>231814.75907463138</v>
      </c>
      <c r="I130" s="577">
        <f t="shared" si="48"/>
        <v>231814.75907463138</v>
      </c>
      <c r="J130" s="514">
        <f t="shared" si="32"/>
        <v>0</v>
      </c>
      <c r="K130" s="514"/>
      <c r="L130" s="525"/>
      <c r="M130" s="514">
        <f t="shared" si="49"/>
        <v>0</v>
      </c>
      <c r="N130" s="525"/>
      <c r="O130" s="514">
        <f t="shared" si="33"/>
        <v>0</v>
      </c>
      <c r="P130" s="514">
        <f t="shared" si="34"/>
        <v>0</v>
      </c>
    </row>
    <row r="131" spans="2:16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1047192.0516773334</v>
      </c>
      <c r="E131" s="522">
        <f t="shared" si="44"/>
        <v>102777.80952380953</v>
      </c>
      <c r="F131" s="523">
        <f t="shared" si="45"/>
        <v>944414.24215352396</v>
      </c>
      <c r="G131" s="523">
        <f t="shared" si="46"/>
        <v>995803.14691542869</v>
      </c>
      <c r="H131" s="526">
        <f t="shared" si="47"/>
        <v>219742.69925534097</v>
      </c>
      <c r="I131" s="577">
        <f t="shared" si="48"/>
        <v>219742.69925534097</v>
      </c>
      <c r="J131" s="514">
        <f t="shared" si="32"/>
        <v>0</v>
      </c>
      <c r="K131" s="514"/>
      <c r="L131" s="525"/>
      <c r="M131" s="514">
        <f t="shared" ref="M131:M154" si="50">IF(L541&lt;&gt;0,+H541-L541,0)</f>
        <v>0</v>
      </c>
      <c r="N131" s="525"/>
      <c r="O131" s="514">
        <f t="shared" ref="O131:O154" si="51">IF(N541&lt;&gt;0,+I541-N541,0)</f>
        <v>0</v>
      </c>
      <c r="P131" s="514">
        <f t="shared" ref="P131:P154" si="52">+O541-M541</f>
        <v>0</v>
      </c>
    </row>
    <row r="132" spans="2:16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944414.24215352396</v>
      </c>
      <c r="E132" s="522">
        <f t="shared" si="44"/>
        <v>102777.80952380953</v>
      </c>
      <c r="F132" s="523">
        <f t="shared" si="45"/>
        <v>841636.43262971449</v>
      </c>
      <c r="G132" s="523">
        <f t="shared" si="46"/>
        <v>893025.33739161922</v>
      </c>
      <c r="H132" s="526">
        <f t="shared" si="47"/>
        <v>207670.63943605049</v>
      </c>
      <c r="I132" s="577">
        <f t="shared" si="48"/>
        <v>207670.63943605049</v>
      </c>
      <c r="J132" s="514">
        <f t="shared" si="32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</row>
    <row r="133" spans="2:16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841636.43262971449</v>
      </c>
      <c r="E133" s="522">
        <f t="shared" si="44"/>
        <v>102777.80952380953</v>
      </c>
      <c r="F133" s="523">
        <f t="shared" si="45"/>
        <v>738858.62310590502</v>
      </c>
      <c r="G133" s="523">
        <f t="shared" si="46"/>
        <v>790247.52786780975</v>
      </c>
      <c r="H133" s="526">
        <f t="shared" si="47"/>
        <v>195598.57961676008</v>
      </c>
      <c r="I133" s="577">
        <f t="shared" si="48"/>
        <v>195598.57961676008</v>
      </c>
      <c r="J133" s="514">
        <f t="shared" si="32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</row>
    <row r="134" spans="2:16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738858.62310590502</v>
      </c>
      <c r="E134" s="522">
        <f t="shared" si="44"/>
        <v>102777.80952380953</v>
      </c>
      <c r="F134" s="523">
        <f t="shared" si="45"/>
        <v>636080.81358209555</v>
      </c>
      <c r="G134" s="523">
        <f t="shared" si="46"/>
        <v>687469.71834400028</v>
      </c>
      <c r="H134" s="526">
        <f t="shared" si="47"/>
        <v>183526.51979746966</v>
      </c>
      <c r="I134" s="577">
        <f t="shared" si="48"/>
        <v>183526.51979746966</v>
      </c>
      <c r="J134" s="514">
        <f t="shared" si="32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</row>
    <row r="135" spans="2:16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636080.81358209555</v>
      </c>
      <c r="E135" s="522">
        <f t="shared" si="44"/>
        <v>102777.80952380953</v>
      </c>
      <c r="F135" s="523">
        <f t="shared" si="45"/>
        <v>533303.00405828608</v>
      </c>
      <c r="G135" s="523">
        <f t="shared" si="46"/>
        <v>584691.90882019082</v>
      </c>
      <c r="H135" s="526">
        <f t="shared" si="47"/>
        <v>171454.45997817922</v>
      </c>
      <c r="I135" s="577">
        <f t="shared" si="48"/>
        <v>171454.45997817922</v>
      </c>
      <c r="J135" s="514">
        <f t="shared" si="32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</row>
    <row r="136" spans="2:16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533303.00405828608</v>
      </c>
      <c r="E136" s="522">
        <f t="shared" si="44"/>
        <v>102777.80952380953</v>
      </c>
      <c r="F136" s="523">
        <f t="shared" si="45"/>
        <v>430525.19453447656</v>
      </c>
      <c r="G136" s="523">
        <f t="shared" si="46"/>
        <v>481914.09929638135</v>
      </c>
      <c r="H136" s="526">
        <f t="shared" si="47"/>
        <v>159382.40015888878</v>
      </c>
      <c r="I136" s="577">
        <f t="shared" si="48"/>
        <v>159382.40015888878</v>
      </c>
      <c r="J136" s="514">
        <f t="shared" si="32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</row>
    <row r="137" spans="2:16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430525.19453447656</v>
      </c>
      <c r="E137" s="522">
        <f t="shared" si="44"/>
        <v>102777.80952380953</v>
      </c>
      <c r="F137" s="523">
        <f t="shared" si="45"/>
        <v>327747.38501066703</v>
      </c>
      <c r="G137" s="523">
        <f t="shared" si="46"/>
        <v>379136.28977257176</v>
      </c>
      <c r="H137" s="526">
        <f t="shared" si="47"/>
        <v>147310.34033959833</v>
      </c>
      <c r="I137" s="577">
        <f t="shared" si="48"/>
        <v>147310.34033959833</v>
      </c>
      <c r="J137" s="514">
        <f t="shared" si="32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</row>
    <row r="138" spans="2:16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327747.38501066703</v>
      </c>
      <c r="E138" s="522">
        <f t="shared" si="44"/>
        <v>102777.80952380953</v>
      </c>
      <c r="F138" s="523">
        <f t="shared" si="45"/>
        <v>224969.5754868575</v>
      </c>
      <c r="G138" s="523">
        <f t="shared" si="46"/>
        <v>276358.48024876229</v>
      </c>
      <c r="H138" s="526">
        <f t="shared" si="47"/>
        <v>135238.28052030789</v>
      </c>
      <c r="I138" s="577">
        <f t="shared" si="48"/>
        <v>135238.28052030789</v>
      </c>
      <c r="J138" s="514">
        <f t="shared" si="32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</row>
    <row r="139" spans="2:16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224969.5754868575</v>
      </c>
      <c r="E139" s="522">
        <f t="shared" si="44"/>
        <v>102777.80952380953</v>
      </c>
      <c r="F139" s="523">
        <f t="shared" si="45"/>
        <v>122191.76596304798</v>
      </c>
      <c r="G139" s="523">
        <f t="shared" si="46"/>
        <v>173580.67072495274</v>
      </c>
      <c r="H139" s="526">
        <f t="shared" si="47"/>
        <v>123166.22070101746</v>
      </c>
      <c r="I139" s="577">
        <f t="shared" si="48"/>
        <v>123166.22070101746</v>
      </c>
      <c r="J139" s="514">
        <f t="shared" si="32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</row>
    <row r="140" spans="2:16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122191.76596304798</v>
      </c>
      <c r="E140" s="522">
        <f t="shared" si="44"/>
        <v>102777.80952380953</v>
      </c>
      <c r="F140" s="523">
        <f t="shared" si="45"/>
        <v>19413.956439238449</v>
      </c>
      <c r="G140" s="523">
        <f t="shared" si="46"/>
        <v>70802.861201143212</v>
      </c>
      <c r="H140" s="526">
        <f t="shared" si="47"/>
        <v>111094.16088172702</v>
      </c>
      <c r="I140" s="577">
        <f t="shared" si="48"/>
        <v>111094.16088172702</v>
      </c>
      <c r="J140" s="514">
        <f t="shared" si="32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</row>
    <row r="141" spans="2:16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19413.956439238449</v>
      </c>
      <c r="E141" s="522">
        <f t="shared" si="44"/>
        <v>19413.956439238449</v>
      </c>
      <c r="F141" s="523">
        <f t="shared" si="45"/>
        <v>0</v>
      </c>
      <c r="G141" s="523">
        <f t="shared" si="46"/>
        <v>9706.9782196192245</v>
      </c>
      <c r="H141" s="526">
        <f t="shared" si="47"/>
        <v>20554.117163374587</v>
      </c>
      <c r="I141" s="577">
        <f t="shared" si="48"/>
        <v>20554.117163374587</v>
      </c>
      <c r="J141" s="514">
        <f t="shared" si="32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</row>
    <row r="142" spans="2:16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4"/>
        <v>0</v>
      </c>
      <c r="F142" s="523">
        <f t="shared" si="45"/>
        <v>0</v>
      </c>
      <c r="G142" s="523">
        <f t="shared" si="46"/>
        <v>0</v>
      </c>
      <c r="H142" s="526">
        <f t="shared" si="47"/>
        <v>0</v>
      </c>
      <c r="I142" s="577">
        <f t="shared" si="48"/>
        <v>0</v>
      </c>
      <c r="J142" s="514">
        <f t="shared" si="32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</row>
    <row r="143" spans="2:16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4"/>
        <v>0</v>
      </c>
      <c r="F143" s="523">
        <f t="shared" si="45"/>
        <v>0</v>
      </c>
      <c r="G143" s="523">
        <f t="shared" si="46"/>
        <v>0</v>
      </c>
      <c r="H143" s="526">
        <f t="shared" si="47"/>
        <v>0</v>
      </c>
      <c r="I143" s="577">
        <f t="shared" si="48"/>
        <v>0</v>
      </c>
      <c r="J143" s="514">
        <f t="shared" si="32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</row>
    <row r="144" spans="2:16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4"/>
        <v>0</v>
      </c>
      <c r="F144" s="523">
        <f t="shared" si="45"/>
        <v>0</v>
      </c>
      <c r="G144" s="523">
        <f t="shared" si="46"/>
        <v>0</v>
      </c>
      <c r="H144" s="526">
        <f t="shared" si="47"/>
        <v>0</v>
      </c>
      <c r="I144" s="577">
        <f t="shared" si="48"/>
        <v>0</v>
      </c>
      <c r="J144" s="514">
        <f t="shared" si="32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</row>
    <row r="145" spans="2:16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4"/>
        <v>0</v>
      </c>
      <c r="F145" s="523">
        <f t="shared" si="45"/>
        <v>0</v>
      </c>
      <c r="G145" s="523">
        <f t="shared" si="46"/>
        <v>0</v>
      </c>
      <c r="H145" s="526">
        <f t="shared" si="47"/>
        <v>0</v>
      </c>
      <c r="I145" s="577">
        <f t="shared" si="48"/>
        <v>0</v>
      </c>
      <c r="J145" s="514">
        <f t="shared" si="32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</row>
    <row r="146" spans="2:16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4"/>
        <v>0</v>
      </c>
      <c r="F146" s="523">
        <f t="shared" si="45"/>
        <v>0</v>
      </c>
      <c r="G146" s="523">
        <f t="shared" si="46"/>
        <v>0</v>
      </c>
      <c r="H146" s="526">
        <f t="shared" si="47"/>
        <v>0</v>
      </c>
      <c r="I146" s="577">
        <f t="shared" si="48"/>
        <v>0</v>
      </c>
      <c r="J146" s="514">
        <f t="shared" si="32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</row>
    <row r="147" spans="2:16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4"/>
        <v>0</v>
      </c>
      <c r="F147" s="523">
        <f t="shared" si="45"/>
        <v>0</v>
      </c>
      <c r="G147" s="523">
        <f t="shared" si="46"/>
        <v>0</v>
      </c>
      <c r="H147" s="526">
        <f t="shared" si="47"/>
        <v>0</v>
      </c>
      <c r="I147" s="577">
        <f t="shared" si="48"/>
        <v>0</v>
      </c>
      <c r="J147" s="514">
        <f t="shared" si="32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</row>
    <row r="148" spans="2:16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4"/>
        <v>0</v>
      </c>
      <c r="F148" s="523">
        <f t="shared" si="45"/>
        <v>0</v>
      </c>
      <c r="G148" s="523">
        <f t="shared" si="46"/>
        <v>0</v>
      </c>
      <c r="H148" s="526">
        <f t="shared" si="47"/>
        <v>0</v>
      </c>
      <c r="I148" s="577">
        <f t="shared" si="48"/>
        <v>0</v>
      </c>
      <c r="J148" s="514">
        <f t="shared" si="32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</row>
    <row r="149" spans="2:16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4"/>
        <v>0</v>
      </c>
      <c r="F149" s="523">
        <f t="shared" si="45"/>
        <v>0</v>
      </c>
      <c r="G149" s="523">
        <f t="shared" si="46"/>
        <v>0</v>
      </c>
      <c r="H149" s="526">
        <f t="shared" si="47"/>
        <v>0</v>
      </c>
      <c r="I149" s="577">
        <f t="shared" si="48"/>
        <v>0</v>
      </c>
      <c r="J149" s="514">
        <f t="shared" si="32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</row>
    <row r="150" spans="2:16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4"/>
        <v>0</v>
      </c>
      <c r="F150" s="523">
        <f t="shared" si="45"/>
        <v>0</v>
      </c>
      <c r="G150" s="523">
        <f t="shared" si="46"/>
        <v>0</v>
      </c>
      <c r="H150" s="526">
        <f t="shared" si="47"/>
        <v>0</v>
      </c>
      <c r="I150" s="577">
        <f t="shared" si="48"/>
        <v>0</v>
      </c>
      <c r="J150" s="514">
        <f t="shared" si="32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</row>
    <row r="151" spans="2:16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4"/>
        <v>0</v>
      </c>
      <c r="F151" s="523">
        <f t="shared" si="45"/>
        <v>0</v>
      </c>
      <c r="G151" s="523">
        <f t="shared" si="46"/>
        <v>0</v>
      </c>
      <c r="H151" s="526">
        <f t="shared" si="47"/>
        <v>0</v>
      </c>
      <c r="I151" s="577">
        <f t="shared" si="48"/>
        <v>0</v>
      </c>
      <c r="J151" s="514">
        <f t="shared" si="32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</row>
    <row r="152" spans="2:16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4"/>
        <v>0</v>
      </c>
      <c r="F152" s="523">
        <f t="shared" si="45"/>
        <v>0</v>
      </c>
      <c r="G152" s="523">
        <f t="shared" si="46"/>
        <v>0</v>
      </c>
      <c r="H152" s="526">
        <f t="shared" si="47"/>
        <v>0</v>
      </c>
      <c r="I152" s="577">
        <f t="shared" si="48"/>
        <v>0</v>
      </c>
      <c r="J152" s="514">
        <f t="shared" si="32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</row>
    <row r="153" spans="2:16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4"/>
        <v>0</v>
      </c>
      <c r="F153" s="523">
        <f t="shared" si="45"/>
        <v>0</v>
      </c>
      <c r="G153" s="523">
        <f t="shared" si="46"/>
        <v>0</v>
      </c>
      <c r="H153" s="526">
        <f t="shared" si="47"/>
        <v>0</v>
      </c>
      <c r="I153" s="577">
        <f t="shared" si="48"/>
        <v>0</v>
      </c>
      <c r="J153" s="514">
        <f t="shared" si="32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</row>
    <row r="154" spans="2:16" ht="13.5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4"/>
        <v>0</v>
      </c>
      <c r="F154" s="523">
        <f t="shared" si="45"/>
        <v>0</v>
      </c>
      <c r="G154" s="523">
        <f t="shared" si="46"/>
        <v>0</v>
      </c>
      <c r="H154" s="526">
        <f t="shared" si="47"/>
        <v>0</v>
      </c>
      <c r="I154" s="577">
        <f t="shared" si="48"/>
        <v>0</v>
      </c>
      <c r="J154" s="514">
        <f t="shared" si="32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</row>
    <row r="155" spans="2:16">
      <c r="C155" s="374" t="s">
        <v>78</v>
      </c>
      <c r="D155" s="375"/>
      <c r="E155" s="375">
        <f>SUM(E99:E154)</f>
        <v>4316668.0000000009</v>
      </c>
      <c r="F155" s="375"/>
      <c r="G155" s="375"/>
      <c r="H155" s="375">
        <f>SUM(H99:H154)</f>
        <v>14900891.167857213</v>
      </c>
      <c r="I155" s="375">
        <f>SUM(I99:I154)</f>
        <v>14900891.167857213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view="pageBreakPreview" zoomScale="80" zoomScaleNormal="100" zoomScaleSheetLayoutView="80" workbookViewId="0">
      <selection activeCell="D107" sqref="D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1101242.9056569436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1101242.9056569436</v>
      </c>
      <c r="O6" s="269"/>
      <c r="P6" s="269"/>
    </row>
    <row r="7" spans="1:16" ht="13.5" thickBot="1">
      <c r="C7" s="467" t="s">
        <v>48</v>
      </c>
      <c r="D7" s="624" t="s">
        <v>313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312</v>
      </c>
      <c r="E9" s="637" t="s">
        <v>328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229453.26190476189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1338848.9709356753</v>
      </c>
      <c r="H21" s="639">
        <v>1338848.9709356753</v>
      </c>
      <c r="I21" s="511">
        <f t="shared" si="4"/>
        <v>0</v>
      </c>
      <c r="J21" s="511"/>
      <c r="K21" s="518">
        <f t="shared" si="0"/>
        <v>1338848.9709356753</v>
      </c>
      <c r="L21" s="519">
        <f t="shared" si="1"/>
        <v>0</v>
      </c>
      <c r="M21" s="518">
        <f t="shared" si="2"/>
        <v>1338848.9709356753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235049.68292682926</v>
      </c>
      <c r="F22" s="629">
        <v>8332323.4946114579</v>
      </c>
      <c r="G22" s="630">
        <v>1308975.5432807168</v>
      </c>
      <c r="H22" s="639">
        <v>1308975.5432807168</v>
      </c>
      <c r="I22" s="511">
        <f t="shared" si="4"/>
        <v>0</v>
      </c>
      <c r="J22" s="511"/>
      <c r="K22" s="518">
        <f t="shared" si="0"/>
        <v>1308975.5432807168</v>
      </c>
      <c r="L22" s="519">
        <f t="shared" si="1"/>
        <v>0</v>
      </c>
      <c r="M22" s="518">
        <f t="shared" si="2"/>
        <v>1308975.5432807168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1075714.8431861391</v>
      </c>
      <c r="H23" s="639">
        <v>1075714.8431861391</v>
      </c>
      <c r="I23" s="511">
        <f t="shared" si="4"/>
        <v>0</v>
      </c>
      <c r="J23" s="511"/>
      <c r="K23" s="518">
        <f t="shared" ref="K23" si="7">G23</f>
        <v>1075714.8431861391</v>
      </c>
      <c r="L23" s="519">
        <f t="shared" ref="L23" si="8">IF(K23&lt;&gt;0,+G23-K23,0)</f>
        <v>0</v>
      </c>
      <c r="M23" s="518">
        <f t="shared" ref="M23" si="9">H23</f>
        <v>1075714.8431861391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8108206.3550765738</v>
      </c>
      <c r="E24" s="630">
        <v>229453.26190476189</v>
      </c>
      <c r="F24" s="629">
        <v>7878753.0931718117</v>
      </c>
      <c r="G24" s="630">
        <v>1076798.4433679713</v>
      </c>
      <c r="H24" s="639">
        <v>1076798.4433679713</v>
      </c>
      <c r="I24" s="511">
        <f t="shared" si="4"/>
        <v>0</v>
      </c>
      <c r="J24" s="511"/>
      <c r="K24" s="518">
        <f t="shared" ref="K24" si="10">G24</f>
        <v>1076798.4433679713</v>
      </c>
      <c r="L24" s="519">
        <f t="shared" ref="L24" si="11">IF(K24&lt;&gt;0,+G24-K24,0)</f>
        <v>0</v>
      </c>
      <c r="M24" s="518">
        <f t="shared" ref="M24" si="12">H24</f>
        <v>1076798.4433679713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629">
        <v>7867820.5497798668</v>
      </c>
      <c r="E25" s="630">
        <v>229453.26190476189</v>
      </c>
      <c r="F25" s="629">
        <v>7638367.2878751047</v>
      </c>
      <c r="G25" s="630">
        <v>1101242.9056569436</v>
      </c>
      <c r="H25" s="639">
        <v>1101242.9056569436</v>
      </c>
      <c r="I25" s="511">
        <f t="shared" si="4"/>
        <v>0</v>
      </c>
      <c r="J25" s="511"/>
      <c r="K25" s="518">
        <f t="shared" ref="K25" si="13">G25</f>
        <v>1101242.9056569436</v>
      </c>
      <c r="L25" s="519">
        <f t="shared" ref="L25" si="14">IF(K25&lt;&gt;0,+G25-K25,0)</f>
        <v>0</v>
      </c>
      <c r="M25" s="518">
        <f t="shared" ref="M25" si="15">H25</f>
        <v>1101242.9056569436</v>
      </c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7638367.2878751047</v>
      </c>
      <c r="E26" s="522">
        <f t="shared" ref="E26:E72" si="16">IF(+$I$14&lt;F25,$I$14,D26)</f>
        <v>229453.26190476189</v>
      </c>
      <c r="F26" s="523">
        <f t="shared" ref="F26:F72" si="17">+D26-E26</f>
        <v>7408914.0259703426</v>
      </c>
      <c r="G26" s="524">
        <f t="shared" ref="G26:G51" si="18">+I$12*((D26+F26)/2)+E26</f>
        <v>1075442.2408451883</v>
      </c>
      <c r="H26" s="491">
        <f t="shared" ref="H26:H51" si="19">+I$13*((D26+F26)/2)+E26</f>
        <v>1075442.2408451883</v>
      </c>
      <c r="I26" s="511">
        <f t="shared" si="4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7408914.0259703426</v>
      </c>
      <c r="E27" s="522">
        <f t="shared" si="16"/>
        <v>229453.26190476189</v>
      </c>
      <c r="F27" s="523">
        <f t="shared" si="17"/>
        <v>7179460.7640655804</v>
      </c>
      <c r="G27" s="524">
        <f t="shared" si="18"/>
        <v>1049641.5760334325</v>
      </c>
      <c r="H27" s="491">
        <f t="shared" si="19"/>
        <v>1049641.5760334325</v>
      </c>
      <c r="I27" s="511">
        <f t="shared" si="4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7179460.7640655804</v>
      </c>
      <c r="E28" s="522">
        <f t="shared" si="16"/>
        <v>229453.26190476189</v>
      </c>
      <c r="F28" s="523">
        <f t="shared" si="17"/>
        <v>6950007.5021608183</v>
      </c>
      <c r="G28" s="524">
        <f t="shared" si="18"/>
        <v>1023840.911221677</v>
      </c>
      <c r="H28" s="491">
        <f t="shared" si="19"/>
        <v>1023840.911221677</v>
      </c>
      <c r="I28" s="511">
        <f t="shared" si="4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6950007.5021608183</v>
      </c>
      <c r="E29" s="522">
        <f t="shared" si="16"/>
        <v>229453.26190476189</v>
      </c>
      <c r="F29" s="523">
        <f t="shared" si="17"/>
        <v>6720554.2402560562</v>
      </c>
      <c r="G29" s="524">
        <f t="shared" si="18"/>
        <v>998040.24640992132</v>
      </c>
      <c r="H29" s="491">
        <f t="shared" si="19"/>
        <v>998040.24640992132</v>
      </c>
      <c r="I29" s="511">
        <f t="shared" si="4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6720554.2402560562</v>
      </c>
      <c r="E30" s="522">
        <f t="shared" si="16"/>
        <v>229453.26190476189</v>
      </c>
      <c r="F30" s="523">
        <f t="shared" si="17"/>
        <v>6491100.9783512941</v>
      </c>
      <c r="G30" s="524">
        <f t="shared" si="18"/>
        <v>972239.58159816579</v>
      </c>
      <c r="H30" s="491">
        <f t="shared" si="19"/>
        <v>972239.58159816579</v>
      </c>
      <c r="I30" s="511">
        <f t="shared" si="4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6491100.9783512941</v>
      </c>
      <c r="E31" s="522">
        <f t="shared" si="16"/>
        <v>229453.26190476189</v>
      </c>
      <c r="F31" s="523">
        <f t="shared" si="17"/>
        <v>6261647.7164465319</v>
      </c>
      <c r="G31" s="524">
        <f t="shared" si="18"/>
        <v>946438.91678641015</v>
      </c>
      <c r="H31" s="491">
        <f t="shared" si="19"/>
        <v>946438.91678641015</v>
      </c>
      <c r="I31" s="511">
        <f t="shared" si="4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6261647.7164465319</v>
      </c>
      <c r="E32" s="522">
        <f t="shared" si="16"/>
        <v>229453.26190476189</v>
      </c>
      <c r="F32" s="523">
        <f t="shared" si="17"/>
        <v>6032194.4545417698</v>
      </c>
      <c r="G32" s="524">
        <f t="shared" si="18"/>
        <v>920638.25197465462</v>
      </c>
      <c r="H32" s="491">
        <f t="shared" si="19"/>
        <v>920638.25197465462</v>
      </c>
      <c r="I32" s="511">
        <f t="shared" si="4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6032194.4545417698</v>
      </c>
      <c r="E33" s="522">
        <f t="shared" si="16"/>
        <v>229453.26190476189</v>
      </c>
      <c r="F33" s="523">
        <f t="shared" si="17"/>
        <v>5802741.1926370077</v>
      </c>
      <c r="G33" s="524">
        <f t="shared" si="18"/>
        <v>894837.58716289885</v>
      </c>
      <c r="H33" s="491">
        <f t="shared" si="19"/>
        <v>894837.58716289885</v>
      </c>
      <c r="I33" s="511">
        <f t="shared" si="4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5802741.1926370077</v>
      </c>
      <c r="E34" s="522">
        <f t="shared" si="16"/>
        <v>229453.26190476189</v>
      </c>
      <c r="F34" s="523">
        <f t="shared" si="17"/>
        <v>5573287.9307322456</v>
      </c>
      <c r="G34" s="524">
        <f t="shared" si="18"/>
        <v>869036.92235114344</v>
      </c>
      <c r="H34" s="491">
        <f t="shared" si="19"/>
        <v>869036.92235114344</v>
      </c>
      <c r="I34" s="511">
        <f t="shared" si="4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5573287.9307322456</v>
      </c>
      <c r="E35" s="522">
        <f t="shared" si="16"/>
        <v>229453.26190476189</v>
      </c>
      <c r="F35" s="523">
        <f t="shared" si="17"/>
        <v>5343834.6688274834</v>
      </c>
      <c r="G35" s="524">
        <f t="shared" si="18"/>
        <v>843236.25753938768</v>
      </c>
      <c r="H35" s="491">
        <f t="shared" si="19"/>
        <v>843236.25753938768</v>
      </c>
      <c r="I35" s="511">
        <f t="shared" si="4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5343834.6688274834</v>
      </c>
      <c r="E36" s="522">
        <f t="shared" si="16"/>
        <v>229453.26190476189</v>
      </c>
      <c r="F36" s="523">
        <f t="shared" si="17"/>
        <v>5114381.4069227213</v>
      </c>
      <c r="G36" s="524">
        <f t="shared" si="18"/>
        <v>817435.59272763215</v>
      </c>
      <c r="H36" s="491">
        <f t="shared" si="19"/>
        <v>817435.59272763215</v>
      </c>
      <c r="I36" s="511">
        <f t="shared" si="4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5114381.4069227213</v>
      </c>
      <c r="E37" s="522">
        <f t="shared" si="16"/>
        <v>229453.26190476189</v>
      </c>
      <c r="F37" s="523">
        <f t="shared" si="17"/>
        <v>4884928.1450179592</v>
      </c>
      <c r="G37" s="524">
        <f t="shared" si="18"/>
        <v>791634.9279158765</v>
      </c>
      <c r="H37" s="491">
        <f t="shared" si="19"/>
        <v>791634.9279158765</v>
      </c>
      <c r="I37" s="511">
        <f t="shared" si="4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4884928.1450179592</v>
      </c>
      <c r="E38" s="522">
        <f t="shared" si="16"/>
        <v>229453.26190476189</v>
      </c>
      <c r="F38" s="523">
        <f t="shared" si="17"/>
        <v>4655474.8831131971</v>
      </c>
      <c r="G38" s="524">
        <f t="shared" si="18"/>
        <v>765834.26310412097</v>
      </c>
      <c r="H38" s="491">
        <f t="shared" si="19"/>
        <v>765834.26310412097</v>
      </c>
      <c r="I38" s="511">
        <f t="shared" si="4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4655474.8831131971</v>
      </c>
      <c r="E39" s="522">
        <f t="shared" si="16"/>
        <v>229453.26190476189</v>
      </c>
      <c r="F39" s="523">
        <f t="shared" si="17"/>
        <v>4426021.6212084349</v>
      </c>
      <c r="G39" s="524">
        <f t="shared" si="18"/>
        <v>740033.5982923652</v>
      </c>
      <c r="H39" s="491">
        <f t="shared" si="19"/>
        <v>740033.5982923652</v>
      </c>
      <c r="I39" s="511">
        <f t="shared" si="4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4426021.6212084349</v>
      </c>
      <c r="E40" s="522">
        <f t="shared" si="16"/>
        <v>229453.26190476189</v>
      </c>
      <c r="F40" s="523">
        <f t="shared" si="17"/>
        <v>4196568.3593036728</v>
      </c>
      <c r="G40" s="524">
        <f t="shared" si="18"/>
        <v>714232.93348060979</v>
      </c>
      <c r="H40" s="491">
        <f t="shared" si="19"/>
        <v>714232.93348060979</v>
      </c>
      <c r="I40" s="511">
        <f t="shared" si="4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4196568.3593036728</v>
      </c>
      <c r="E41" s="522">
        <f t="shared" si="16"/>
        <v>229453.26190476189</v>
      </c>
      <c r="F41" s="523">
        <f t="shared" si="17"/>
        <v>3967115.0973989107</v>
      </c>
      <c r="G41" s="524">
        <f t="shared" si="18"/>
        <v>688432.26866885414</v>
      </c>
      <c r="H41" s="491">
        <f t="shared" si="19"/>
        <v>688432.26866885414</v>
      </c>
      <c r="I41" s="511">
        <f t="shared" si="4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3967115.0973989107</v>
      </c>
      <c r="E42" s="522">
        <f t="shared" si="16"/>
        <v>229453.26190476189</v>
      </c>
      <c r="F42" s="523">
        <f t="shared" si="17"/>
        <v>3737661.8354941485</v>
      </c>
      <c r="G42" s="524">
        <f t="shared" si="18"/>
        <v>662631.60385709861</v>
      </c>
      <c r="H42" s="491">
        <f t="shared" si="19"/>
        <v>662631.60385709861</v>
      </c>
      <c r="I42" s="511">
        <f t="shared" si="4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3737661.8354941485</v>
      </c>
      <c r="E43" s="522">
        <f t="shared" si="16"/>
        <v>229453.26190476189</v>
      </c>
      <c r="F43" s="523">
        <f t="shared" si="17"/>
        <v>3508208.5735893864</v>
      </c>
      <c r="G43" s="524">
        <f t="shared" si="18"/>
        <v>636830.93904534285</v>
      </c>
      <c r="H43" s="491">
        <f t="shared" si="19"/>
        <v>636830.93904534285</v>
      </c>
      <c r="I43" s="511">
        <f t="shared" si="4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3508208.5735893864</v>
      </c>
      <c r="E44" s="522">
        <f t="shared" si="16"/>
        <v>229453.26190476189</v>
      </c>
      <c r="F44" s="523">
        <f t="shared" si="17"/>
        <v>3278755.3116846243</v>
      </c>
      <c r="G44" s="524">
        <f t="shared" si="18"/>
        <v>611030.27423358732</v>
      </c>
      <c r="H44" s="491">
        <f t="shared" si="19"/>
        <v>611030.27423358732</v>
      </c>
      <c r="I44" s="511">
        <f t="shared" si="4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3278755.3116846243</v>
      </c>
      <c r="E45" s="522">
        <f t="shared" si="16"/>
        <v>229453.26190476189</v>
      </c>
      <c r="F45" s="523">
        <f t="shared" si="17"/>
        <v>3049302.0497798622</v>
      </c>
      <c r="G45" s="524">
        <f t="shared" si="18"/>
        <v>585229.60942183179</v>
      </c>
      <c r="H45" s="491">
        <f t="shared" si="19"/>
        <v>585229.60942183179</v>
      </c>
      <c r="I45" s="511">
        <f t="shared" si="4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3049302.0497798622</v>
      </c>
      <c r="E46" s="522">
        <f t="shared" si="16"/>
        <v>229453.26190476189</v>
      </c>
      <c r="F46" s="523">
        <f t="shared" si="17"/>
        <v>2819848.7878751</v>
      </c>
      <c r="G46" s="524">
        <f t="shared" si="18"/>
        <v>559428.94461007614</v>
      </c>
      <c r="H46" s="491">
        <f t="shared" si="19"/>
        <v>559428.94461007614</v>
      </c>
      <c r="I46" s="511">
        <f t="shared" si="4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2819848.7878751</v>
      </c>
      <c r="E47" s="522">
        <f t="shared" si="16"/>
        <v>229453.26190476189</v>
      </c>
      <c r="F47" s="523">
        <f t="shared" si="17"/>
        <v>2590395.5259703379</v>
      </c>
      <c r="G47" s="524">
        <f t="shared" si="18"/>
        <v>533628.27979832049</v>
      </c>
      <c r="H47" s="491">
        <f t="shared" si="19"/>
        <v>533628.27979832049</v>
      </c>
      <c r="I47" s="511">
        <f t="shared" si="4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2590395.5259703379</v>
      </c>
      <c r="E48" s="522">
        <f t="shared" si="16"/>
        <v>229453.26190476189</v>
      </c>
      <c r="F48" s="523">
        <f t="shared" si="17"/>
        <v>2360942.2640655758</v>
      </c>
      <c r="G48" s="524">
        <f t="shared" si="18"/>
        <v>507827.61498656491</v>
      </c>
      <c r="H48" s="491">
        <f t="shared" si="19"/>
        <v>507827.61498656491</v>
      </c>
      <c r="I48" s="511">
        <f t="shared" si="4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2360942.2640655758</v>
      </c>
      <c r="E49" s="522">
        <f t="shared" si="16"/>
        <v>229453.26190476189</v>
      </c>
      <c r="F49" s="523">
        <f t="shared" si="17"/>
        <v>2131489.0021608137</v>
      </c>
      <c r="G49" s="524">
        <f t="shared" si="18"/>
        <v>482026.95017480932</v>
      </c>
      <c r="H49" s="491">
        <f t="shared" si="19"/>
        <v>482026.95017480932</v>
      </c>
      <c r="I49" s="511">
        <f t="shared" si="4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2131489.0021608137</v>
      </c>
      <c r="E50" s="522">
        <f t="shared" si="16"/>
        <v>229453.26190476189</v>
      </c>
      <c r="F50" s="523">
        <f t="shared" si="17"/>
        <v>1902035.7402560518</v>
      </c>
      <c r="G50" s="524">
        <f t="shared" si="18"/>
        <v>456226.28536305367</v>
      </c>
      <c r="H50" s="491">
        <f t="shared" si="19"/>
        <v>456226.28536305367</v>
      </c>
      <c r="I50" s="511">
        <f t="shared" si="4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1902035.7402560518</v>
      </c>
      <c r="E51" s="522">
        <f t="shared" si="16"/>
        <v>229453.26190476189</v>
      </c>
      <c r="F51" s="523">
        <f t="shared" si="17"/>
        <v>1672582.4783512899</v>
      </c>
      <c r="G51" s="524">
        <f t="shared" si="18"/>
        <v>430425.62055129814</v>
      </c>
      <c r="H51" s="491">
        <f t="shared" si="19"/>
        <v>430425.62055129814</v>
      </c>
      <c r="I51" s="511">
        <f t="shared" si="4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1672582.4783512899</v>
      </c>
      <c r="E52" s="522">
        <f t="shared" si="16"/>
        <v>229453.26190476189</v>
      </c>
      <c r="F52" s="523">
        <f t="shared" si="17"/>
        <v>1443129.216446528</v>
      </c>
      <c r="G52" s="524">
        <f t="shared" ref="G52:G72" si="21">+I$12*((D52+F52)/2)+E52</f>
        <v>404624.95573954255</v>
      </c>
      <c r="H52" s="491">
        <f t="shared" ref="H52:H72" si="22">+I$13*((D52+F52)/2)+E52</f>
        <v>404624.95573954255</v>
      </c>
      <c r="I52" s="511">
        <f t="shared" si="4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1443129.216446528</v>
      </c>
      <c r="E53" s="522">
        <f t="shared" si="16"/>
        <v>229453.26190476189</v>
      </c>
      <c r="F53" s="523">
        <f t="shared" si="17"/>
        <v>1213675.9545417661</v>
      </c>
      <c r="G53" s="524">
        <f t="shared" si="21"/>
        <v>378824.29092778702</v>
      </c>
      <c r="H53" s="491">
        <f t="shared" si="22"/>
        <v>378824.29092778702</v>
      </c>
      <c r="I53" s="511">
        <f t="shared" si="4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1213675.9545417661</v>
      </c>
      <c r="E54" s="522">
        <f t="shared" si="16"/>
        <v>229453.26190476189</v>
      </c>
      <c r="F54" s="523">
        <f t="shared" si="17"/>
        <v>984222.69263700419</v>
      </c>
      <c r="G54" s="524">
        <f t="shared" si="21"/>
        <v>353023.62611603143</v>
      </c>
      <c r="H54" s="491">
        <f t="shared" si="22"/>
        <v>353023.62611603143</v>
      </c>
      <c r="I54" s="511">
        <f t="shared" si="4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984222.69263700419</v>
      </c>
      <c r="E55" s="522">
        <f t="shared" si="16"/>
        <v>229453.26190476189</v>
      </c>
      <c r="F55" s="523">
        <f t="shared" si="17"/>
        <v>754769.4307322423</v>
      </c>
      <c r="G55" s="524">
        <f t="shared" si="21"/>
        <v>327222.96130427584</v>
      </c>
      <c r="H55" s="491">
        <f t="shared" si="22"/>
        <v>327222.96130427584</v>
      </c>
      <c r="I55" s="511">
        <f t="shared" si="4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754769.4307322423</v>
      </c>
      <c r="E56" s="522">
        <f t="shared" si="16"/>
        <v>229453.26190476189</v>
      </c>
      <c r="F56" s="523">
        <f t="shared" si="17"/>
        <v>525316.1688274804</v>
      </c>
      <c r="G56" s="524">
        <f t="shared" si="21"/>
        <v>301422.29649252025</v>
      </c>
      <c r="H56" s="491">
        <f t="shared" si="22"/>
        <v>301422.29649252025</v>
      </c>
      <c r="I56" s="511">
        <f t="shared" si="4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525316.1688274804</v>
      </c>
      <c r="E57" s="522">
        <f t="shared" si="16"/>
        <v>229453.26190476189</v>
      </c>
      <c r="F57" s="523">
        <f t="shared" si="17"/>
        <v>295862.90692271851</v>
      </c>
      <c r="G57" s="524">
        <f t="shared" si="21"/>
        <v>275621.63168076467</v>
      </c>
      <c r="H57" s="491">
        <f t="shared" si="22"/>
        <v>275621.63168076467</v>
      </c>
      <c r="I57" s="511">
        <f t="shared" si="4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295862.90692271851</v>
      </c>
      <c r="E58" s="522">
        <f t="shared" si="16"/>
        <v>229453.26190476189</v>
      </c>
      <c r="F58" s="523">
        <f t="shared" si="17"/>
        <v>66409.645017956616</v>
      </c>
      <c r="G58" s="524">
        <f t="shared" si="21"/>
        <v>249820.96686900911</v>
      </c>
      <c r="H58" s="491">
        <f t="shared" si="22"/>
        <v>249820.96686900911</v>
      </c>
      <c r="I58" s="511">
        <f t="shared" si="4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66409.645017956616</v>
      </c>
      <c r="E59" s="522">
        <f t="shared" si="16"/>
        <v>66409.645017956616</v>
      </c>
      <c r="F59" s="523">
        <f t="shared" si="17"/>
        <v>0</v>
      </c>
      <c r="G59" s="524">
        <f t="shared" si="21"/>
        <v>70143.331297141325</v>
      </c>
      <c r="H59" s="491">
        <f t="shared" si="22"/>
        <v>70143.331297141325</v>
      </c>
      <c r="I59" s="511">
        <f t="shared" si="4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4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4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4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4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4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4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4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4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4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4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4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4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4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9637036.9999999963</v>
      </c>
      <c r="F73" s="375"/>
      <c r="G73" s="375">
        <f>SUM(G17:G72)</f>
        <v>33427383.980803229</v>
      </c>
      <c r="H73" s="375">
        <f>SUM(H17:H72)</f>
        <v>33427383.980803229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1101242.9056569436</v>
      </c>
      <c r="N87" s="546">
        <f>IF(J92&lt;D11,0,VLOOKUP(J92,C17:O72,11))</f>
        <v>1101242.9056569436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1141894.50723412</v>
      </c>
      <c r="N88" s="550">
        <f>IF(J92&lt;D11,0,VLOOKUP(J92,C99:P154,7))</f>
        <v>1141894.50723412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40651.60157717648</v>
      </c>
      <c r="N89" s="555">
        <f>+N88-N87</f>
        <v>40651.60157717648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TP20100102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229453.26190476189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 t="shared" ref="L99:L104" si="23">H99</f>
        <v>797522.51965819846</v>
      </c>
      <c r="M99" s="519">
        <f t="shared" ref="M99:M104" si="24">IF(L99&lt;&gt;0,+H99-L99,0)</f>
        <v>0</v>
      </c>
      <c r="N99" s="518">
        <f t="shared" ref="N99:N104" si="25">I99</f>
        <v>797522.51965819846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 t="shared" si="23"/>
        <v>1464040.8814475967</v>
      </c>
      <c r="M100" s="519">
        <f t="shared" si="24"/>
        <v>0</v>
      </c>
      <c r="N100" s="518">
        <f t="shared" si="25"/>
        <v>1464040.8814475967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27">+I101-H101</f>
        <v>0</v>
      </c>
      <c r="K101" s="514"/>
      <c r="L101" s="518">
        <f t="shared" si="23"/>
        <v>1384764.5581805804</v>
      </c>
      <c r="M101" s="519">
        <f t="shared" si="24"/>
        <v>0</v>
      </c>
      <c r="N101" s="518">
        <f t="shared" si="25"/>
        <v>1384764.5581805804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6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27"/>
        <v>0</v>
      </c>
      <c r="K102" s="514"/>
      <c r="L102" s="518">
        <f t="shared" si="23"/>
        <v>1312464.9769978134</v>
      </c>
      <c r="M102" s="519">
        <f t="shared" si="24"/>
        <v>0</v>
      </c>
      <c r="N102" s="518">
        <f t="shared" si="25"/>
        <v>1312464.9769978134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6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27"/>
        <v>0</v>
      </c>
      <c r="K103" s="514"/>
      <c r="L103" s="518">
        <f t="shared" si="23"/>
        <v>1146768.2622772851</v>
      </c>
      <c r="M103" s="519">
        <f t="shared" si="24"/>
        <v>0</v>
      </c>
      <c r="N103" s="518">
        <f t="shared" si="25"/>
        <v>1146768.2622772851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6"/>
        <v/>
      </c>
      <c r="C104" s="507">
        <f>IF(D93="","-",+C103+1)</f>
        <v>2019</v>
      </c>
      <c r="D104" s="629">
        <v>8571591.2334809918</v>
      </c>
      <c r="E104" s="630">
        <v>224117.13953488372</v>
      </c>
      <c r="F104" s="631">
        <v>8347474.0939461077</v>
      </c>
      <c r="G104" s="631">
        <v>8459532.6637135502</v>
      </c>
      <c r="H104" s="633">
        <v>1129630.139349205</v>
      </c>
      <c r="I104" s="634">
        <v>1129630.139349205</v>
      </c>
      <c r="J104" s="514">
        <f t="shared" si="27"/>
        <v>0</v>
      </c>
      <c r="K104" s="514"/>
      <c r="L104" s="518">
        <f t="shared" si="23"/>
        <v>1129630.139349205</v>
      </c>
      <c r="M104" s="519">
        <f t="shared" si="24"/>
        <v>0</v>
      </c>
      <c r="N104" s="518">
        <f t="shared" si="25"/>
        <v>1129630.139349205</v>
      </c>
      <c r="O104" s="514">
        <f t="shared" ref="O104:O130" si="28">IF(N104&lt;&gt;0,+I104-N104,0)</f>
        <v>0</v>
      </c>
      <c r="P104" s="514">
        <f t="shared" ref="P104:P130" si="29">+O104-M104</f>
        <v>0</v>
      </c>
    </row>
    <row r="105" spans="1:16">
      <c r="B105" s="195" t="str">
        <f t="shared" si="26"/>
        <v/>
      </c>
      <c r="C105" s="507">
        <f>IF(D93="","-",+C104+1)</f>
        <v>2020</v>
      </c>
      <c r="D105" s="629">
        <v>8347474.0939461077</v>
      </c>
      <c r="E105" s="630">
        <v>229453.26190476189</v>
      </c>
      <c r="F105" s="631">
        <v>8118020.8320413455</v>
      </c>
      <c r="G105" s="631">
        <v>8232747.4629937261</v>
      </c>
      <c r="H105" s="633">
        <v>1115081.4585097209</v>
      </c>
      <c r="I105" s="634">
        <v>1115081.4585097209</v>
      </c>
      <c r="J105" s="514">
        <f t="shared" si="27"/>
        <v>0</v>
      </c>
      <c r="K105" s="514"/>
      <c r="L105" s="518">
        <f t="shared" ref="L105" si="30">H105</f>
        <v>1115081.4585097209</v>
      </c>
      <c r="M105" s="519">
        <f t="shared" ref="M105" si="31">IF(L105&lt;&gt;0,+H105-L105,0)</f>
        <v>0</v>
      </c>
      <c r="N105" s="518">
        <f t="shared" ref="N105" si="32">I105</f>
        <v>1115081.4585097209</v>
      </c>
      <c r="O105" s="514">
        <f t="shared" si="28"/>
        <v>0</v>
      </c>
      <c r="P105" s="514">
        <f t="shared" si="29"/>
        <v>0</v>
      </c>
    </row>
    <row r="106" spans="1:16">
      <c r="B106" s="195" t="str">
        <f t="shared" si="26"/>
        <v/>
      </c>
      <c r="C106" s="507">
        <f>IF(D93="","-",+C105+1)</f>
        <v>2021</v>
      </c>
      <c r="D106" s="629">
        <v>8118020.8320413455</v>
      </c>
      <c r="E106" s="630">
        <v>235049.68292682926</v>
      </c>
      <c r="F106" s="631">
        <v>7882971.1491145166</v>
      </c>
      <c r="G106" s="631">
        <v>8000495.9905779306</v>
      </c>
      <c r="H106" s="633">
        <v>1143219.7958879631</v>
      </c>
      <c r="I106" s="634">
        <v>1143219.7958879631</v>
      </c>
      <c r="J106" s="514">
        <f t="shared" si="27"/>
        <v>0</v>
      </c>
      <c r="K106" s="514"/>
      <c r="L106" s="518">
        <f t="shared" ref="L106" si="33">H106</f>
        <v>1143219.7958879631</v>
      </c>
      <c r="M106" s="519">
        <f t="shared" ref="M106" si="34">IF(L106&lt;&gt;0,+H106-L106,0)</f>
        <v>0</v>
      </c>
      <c r="N106" s="518">
        <f t="shared" ref="N106" si="35">I106</f>
        <v>1143219.7958879631</v>
      </c>
      <c r="O106" s="514">
        <f t="shared" si="28"/>
        <v>0</v>
      </c>
      <c r="P106" s="514">
        <f t="shared" si="29"/>
        <v>0</v>
      </c>
    </row>
    <row r="107" spans="1:16">
      <c r="B107" s="195" t="str">
        <f t="shared" si="26"/>
        <v/>
      </c>
      <c r="C107" s="507">
        <f>IF(D93="","-",+C106+1)</f>
        <v>2022</v>
      </c>
      <c r="D107" s="374">
        <f>IF(F106+SUM(E$99:E106)=D$92,F106,D$92-SUM(E$99:E106))</f>
        <v>7882971.1491145166</v>
      </c>
      <c r="E107" s="522">
        <f t="shared" ref="E107:E154" si="36">IF(+$J$96&lt;F106,$J$96,D107)</f>
        <v>229453.26190476189</v>
      </c>
      <c r="F107" s="523">
        <f t="shared" ref="F107:F154" si="37">+D107-E107</f>
        <v>7653517.8872097544</v>
      </c>
      <c r="G107" s="523">
        <f t="shared" ref="G107:G154" si="38">+(F107+D107)/2</f>
        <v>7768244.518162135</v>
      </c>
      <c r="H107" s="526">
        <f t="shared" ref="H107:H154" si="39">+J$94*G107+E107</f>
        <v>1141894.50723412</v>
      </c>
      <c r="I107" s="577">
        <f t="shared" ref="I107:I154" si="40">+J$95*G107+E107</f>
        <v>1141894.50723412</v>
      </c>
      <c r="J107" s="514">
        <f t="shared" si="27"/>
        <v>0</v>
      </c>
      <c r="K107" s="514"/>
      <c r="L107" s="525"/>
      <c r="M107" s="514">
        <f t="shared" ref="M107:M130" si="41">IF(L107&lt;&gt;0,+H107-L107,0)</f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26"/>
        <v/>
      </c>
      <c r="C108" s="507">
        <f>IF(D93="","-",+C107+1)</f>
        <v>2023</v>
      </c>
      <c r="D108" s="374">
        <f>IF(F107+SUM(E$99:E107)=D$92,F107,D$92-SUM(E$99:E107))</f>
        <v>7653517.8872097544</v>
      </c>
      <c r="E108" s="522">
        <f t="shared" si="36"/>
        <v>229453.26190476189</v>
      </c>
      <c r="F108" s="523">
        <f t="shared" si="37"/>
        <v>7424064.6253049923</v>
      </c>
      <c r="G108" s="523">
        <f t="shared" si="38"/>
        <v>7538791.2562573738</v>
      </c>
      <c r="H108" s="526">
        <f t="shared" si="39"/>
        <v>1114943.4220117414</v>
      </c>
      <c r="I108" s="577">
        <f t="shared" si="40"/>
        <v>1114943.4220117414</v>
      </c>
      <c r="J108" s="514">
        <f t="shared" si="27"/>
        <v>0</v>
      </c>
      <c r="K108" s="514"/>
      <c r="L108" s="525"/>
      <c r="M108" s="514">
        <f t="shared" si="41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26"/>
        <v/>
      </c>
      <c r="C109" s="507">
        <f>IF(D93="","-",+C108+1)</f>
        <v>2024</v>
      </c>
      <c r="D109" s="374">
        <f>IF(F108+SUM(E$99:E108)=D$92,F108,D$92-SUM(E$99:E108))</f>
        <v>7424064.6253049923</v>
      </c>
      <c r="E109" s="522">
        <f t="shared" si="36"/>
        <v>229453.26190476189</v>
      </c>
      <c r="F109" s="523">
        <f t="shared" si="37"/>
        <v>7194611.3634002302</v>
      </c>
      <c r="G109" s="523">
        <f t="shared" si="38"/>
        <v>7309337.9943526108</v>
      </c>
      <c r="H109" s="526">
        <f t="shared" si="39"/>
        <v>1087992.3367893626</v>
      </c>
      <c r="I109" s="577">
        <f t="shared" si="40"/>
        <v>1087992.3367893626</v>
      </c>
      <c r="J109" s="514">
        <f t="shared" si="27"/>
        <v>0</v>
      </c>
      <c r="K109" s="514"/>
      <c r="L109" s="525"/>
      <c r="M109" s="514">
        <f t="shared" si="41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26"/>
        <v/>
      </c>
      <c r="C110" s="507">
        <f>IF(D93="","-",+C109+1)</f>
        <v>2025</v>
      </c>
      <c r="D110" s="374">
        <f>IF(F109+SUM(E$99:E109)=D$92,F109,D$92-SUM(E$99:E109))</f>
        <v>7194611.3634002302</v>
      </c>
      <c r="E110" s="522">
        <f t="shared" si="36"/>
        <v>229453.26190476189</v>
      </c>
      <c r="F110" s="523">
        <f t="shared" si="37"/>
        <v>6965158.1014954681</v>
      </c>
      <c r="G110" s="523">
        <f t="shared" si="38"/>
        <v>7079884.7324478496</v>
      </c>
      <c r="H110" s="526">
        <f t="shared" si="39"/>
        <v>1061041.2515669838</v>
      </c>
      <c r="I110" s="577">
        <f t="shared" si="40"/>
        <v>1061041.2515669838</v>
      </c>
      <c r="J110" s="514">
        <f t="shared" si="27"/>
        <v>0</v>
      </c>
      <c r="K110" s="514"/>
      <c r="L110" s="525"/>
      <c r="M110" s="514">
        <f t="shared" si="41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26"/>
        <v/>
      </c>
      <c r="C111" s="507">
        <f>IF(D93="","-",+C110+1)</f>
        <v>2026</v>
      </c>
      <c r="D111" s="374">
        <f>IF(F110+SUM(E$99:E110)=D$92,F110,D$92-SUM(E$99:E110))</f>
        <v>6965158.1014954681</v>
      </c>
      <c r="E111" s="522">
        <f t="shared" si="36"/>
        <v>229453.26190476189</v>
      </c>
      <c r="F111" s="523">
        <f t="shared" si="37"/>
        <v>6735704.8395907059</v>
      </c>
      <c r="G111" s="523">
        <f t="shared" si="38"/>
        <v>6850431.4705430865</v>
      </c>
      <c r="H111" s="526">
        <f t="shared" si="39"/>
        <v>1034090.1663446049</v>
      </c>
      <c r="I111" s="577">
        <f t="shared" si="40"/>
        <v>1034090.1663446049</v>
      </c>
      <c r="J111" s="514">
        <f t="shared" si="27"/>
        <v>0</v>
      </c>
      <c r="K111" s="514"/>
      <c r="L111" s="525"/>
      <c r="M111" s="514">
        <f t="shared" si="41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26"/>
        <v/>
      </c>
      <c r="C112" s="507">
        <f>IF(D93="","-",+C111+1)</f>
        <v>2027</v>
      </c>
      <c r="D112" s="374">
        <f>IF(F111+SUM(E$99:E111)=D$92,F111,D$92-SUM(E$99:E111))</f>
        <v>6735704.8395907059</v>
      </c>
      <c r="E112" s="522">
        <f t="shared" si="36"/>
        <v>229453.26190476189</v>
      </c>
      <c r="F112" s="523">
        <f t="shared" si="37"/>
        <v>6506251.5776859438</v>
      </c>
      <c r="G112" s="523">
        <f t="shared" si="38"/>
        <v>6620978.2086383253</v>
      </c>
      <c r="H112" s="526">
        <f t="shared" si="39"/>
        <v>1007139.0811222262</v>
      </c>
      <c r="I112" s="577">
        <f t="shared" si="40"/>
        <v>1007139.0811222262</v>
      </c>
      <c r="J112" s="514">
        <f t="shared" si="27"/>
        <v>0</v>
      </c>
      <c r="K112" s="514"/>
      <c r="L112" s="525"/>
      <c r="M112" s="514">
        <f t="shared" si="41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26"/>
        <v/>
      </c>
      <c r="C113" s="507">
        <f>IF(D93="","-",+C112+1)</f>
        <v>2028</v>
      </c>
      <c r="D113" s="374">
        <f>IF(F112+SUM(E$99:E112)=D$92,F112,D$92-SUM(E$99:E112))</f>
        <v>6506251.5776859438</v>
      </c>
      <c r="E113" s="522">
        <f t="shared" si="36"/>
        <v>229453.26190476189</v>
      </c>
      <c r="F113" s="523">
        <f t="shared" si="37"/>
        <v>6276798.3157811817</v>
      </c>
      <c r="G113" s="523">
        <f t="shared" si="38"/>
        <v>6391524.9467335623</v>
      </c>
      <c r="H113" s="526">
        <f t="shared" si="39"/>
        <v>980187.99589984736</v>
      </c>
      <c r="I113" s="577">
        <f t="shared" si="40"/>
        <v>980187.99589984736</v>
      </c>
      <c r="J113" s="514">
        <f t="shared" si="27"/>
        <v>0</v>
      </c>
      <c r="K113" s="514"/>
      <c r="L113" s="525"/>
      <c r="M113" s="514">
        <f t="shared" si="41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26"/>
        <v/>
      </c>
      <c r="C114" s="507">
        <f>IF(D93="","-",+C113+1)</f>
        <v>2029</v>
      </c>
      <c r="D114" s="374">
        <f>IF(F113+SUM(E$99:E113)=D$92,F113,D$92-SUM(E$99:E113))</f>
        <v>6276798.3157811817</v>
      </c>
      <c r="E114" s="522">
        <f t="shared" si="36"/>
        <v>229453.26190476189</v>
      </c>
      <c r="F114" s="523">
        <f t="shared" si="37"/>
        <v>6047345.0538764196</v>
      </c>
      <c r="G114" s="523">
        <f t="shared" si="38"/>
        <v>6162071.6848288011</v>
      </c>
      <c r="H114" s="526">
        <f t="shared" si="39"/>
        <v>953236.91067746864</v>
      </c>
      <c r="I114" s="577">
        <f t="shared" si="40"/>
        <v>953236.91067746864</v>
      </c>
      <c r="J114" s="514">
        <f t="shared" si="27"/>
        <v>0</v>
      </c>
      <c r="K114" s="514"/>
      <c r="L114" s="525"/>
      <c r="M114" s="514">
        <f t="shared" si="41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26"/>
        <v/>
      </c>
      <c r="C115" s="507">
        <f>IF(D93="","-",+C114+1)</f>
        <v>2030</v>
      </c>
      <c r="D115" s="374">
        <f>IF(F114+SUM(E$99:E114)=D$92,F114,D$92-SUM(E$99:E114))</f>
        <v>6047345.0538764196</v>
      </c>
      <c r="E115" s="522">
        <f t="shared" si="36"/>
        <v>229453.26190476189</v>
      </c>
      <c r="F115" s="523">
        <f t="shared" si="37"/>
        <v>5817891.7919716574</v>
      </c>
      <c r="G115" s="523">
        <f t="shared" si="38"/>
        <v>5932618.422924038</v>
      </c>
      <c r="H115" s="526">
        <f t="shared" si="39"/>
        <v>926285.8254550898</v>
      </c>
      <c r="I115" s="577">
        <f t="shared" si="40"/>
        <v>926285.8254550898</v>
      </c>
      <c r="J115" s="514">
        <f t="shared" si="27"/>
        <v>0</v>
      </c>
      <c r="K115" s="514"/>
      <c r="L115" s="525"/>
      <c r="M115" s="514">
        <f t="shared" si="41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26"/>
        <v/>
      </c>
      <c r="C116" s="507">
        <f>IF(D93="","-",+C115+1)</f>
        <v>2031</v>
      </c>
      <c r="D116" s="374">
        <f>IF(F115+SUM(E$99:E115)=D$92,F115,D$92-SUM(E$99:E115))</f>
        <v>5817891.7919716574</v>
      </c>
      <c r="E116" s="522">
        <f t="shared" si="36"/>
        <v>229453.26190476189</v>
      </c>
      <c r="F116" s="523">
        <f t="shared" si="37"/>
        <v>5588438.5300668953</v>
      </c>
      <c r="G116" s="523">
        <f t="shared" si="38"/>
        <v>5703165.1610192768</v>
      </c>
      <c r="H116" s="526">
        <f t="shared" si="39"/>
        <v>899334.74023271108</v>
      </c>
      <c r="I116" s="577">
        <f t="shared" si="40"/>
        <v>899334.74023271108</v>
      </c>
      <c r="J116" s="514">
        <f t="shared" si="27"/>
        <v>0</v>
      </c>
      <c r="K116" s="514"/>
      <c r="L116" s="525"/>
      <c r="M116" s="514">
        <f t="shared" si="41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26"/>
        <v/>
      </c>
      <c r="C117" s="507">
        <f>IF(D93="","-",+C116+1)</f>
        <v>2032</v>
      </c>
      <c r="D117" s="374">
        <f>IF(F116+SUM(E$99:E116)=D$92,F116,D$92-SUM(E$99:E116))</f>
        <v>5588438.5300668953</v>
      </c>
      <c r="E117" s="522">
        <f t="shared" si="36"/>
        <v>229453.26190476189</v>
      </c>
      <c r="F117" s="523">
        <f t="shared" si="37"/>
        <v>5358985.2681621332</v>
      </c>
      <c r="G117" s="523">
        <f t="shared" si="38"/>
        <v>5473711.8991145138</v>
      </c>
      <c r="H117" s="526">
        <f t="shared" si="39"/>
        <v>872383.65501033212</v>
      </c>
      <c r="I117" s="577">
        <f t="shared" si="40"/>
        <v>872383.65501033212</v>
      </c>
      <c r="J117" s="514">
        <f t="shared" si="27"/>
        <v>0</v>
      </c>
      <c r="K117" s="514"/>
      <c r="L117" s="525"/>
      <c r="M117" s="514">
        <f t="shared" si="41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26"/>
        <v/>
      </c>
      <c r="C118" s="507">
        <f>IF(D93="","-",+C117+1)</f>
        <v>2033</v>
      </c>
      <c r="D118" s="374">
        <f>IF(F117+SUM(E$99:E117)=D$92,F117,D$92-SUM(E$99:E117))</f>
        <v>5358985.2681621332</v>
      </c>
      <c r="E118" s="522">
        <f t="shared" si="36"/>
        <v>229453.26190476189</v>
      </c>
      <c r="F118" s="523">
        <f t="shared" si="37"/>
        <v>5129532.006257371</v>
      </c>
      <c r="G118" s="523">
        <f t="shared" si="38"/>
        <v>5244258.6372097526</v>
      </c>
      <c r="H118" s="526">
        <f t="shared" si="39"/>
        <v>845432.56978795351</v>
      </c>
      <c r="I118" s="577">
        <f t="shared" si="40"/>
        <v>845432.56978795351</v>
      </c>
      <c r="J118" s="514">
        <f t="shared" si="27"/>
        <v>0</v>
      </c>
      <c r="K118" s="514"/>
      <c r="L118" s="525"/>
      <c r="M118" s="514">
        <f t="shared" si="41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26"/>
        <v/>
      </c>
      <c r="C119" s="507">
        <f>IF(D93="","-",+C118+1)</f>
        <v>2034</v>
      </c>
      <c r="D119" s="374">
        <f>IF(F118+SUM(E$99:E118)=D$92,F118,D$92-SUM(E$99:E118))</f>
        <v>5129532.006257371</v>
      </c>
      <c r="E119" s="522">
        <f t="shared" si="36"/>
        <v>229453.26190476189</v>
      </c>
      <c r="F119" s="523">
        <f t="shared" si="37"/>
        <v>4900078.7443526089</v>
      </c>
      <c r="G119" s="523">
        <f t="shared" si="38"/>
        <v>5014805.3753049895</v>
      </c>
      <c r="H119" s="526">
        <f t="shared" si="39"/>
        <v>818481.48456557456</v>
      </c>
      <c r="I119" s="577">
        <f t="shared" si="40"/>
        <v>818481.48456557456</v>
      </c>
      <c r="J119" s="514">
        <f t="shared" si="27"/>
        <v>0</v>
      </c>
      <c r="K119" s="514"/>
      <c r="L119" s="525"/>
      <c r="M119" s="514">
        <f t="shared" si="41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26"/>
        <v/>
      </c>
      <c r="C120" s="507">
        <f>IF(D93="","-",+C119+1)</f>
        <v>2035</v>
      </c>
      <c r="D120" s="374">
        <f>IF(F119+SUM(E$99:E119)=D$92,F119,D$92-SUM(E$99:E119))</f>
        <v>4900078.7443526089</v>
      </c>
      <c r="E120" s="522">
        <f t="shared" si="36"/>
        <v>229453.26190476189</v>
      </c>
      <c r="F120" s="523">
        <f t="shared" si="37"/>
        <v>4670625.4824478468</v>
      </c>
      <c r="G120" s="523">
        <f t="shared" si="38"/>
        <v>4785352.1134002283</v>
      </c>
      <c r="H120" s="526">
        <f t="shared" si="39"/>
        <v>791530.39934319595</v>
      </c>
      <c r="I120" s="577">
        <f t="shared" si="40"/>
        <v>791530.39934319595</v>
      </c>
      <c r="J120" s="514">
        <f t="shared" si="27"/>
        <v>0</v>
      </c>
      <c r="K120" s="514"/>
      <c r="L120" s="525"/>
      <c r="M120" s="514">
        <f t="shared" si="41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26"/>
        <v/>
      </c>
      <c r="C121" s="507">
        <f>IF(D93="","-",+C120+1)</f>
        <v>2036</v>
      </c>
      <c r="D121" s="374">
        <f>IF(F120+SUM(E$99:E120)=D$92,F120,D$92-SUM(E$99:E120))</f>
        <v>4670625.4824478468</v>
      </c>
      <c r="E121" s="522">
        <f t="shared" si="36"/>
        <v>229453.26190476189</v>
      </c>
      <c r="F121" s="523">
        <f t="shared" si="37"/>
        <v>4441172.2205430847</v>
      </c>
      <c r="G121" s="523">
        <f t="shared" si="38"/>
        <v>4555898.8514954653</v>
      </c>
      <c r="H121" s="526">
        <f t="shared" si="39"/>
        <v>764579.314120817</v>
      </c>
      <c r="I121" s="577">
        <f t="shared" si="40"/>
        <v>764579.314120817</v>
      </c>
      <c r="J121" s="514">
        <f t="shared" si="27"/>
        <v>0</v>
      </c>
      <c r="K121" s="514"/>
      <c r="L121" s="525"/>
      <c r="M121" s="514">
        <f t="shared" si="41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26"/>
        <v/>
      </c>
      <c r="C122" s="507">
        <f>IF(D93="","-",+C121+1)</f>
        <v>2037</v>
      </c>
      <c r="D122" s="374">
        <f>IF(F121+SUM(E$99:E121)=D$92,F121,D$92-SUM(E$99:E121))</f>
        <v>4441172.2205430847</v>
      </c>
      <c r="E122" s="522">
        <f t="shared" si="36"/>
        <v>229453.26190476189</v>
      </c>
      <c r="F122" s="523">
        <f t="shared" si="37"/>
        <v>4211718.9586383225</v>
      </c>
      <c r="G122" s="523">
        <f t="shared" si="38"/>
        <v>4326445.5895907041</v>
      </c>
      <c r="H122" s="526">
        <f t="shared" si="39"/>
        <v>737628.22889843839</v>
      </c>
      <c r="I122" s="577">
        <f t="shared" si="40"/>
        <v>737628.22889843839</v>
      </c>
      <c r="J122" s="514">
        <f t="shared" si="27"/>
        <v>0</v>
      </c>
      <c r="K122" s="514"/>
      <c r="L122" s="525"/>
      <c r="M122" s="514">
        <f t="shared" si="41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26"/>
        <v/>
      </c>
      <c r="C123" s="507">
        <f>IF(D93="","-",+C122+1)</f>
        <v>2038</v>
      </c>
      <c r="D123" s="374">
        <f>IF(F122+SUM(E$99:E122)=D$92,F122,D$92-SUM(E$99:E122))</f>
        <v>4211718.9586383225</v>
      </c>
      <c r="E123" s="522">
        <f t="shared" si="36"/>
        <v>229453.26190476189</v>
      </c>
      <c r="F123" s="523">
        <f t="shared" si="37"/>
        <v>3982265.6967335604</v>
      </c>
      <c r="G123" s="523">
        <f t="shared" si="38"/>
        <v>4096992.3276859415</v>
      </c>
      <c r="H123" s="526">
        <f t="shared" si="39"/>
        <v>710677.14367605955</v>
      </c>
      <c r="I123" s="577">
        <f t="shared" si="40"/>
        <v>710677.14367605955</v>
      </c>
      <c r="J123" s="514">
        <f t="shared" si="27"/>
        <v>0</v>
      </c>
      <c r="K123" s="514"/>
      <c r="L123" s="525"/>
      <c r="M123" s="514">
        <f t="shared" si="41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26"/>
        <v/>
      </c>
      <c r="C124" s="507">
        <f>IF(D93="","-",+C123+1)</f>
        <v>2039</v>
      </c>
      <c r="D124" s="374">
        <f>IF(F123+SUM(E$99:E123)=D$92,F123,D$92-SUM(E$99:E123))</f>
        <v>3982265.6967335604</v>
      </c>
      <c r="E124" s="522">
        <f t="shared" si="36"/>
        <v>229453.26190476189</v>
      </c>
      <c r="F124" s="523">
        <f t="shared" si="37"/>
        <v>3752812.4348287983</v>
      </c>
      <c r="G124" s="523">
        <f t="shared" si="38"/>
        <v>3867539.0657811793</v>
      </c>
      <c r="H124" s="526">
        <f t="shared" si="39"/>
        <v>683726.05845368071</v>
      </c>
      <c r="I124" s="577">
        <f t="shared" si="40"/>
        <v>683726.05845368071</v>
      </c>
      <c r="J124" s="514">
        <f t="shared" si="27"/>
        <v>0</v>
      </c>
      <c r="K124" s="514"/>
      <c r="L124" s="525"/>
      <c r="M124" s="514">
        <f t="shared" si="41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26"/>
        <v/>
      </c>
      <c r="C125" s="507">
        <f>IF(D93="","-",+C124+1)</f>
        <v>2040</v>
      </c>
      <c r="D125" s="374">
        <f>IF(F124+SUM(E$99:E124)=D$92,F124,D$92-SUM(E$99:E124))</f>
        <v>3752812.4348287983</v>
      </c>
      <c r="E125" s="522">
        <f t="shared" si="36"/>
        <v>229453.26190476189</v>
      </c>
      <c r="F125" s="523">
        <f t="shared" si="37"/>
        <v>3523359.1729240362</v>
      </c>
      <c r="G125" s="523">
        <f t="shared" si="38"/>
        <v>3638085.8038764172</v>
      </c>
      <c r="H125" s="526">
        <f t="shared" si="39"/>
        <v>656774.97323130188</v>
      </c>
      <c r="I125" s="577">
        <f t="shared" si="40"/>
        <v>656774.97323130188</v>
      </c>
      <c r="J125" s="514">
        <f t="shared" si="27"/>
        <v>0</v>
      </c>
      <c r="K125" s="514"/>
      <c r="L125" s="525"/>
      <c r="M125" s="514">
        <f t="shared" si="41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26"/>
        <v/>
      </c>
      <c r="C126" s="507">
        <f>IF(D93="","-",+C125+1)</f>
        <v>2041</v>
      </c>
      <c r="D126" s="374">
        <f>IF(F125+SUM(E$99:E125)=D$92,F125,D$92-SUM(E$99:E125))</f>
        <v>3523359.1729240362</v>
      </c>
      <c r="E126" s="522">
        <f t="shared" si="36"/>
        <v>229453.26190476189</v>
      </c>
      <c r="F126" s="523">
        <f t="shared" si="37"/>
        <v>3293905.911019274</v>
      </c>
      <c r="G126" s="523">
        <f t="shared" si="38"/>
        <v>3408632.5419716551</v>
      </c>
      <c r="H126" s="526">
        <f t="shared" si="39"/>
        <v>629823.88800892315</v>
      </c>
      <c r="I126" s="577">
        <f t="shared" si="40"/>
        <v>629823.88800892315</v>
      </c>
      <c r="J126" s="514">
        <f t="shared" si="27"/>
        <v>0</v>
      </c>
      <c r="K126" s="514"/>
      <c r="L126" s="525"/>
      <c r="M126" s="514">
        <f t="shared" si="41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26"/>
        <v/>
      </c>
      <c r="C127" s="507">
        <f>IF(D93="","-",+C126+1)</f>
        <v>2042</v>
      </c>
      <c r="D127" s="374">
        <f>IF(F126+SUM(E$99:E126)=D$92,F126,D$92-SUM(E$99:E126))</f>
        <v>3293905.911019274</v>
      </c>
      <c r="E127" s="522">
        <f t="shared" si="36"/>
        <v>229453.26190476189</v>
      </c>
      <c r="F127" s="523">
        <f t="shared" si="37"/>
        <v>3064452.6491145119</v>
      </c>
      <c r="G127" s="523">
        <f t="shared" si="38"/>
        <v>3179179.280066893</v>
      </c>
      <c r="H127" s="526">
        <f t="shared" si="39"/>
        <v>602872.80278654443</v>
      </c>
      <c r="I127" s="577">
        <f t="shared" si="40"/>
        <v>602872.80278654443</v>
      </c>
      <c r="J127" s="514">
        <f t="shared" si="27"/>
        <v>0</v>
      </c>
      <c r="K127" s="514"/>
      <c r="L127" s="525"/>
      <c r="M127" s="514">
        <f t="shared" si="41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26"/>
        <v/>
      </c>
      <c r="C128" s="507">
        <f>IF(D93="","-",+C127+1)</f>
        <v>2043</v>
      </c>
      <c r="D128" s="374">
        <f>IF(F127+SUM(E$99:E127)=D$92,F127,D$92-SUM(E$99:E127))</f>
        <v>3064452.6491145119</v>
      </c>
      <c r="E128" s="522">
        <f t="shared" si="36"/>
        <v>229453.26190476189</v>
      </c>
      <c r="F128" s="523">
        <f t="shared" si="37"/>
        <v>2834999.3872097498</v>
      </c>
      <c r="G128" s="523">
        <f t="shared" si="38"/>
        <v>2949726.0181621308</v>
      </c>
      <c r="H128" s="526">
        <f t="shared" si="39"/>
        <v>575921.71756416559</v>
      </c>
      <c r="I128" s="577">
        <f t="shared" si="40"/>
        <v>575921.71756416559</v>
      </c>
      <c r="J128" s="514">
        <f t="shared" si="27"/>
        <v>0</v>
      </c>
      <c r="K128" s="514"/>
      <c r="L128" s="525"/>
      <c r="M128" s="514">
        <f t="shared" si="41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26"/>
        <v/>
      </c>
      <c r="C129" s="507">
        <f>IF(D93="","-",+C128+1)</f>
        <v>2044</v>
      </c>
      <c r="D129" s="374">
        <f>IF(F128+SUM(E$99:E128)=D$92,F128,D$92-SUM(E$99:E128))</f>
        <v>2834999.3872097498</v>
      </c>
      <c r="E129" s="522">
        <f t="shared" si="36"/>
        <v>229453.26190476189</v>
      </c>
      <c r="F129" s="523">
        <f t="shared" si="37"/>
        <v>2605546.1253049877</v>
      </c>
      <c r="G129" s="523">
        <f t="shared" si="38"/>
        <v>2720272.7562573687</v>
      </c>
      <c r="H129" s="526">
        <f t="shared" si="39"/>
        <v>548970.63234178675</v>
      </c>
      <c r="I129" s="577">
        <f t="shared" si="40"/>
        <v>548970.63234178675</v>
      </c>
      <c r="J129" s="514">
        <f t="shared" si="27"/>
        <v>0</v>
      </c>
      <c r="K129" s="514"/>
      <c r="L129" s="525"/>
      <c r="M129" s="514">
        <f t="shared" si="41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26"/>
        <v/>
      </c>
      <c r="C130" s="507">
        <f>IF(D93="","-",+C129+1)</f>
        <v>2045</v>
      </c>
      <c r="D130" s="374">
        <f>IF(F129+SUM(E$99:E129)=D$92,F129,D$92-SUM(E$99:E129))</f>
        <v>2605546.1253049877</v>
      </c>
      <c r="E130" s="522">
        <f t="shared" si="36"/>
        <v>229453.26190476189</v>
      </c>
      <c r="F130" s="523">
        <f t="shared" si="37"/>
        <v>2376092.8634002255</v>
      </c>
      <c r="G130" s="523">
        <f t="shared" si="38"/>
        <v>2490819.4943526066</v>
      </c>
      <c r="H130" s="526">
        <f t="shared" si="39"/>
        <v>522019.54711940803</v>
      </c>
      <c r="I130" s="577">
        <f t="shared" si="40"/>
        <v>522019.54711940803</v>
      </c>
      <c r="J130" s="514">
        <f t="shared" si="27"/>
        <v>0</v>
      </c>
      <c r="K130" s="514"/>
      <c r="L130" s="525"/>
      <c r="M130" s="514">
        <f t="shared" si="41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26"/>
        <v/>
      </c>
      <c r="C131" s="507">
        <f>IF(D93="","-",+C130+1)</f>
        <v>2046</v>
      </c>
      <c r="D131" s="374">
        <f>IF(F130+SUM(E$99:E130)=D$92,F130,D$92-SUM(E$99:E130))</f>
        <v>2376092.8634002255</v>
      </c>
      <c r="E131" s="522">
        <f t="shared" si="36"/>
        <v>229453.26190476189</v>
      </c>
      <c r="F131" s="523">
        <f t="shared" si="37"/>
        <v>2146639.6014954634</v>
      </c>
      <c r="G131" s="523">
        <f t="shared" si="38"/>
        <v>2261366.2324478445</v>
      </c>
      <c r="H131" s="526">
        <f t="shared" si="39"/>
        <v>495068.46189702925</v>
      </c>
      <c r="I131" s="577">
        <f t="shared" si="40"/>
        <v>495068.46189702925</v>
      </c>
      <c r="J131" s="514">
        <f t="shared" si="27"/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>
      <c r="B132" s="195" t="str">
        <f t="shared" si="26"/>
        <v/>
      </c>
      <c r="C132" s="507">
        <f>IF(D93="","-",+C131+1)</f>
        <v>2047</v>
      </c>
      <c r="D132" s="374">
        <f>IF(F131+SUM(E$99:E131)=D$92,F131,D$92-SUM(E$99:E131))</f>
        <v>2146639.6014954634</v>
      </c>
      <c r="E132" s="522">
        <f t="shared" si="36"/>
        <v>229453.26190476189</v>
      </c>
      <c r="F132" s="523">
        <f t="shared" si="37"/>
        <v>1917186.3395907015</v>
      </c>
      <c r="G132" s="523">
        <f t="shared" si="38"/>
        <v>2031912.9705430823</v>
      </c>
      <c r="H132" s="526">
        <f t="shared" si="39"/>
        <v>468117.37667465047</v>
      </c>
      <c r="I132" s="577">
        <f t="shared" si="40"/>
        <v>468117.37667465047</v>
      </c>
      <c r="J132" s="514">
        <f t="shared" si="27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>
      <c r="B133" s="195" t="str">
        <f t="shared" si="26"/>
        <v/>
      </c>
      <c r="C133" s="507">
        <f>IF(D93="","-",+C132+1)</f>
        <v>2048</v>
      </c>
      <c r="D133" s="374">
        <f>IF(F132+SUM(E$99:E132)=D$92,F132,D$92-SUM(E$99:E132))</f>
        <v>1917186.3395907015</v>
      </c>
      <c r="E133" s="522">
        <f t="shared" si="36"/>
        <v>229453.26190476189</v>
      </c>
      <c r="F133" s="523">
        <f t="shared" si="37"/>
        <v>1687733.0776859396</v>
      </c>
      <c r="G133" s="523">
        <f t="shared" si="38"/>
        <v>1802459.7086383207</v>
      </c>
      <c r="H133" s="526">
        <f t="shared" si="39"/>
        <v>441166.29145227175</v>
      </c>
      <c r="I133" s="577">
        <f t="shared" si="40"/>
        <v>441166.29145227175</v>
      </c>
      <c r="J133" s="514">
        <f t="shared" si="27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>
      <c r="B134" s="195" t="str">
        <f t="shared" si="26"/>
        <v/>
      </c>
      <c r="C134" s="507">
        <f>IF(D93="","-",+C133+1)</f>
        <v>2049</v>
      </c>
      <c r="D134" s="374">
        <f>IF(F133+SUM(E$99:E133)=D$92,F133,D$92-SUM(E$99:E133))</f>
        <v>1687733.0776859396</v>
      </c>
      <c r="E134" s="522">
        <f t="shared" si="36"/>
        <v>229453.26190476189</v>
      </c>
      <c r="F134" s="523">
        <f t="shared" si="37"/>
        <v>1458279.8157811777</v>
      </c>
      <c r="G134" s="523">
        <f t="shared" si="38"/>
        <v>1573006.4467335586</v>
      </c>
      <c r="H134" s="526">
        <f t="shared" si="39"/>
        <v>414215.20622989291</v>
      </c>
      <c r="I134" s="577">
        <f t="shared" si="40"/>
        <v>414215.20622989291</v>
      </c>
      <c r="J134" s="514">
        <f t="shared" si="27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>
      <c r="B135" s="195" t="str">
        <f t="shared" si="26"/>
        <v/>
      </c>
      <c r="C135" s="507">
        <f>IF(D93="","-",+C134+1)</f>
        <v>2050</v>
      </c>
      <c r="D135" s="374">
        <f>IF(F134+SUM(E$99:E134)=D$92,F134,D$92-SUM(E$99:E134))</f>
        <v>1458279.8157811777</v>
      </c>
      <c r="E135" s="522">
        <f t="shared" si="36"/>
        <v>229453.26190476189</v>
      </c>
      <c r="F135" s="523">
        <f t="shared" si="37"/>
        <v>1228826.5538764158</v>
      </c>
      <c r="G135" s="523">
        <f t="shared" si="38"/>
        <v>1343553.1848287969</v>
      </c>
      <c r="H135" s="526">
        <f t="shared" si="39"/>
        <v>387264.12100751419</v>
      </c>
      <c r="I135" s="577">
        <f t="shared" si="40"/>
        <v>387264.12100751419</v>
      </c>
      <c r="J135" s="514">
        <f t="shared" si="27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>
      <c r="B136" s="195" t="str">
        <f t="shared" si="26"/>
        <v/>
      </c>
      <c r="C136" s="507">
        <f>IF(D93="","-",+C135+1)</f>
        <v>2051</v>
      </c>
      <c r="D136" s="374">
        <f>IF(F135+SUM(E$99:E135)=D$92,F135,D$92-SUM(E$99:E135))</f>
        <v>1228826.5538764158</v>
      </c>
      <c r="E136" s="522">
        <f t="shared" si="36"/>
        <v>229453.26190476189</v>
      </c>
      <c r="F136" s="523">
        <f t="shared" si="37"/>
        <v>999373.29197165393</v>
      </c>
      <c r="G136" s="523">
        <f t="shared" si="38"/>
        <v>1114099.9229240348</v>
      </c>
      <c r="H136" s="526">
        <f t="shared" si="39"/>
        <v>360313.03578513541</v>
      </c>
      <c r="I136" s="577">
        <f t="shared" si="40"/>
        <v>360313.03578513541</v>
      </c>
      <c r="J136" s="514">
        <f t="shared" si="27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>
      <c r="B137" s="195" t="str">
        <f t="shared" si="26"/>
        <v/>
      </c>
      <c r="C137" s="507">
        <f>IF(D93="","-",+C136+1)</f>
        <v>2052</v>
      </c>
      <c r="D137" s="374">
        <f>IF(F136+SUM(E$99:E136)=D$92,F136,D$92-SUM(E$99:E136))</f>
        <v>999373.29197165393</v>
      </c>
      <c r="E137" s="522">
        <f t="shared" si="36"/>
        <v>229453.26190476189</v>
      </c>
      <c r="F137" s="523">
        <f t="shared" si="37"/>
        <v>769920.03006689204</v>
      </c>
      <c r="G137" s="523">
        <f t="shared" si="38"/>
        <v>884646.66101927299</v>
      </c>
      <c r="H137" s="526">
        <f t="shared" si="39"/>
        <v>333361.95056275668</v>
      </c>
      <c r="I137" s="577">
        <f t="shared" si="40"/>
        <v>333361.95056275668</v>
      </c>
      <c r="J137" s="514">
        <f t="shared" si="27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>
      <c r="B138" s="195" t="str">
        <f t="shared" si="26"/>
        <v/>
      </c>
      <c r="C138" s="507">
        <f>IF(D93="","-",+C137+1)</f>
        <v>2053</v>
      </c>
      <c r="D138" s="374">
        <f>IF(F137+SUM(E$99:E137)=D$92,F137,D$92-SUM(E$99:E137))</f>
        <v>769920.03006689204</v>
      </c>
      <c r="E138" s="522">
        <f t="shared" si="36"/>
        <v>229453.26190476189</v>
      </c>
      <c r="F138" s="523">
        <f t="shared" si="37"/>
        <v>540466.76816213015</v>
      </c>
      <c r="G138" s="523">
        <f t="shared" si="38"/>
        <v>655193.39911451109</v>
      </c>
      <c r="H138" s="526">
        <f t="shared" si="39"/>
        <v>306410.8653403779</v>
      </c>
      <c r="I138" s="577">
        <f t="shared" si="40"/>
        <v>306410.8653403779</v>
      </c>
      <c r="J138" s="514">
        <f t="shared" si="27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>
      <c r="B139" s="195" t="str">
        <f t="shared" si="26"/>
        <v/>
      </c>
      <c r="C139" s="507">
        <f>IF(D93="","-",+C138+1)</f>
        <v>2054</v>
      </c>
      <c r="D139" s="374">
        <f>IF(F138+SUM(E$99:E138)=D$92,F138,D$92-SUM(E$99:E138))</f>
        <v>540466.76816213015</v>
      </c>
      <c r="E139" s="522">
        <f t="shared" si="36"/>
        <v>229453.26190476189</v>
      </c>
      <c r="F139" s="523">
        <f t="shared" si="37"/>
        <v>311013.50625736825</v>
      </c>
      <c r="G139" s="523">
        <f t="shared" si="38"/>
        <v>425740.1372097492</v>
      </c>
      <c r="H139" s="526">
        <f t="shared" si="39"/>
        <v>279459.78011799918</v>
      </c>
      <c r="I139" s="577">
        <f t="shared" si="40"/>
        <v>279459.78011799918</v>
      </c>
      <c r="J139" s="514">
        <f t="shared" si="27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>
      <c r="B140" s="195" t="str">
        <f t="shared" si="26"/>
        <v/>
      </c>
      <c r="C140" s="507">
        <f>IF(D93="","-",+C139+1)</f>
        <v>2055</v>
      </c>
      <c r="D140" s="374">
        <f>IF(F139+SUM(E$99:E139)=D$92,F139,D$92-SUM(E$99:E139))</f>
        <v>311013.50625736825</v>
      </c>
      <c r="E140" s="522">
        <f t="shared" si="36"/>
        <v>229453.26190476189</v>
      </c>
      <c r="F140" s="523">
        <f t="shared" si="37"/>
        <v>81560.244352606358</v>
      </c>
      <c r="G140" s="523">
        <f t="shared" si="38"/>
        <v>196286.8753049873</v>
      </c>
      <c r="H140" s="526">
        <f t="shared" si="39"/>
        <v>252508.6948956204</v>
      </c>
      <c r="I140" s="577">
        <f t="shared" si="40"/>
        <v>252508.6948956204</v>
      </c>
      <c r="J140" s="514">
        <f t="shared" si="27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>
      <c r="B141" s="195" t="str">
        <f t="shared" si="26"/>
        <v/>
      </c>
      <c r="C141" s="507">
        <f>IF(D93="","-",+C140+1)</f>
        <v>2056</v>
      </c>
      <c r="D141" s="374">
        <f>IF(F140+SUM(E$99:E140)=D$92,F140,D$92-SUM(E$99:E140))</f>
        <v>81560.244352606358</v>
      </c>
      <c r="E141" s="522">
        <f t="shared" si="36"/>
        <v>81560.244352606358</v>
      </c>
      <c r="F141" s="523">
        <f t="shared" si="37"/>
        <v>0</v>
      </c>
      <c r="G141" s="523">
        <f t="shared" si="38"/>
        <v>40780.122176303179</v>
      </c>
      <c r="H141" s="526">
        <f t="shared" si="39"/>
        <v>86350.18954244093</v>
      </c>
      <c r="I141" s="577">
        <f t="shared" si="40"/>
        <v>86350.18954244093</v>
      </c>
      <c r="J141" s="514">
        <f t="shared" si="27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>
      <c r="B142" s="195" t="str">
        <f t="shared" si="26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6"/>
        <v>0</v>
      </c>
      <c r="F142" s="523">
        <f t="shared" si="37"/>
        <v>0</v>
      </c>
      <c r="G142" s="523">
        <f t="shared" si="38"/>
        <v>0</v>
      </c>
      <c r="H142" s="526">
        <f t="shared" si="39"/>
        <v>0</v>
      </c>
      <c r="I142" s="577">
        <f t="shared" si="40"/>
        <v>0</v>
      </c>
      <c r="J142" s="514">
        <f t="shared" si="27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>
      <c r="B143" s="195" t="str">
        <f t="shared" si="26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6"/>
        <v>0</v>
      </c>
      <c r="F143" s="523">
        <f t="shared" si="37"/>
        <v>0</v>
      </c>
      <c r="G143" s="523">
        <f t="shared" si="38"/>
        <v>0</v>
      </c>
      <c r="H143" s="526">
        <f t="shared" si="39"/>
        <v>0</v>
      </c>
      <c r="I143" s="577">
        <f t="shared" si="40"/>
        <v>0</v>
      </c>
      <c r="J143" s="514">
        <f t="shared" si="27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>
      <c r="B144" s="195" t="str">
        <f t="shared" si="2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6"/>
        <v>0</v>
      </c>
      <c r="F144" s="523">
        <f t="shared" si="37"/>
        <v>0</v>
      </c>
      <c r="G144" s="523">
        <f t="shared" si="38"/>
        <v>0</v>
      </c>
      <c r="H144" s="526">
        <f t="shared" si="39"/>
        <v>0</v>
      </c>
      <c r="I144" s="577">
        <f t="shared" si="40"/>
        <v>0</v>
      </c>
      <c r="J144" s="514">
        <f t="shared" si="27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>
      <c r="B145" s="195" t="str">
        <f t="shared" si="2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6"/>
        <v>0</v>
      </c>
      <c r="F145" s="523">
        <f t="shared" si="37"/>
        <v>0</v>
      </c>
      <c r="G145" s="523">
        <f t="shared" si="38"/>
        <v>0</v>
      </c>
      <c r="H145" s="526">
        <f t="shared" si="39"/>
        <v>0</v>
      </c>
      <c r="I145" s="577">
        <f t="shared" si="40"/>
        <v>0</v>
      </c>
      <c r="J145" s="514">
        <f t="shared" si="27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>
      <c r="B146" s="195" t="str">
        <f t="shared" si="2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6"/>
        <v>0</v>
      </c>
      <c r="F146" s="523">
        <f t="shared" si="37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27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>
      <c r="B147" s="195" t="str">
        <f t="shared" si="2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6"/>
        <v>0</v>
      </c>
      <c r="F147" s="523">
        <f t="shared" si="37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27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>
      <c r="B148" s="195" t="str">
        <f t="shared" si="2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6"/>
        <v>0</v>
      </c>
      <c r="F148" s="523">
        <f t="shared" si="37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27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>
      <c r="B149" s="195" t="str">
        <f t="shared" si="2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6"/>
        <v>0</v>
      </c>
      <c r="F149" s="523">
        <f t="shared" si="37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27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>
      <c r="B150" s="195" t="str">
        <f t="shared" si="2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6"/>
        <v>0</v>
      </c>
      <c r="F150" s="523">
        <f t="shared" si="37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27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>
      <c r="B151" s="195" t="str">
        <f t="shared" si="2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6"/>
        <v>0</v>
      </c>
      <c r="F151" s="523">
        <f t="shared" si="37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27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>
      <c r="B152" s="195" t="str">
        <f t="shared" si="2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6"/>
        <v>0</v>
      </c>
      <c r="F152" s="523">
        <f t="shared" si="37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27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>
      <c r="B153" s="195" t="str">
        <f t="shared" si="2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6"/>
        <v>0</v>
      </c>
      <c r="F153" s="523">
        <f t="shared" si="37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27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.5" thickBot="1">
      <c r="B154" s="195" t="str">
        <f t="shared" si="2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6"/>
        <v>0</v>
      </c>
      <c r="F154" s="523">
        <f t="shared" si="37"/>
        <v>0</v>
      </c>
      <c r="G154" s="523">
        <f t="shared" si="38"/>
        <v>0</v>
      </c>
      <c r="H154" s="526">
        <f t="shared" si="39"/>
        <v>0</v>
      </c>
      <c r="I154" s="577">
        <f t="shared" si="40"/>
        <v>0</v>
      </c>
      <c r="J154" s="514">
        <f t="shared" si="27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>
      <c r="C155" s="374" t="s">
        <v>78</v>
      </c>
      <c r="D155" s="375"/>
      <c r="E155" s="375">
        <f>SUM(E99:E154)</f>
        <v>9637037</v>
      </c>
      <c r="F155" s="375"/>
      <c r="G155" s="375"/>
      <c r="H155" s="375">
        <f>SUM(H99:H154)</f>
        <v>33284697.218056396</v>
      </c>
      <c r="I155" s="375">
        <f>SUM(I99:I154)</f>
        <v>33284697.218056396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view="pageBreakPreview" zoomScale="81" zoomScaleNormal="100" zoomScaleSheetLayoutView="81" workbookViewId="0">
      <selection activeCell="D108" sqref="D108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565037.53283672058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565037.53283672058</v>
      </c>
      <c r="O6" s="269"/>
      <c r="P6" s="269"/>
    </row>
    <row r="7" spans="1:16" ht="13.5" thickBot="1">
      <c r="C7" s="467" t="s">
        <v>48</v>
      </c>
      <c r="D7" s="624" t="s">
        <v>315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314</v>
      </c>
      <c r="E9" s="637" t="s">
        <v>325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4866028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115857.80952380953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686182.83562586328</v>
      </c>
      <c r="H21" s="639">
        <v>686182.83562586328</v>
      </c>
      <c r="I21" s="511">
        <f t="shared" si="4"/>
        <v>0</v>
      </c>
      <c r="J21" s="511"/>
      <c r="K21" s="518">
        <f t="shared" si="0"/>
        <v>686182.83562586328</v>
      </c>
      <c r="L21" s="519">
        <f t="shared" si="1"/>
        <v>0</v>
      </c>
      <c r="M21" s="518">
        <f t="shared" si="2"/>
        <v>686182.83562586328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118683.60975609756</v>
      </c>
      <c r="F22" s="629">
        <v>4287164.0052940072</v>
      </c>
      <c r="G22" s="630">
        <v>671098.84918635897</v>
      </c>
      <c r="H22" s="639">
        <v>671098.84918635897</v>
      </c>
      <c r="I22" s="511">
        <f t="shared" si="4"/>
        <v>0</v>
      </c>
      <c r="J22" s="511"/>
      <c r="K22" s="518">
        <f t="shared" si="0"/>
        <v>671098.84918635897</v>
      </c>
      <c r="L22" s="519">
        <f t="shared" si="1"/>
        <v>0</v>
      </c>
      <c r="M22" s="518">
        <f t="shared" si="2"/>
        <v>671098.84918635897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551339.71950731217</v>
      </c>
      <c r="H23" s="639">
        <v>551339.71950731217</v>
      </c>
      <c r="I23" s="511">
        <f t="shared" si="4"/>
        <v>0</v>
      </c>
      <c r="J23" s="511"/>
      <c r="K23" s="518">
        <f t="shared" ref="K23" si="7">G23</f>
        <v>551339.71950731217</v>
      </c>
      <c r="L23" s="519">
        <f t="shared" ref="L23" si="8">IF(K23&lt;&gt;0,+G23-K23,0)</f>
        <v>0</v>
      </c>
      <c r="M23" s="518">
        <f t="shared" ref="M23" si="9">H23</f>
        <v>551339.71950731217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4174000.5634335415</v>
      </c>
      <c r="E24" s="630">
        <v>115857.80952380953</v>
      </c>
      <c r="F24" s="629">
        <v>4058142.7539097317</v>
      </c>
      <c r="G24" s="630">
        <v>552180.11306412728</v>
      </c>
      <c r="H24" s="639">
        <v>552180.11306412728</v>
      </c>
      <c r="I24" s="511">
        <f t="shared" si="4"/>
        <v>0</v>
      </c>
      <c r="J24" s="511"/>
      <c r="K24" s="518">
        <f t="shared" ref="K24" si="10">G24</f>
        <v>552180.11306412728</v>
      </c>
      <c r="L24" s="519">
        <f t="shared" ref="L24" si="11">IF(K24&lt;&gt;0,+G24-K24,0)</f>
        <v>0</v>
      </c>
      <c r="M24" s="518">
        <f t="shared" ref="M24" si="12">H24</f>
        <v>552180.11306412728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629">
        <v>4052622.5860140994</v>
      </c>
      <c r="E25" s="630">
        <v>115857.80952380953</v>
      </c>
      <c r="F25" s="629">
        <v>3936764.7764902897</v>
      </c>
      <c r="G25" s="630">
        <v>565037.53283672058</v>
      </c>
      <c r="H25" s="639">
        <v>565037.53283672058</v>
      </c>
      <c r="I25" s="511">
        <f t="shared" si="4"/>
        <v>0</v>
      </c>
      <c r="J25" s="511"/>
      <c r="K25" s="518">
        <f t="shared" ref="K25" si="13">G25</f>
        <v>565037.53283672058</v>
      </c>
      <c r="L25" s="519">
        <f t="shared" ref="L25" si="14">IF(K25&lt;&gt;0,+G25-K25,0)</f>
        <v>0</v>
      </c>
      <c r="M25" s="518">
        <f t="shared" ref="M25" si="15">H25</f>
        <v>565037.53283672058</v>
      </c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3936764.7764902897</v>
      </c>
      <c r="E26" s="522">
        <f t="shared" ref="E26:E72" si="16">IF(+$I$14&lt;F25,$I$14,D26)</f>
        <v>115857.80952380953</v>
      </c>
      <c r="F26" s="523">
        <f t="shared" ref="F26:F72" si="17">+D26-E26</f>
        <v>3820906.96696648</v>
      </c>
      <c r="G26" s="524">
        <f t="shared" ref="G26:G51" si="18">+I$12*((D26+F26)/2)+E26</f>
        <v>552010.00607796491</v>
      </c>
      <c r="H26" s="491">
        <f t="shared" ref="H26:H51" si="19">+I$13*((D26+F26)/2)+E26</f>
        <v>552010.00607796491</v>
      </c>
      <c r="I26" s="511">
        <f t="shared" si="4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3820906.96696648</v>
      </c>
      <c r="E27" s="522">
        <f t="shared" si="16"/>
        <v>115857.80952380953</v>
      </c>
      <c r="F27" s="523">
        <f t="shared" si="17"/>
        <v>3705049.1574426703</v>
      </c>
      <c r="G27" s="524">
        <f t="shared" si="18"/>
        <v>538982.47931920935</v>
      </c>
      <c r="H27" s="491">
        <f t="shared" si="19"/>
        <v>538982.47931920935</v>
      </c>
      <c r="I27" s="511">
        <f t="shared" si="4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3705049.1574426703</v>
      </c>
      <c r="E28" s="522">
        <f t="shared" si="16"/>
        <v>115857.80952380953</v>
      </c>
      <c r="F28" s="523">
        <f t="shared" si="17"/>
        <v>3589191.3479188606</v>
      </c>
      <c r="G28" s="524">
        <f t="shared" si="18"/>
        <v>525954.95256045379</v>
      </c>
      <c r="H28" s="491">
        <f t="shared" si="19"/>
        <v>525954.95256045379</v>
      </c>
      <c r="I28" s="511">
        <f t="shared" si="4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3589191.3479188606</v>
      </c>
      <c r="E29" s="522">
        <f t="shared" si="16"/>
        <v>115857.80952380953</v>
      </c>
      <c r="F29" s="523">
        <f t="shared" si="17"/>
        <v>3473333.5383950509</v>
      </c>
      <c r="G29" s="524">
        <f t="shared" si="18"/>
        <v>512927.42580169818</v>
      </c>
      <c r="H29" s="491">
        <f t="shared" si="19"/>
        <v>512927.42580169818</v>
      </c>
      <c r="I29" s="511">
        <f t="shared" si="4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3473333.5383950509</v>
      </c>
      <c r="E30" s="522">
        <f t="shared" si="16"/>
        <v>115857.80952380953</v>
      </c>
      <c r="F30" s="523">
        <f t="shared" si="17"/>
        <v>3357475.7288712412</v>
      </c>
      <c r="G30" s="524">
        <f t="shared" si="18"/>
        <v>499899.89904294262</v>
      </c>
      <c r="H30" s="491">
        <f t="shared" si="19"/>
        <v>499899.89904294262</v>
      </c>
      <c r="I30" s="511">
        <f t="shared" si="4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3357475.7288712412</v>
      </c>
      <c r="E31" s="522">
        <f t="shared" si="16"/>
        <v>115857.80952380953</v>
      </c>
      <c r="F31" s="523">
        <f t="shared" si="17"/>
        <v>3241617.9193474315</v>
      </c>
      <c r="G31" s="524">
        <f t="shared" si="18"/>
        <v>486872.37228418706</v>
      </c>
      <c r="H31" s="491">
        <f t="shared" si="19"/>
        <v>486872.37228418706</v>
      </c>
      <c r="I31" s="511">
        <f t="shared" si="4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3241617.9193474315</v>
      </c>
      <c r="E32" s="522">
        <f t="shared" si="16"/>
        <v>115857.80952380953</v>
      </c>
      <c r="F32" s="523">
        <f t="shared" si="17"/>
        <v>3125760.1098236218</v>
      </c>
      <c r="G32" s="524">
        <f t="shared" si="18"/>
        <v>473844.84552543145</v>
      </c>
      <c r="H32" s="491">
        <f t="shared" si="19"/>
        <v>473844.84552543145</v>
      </c>
      <c r="I32" s="511">
        <f t="shared" si="4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3125760.1098236218</v>
      </c>
      <c r="E33" s="522">
        <f t="shared" si="16"/>
        <v>115857.80952380953</v>
      </c>
      <c r="F33" s="523">
        <f t="shared" si="17"/>
        <v>3009902.3002998121</v>
      </c>
      <c r="G33" s="524">
        <f t="shared" si="18"/>
        <v>460817.31876667589</v>
      </c>
      <c r="H33" s="491">
        <f t="shared" si="19"/>
        <v>460817.31876667589</v>
      </c>
      <c r="I33" s="511">
        <f t="shared" si="4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3009902.3002998121</v>
      </c>
      <c r="E34" s="522">
        <f t="shared" si="16"/>
        <v>115857.80952380953</v>
      </c>
      <c r="F34" s="523">
        <f t="shared" si="17"/>
        <v>2894044.4907760024</v>
      </c>
      <c r="G34" s="524">
        <f t="shared" si="18"/>
        <v>447789.79200792033</v>
      </c>
      <c r="H34" s="491">
        <f t="shared" si="19"/>
        <v>447789.79200792033</v>
      </c>
      <c r="I34" s="511">
        <f t="shared" si="4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2894044.4907760024</v>
      </c>
      <c r="E35" s="522">
        <f t="shared" si="16"/>
        <v>115857.80952380953</v>
      </c>
      <c r="F35" s="523">
        <f t="shared" si="17"/>
        <v>2778186.6812521927</v>
      </c>
      <c r="G35" s="524">
        <f t="shared" si="18"/>
        <v>434762.26524916472</v>
      </c>
      <c r="H35" s="491">
        <f t="shared" si="19"/>
        <v>434762.26524916472</v>
      </c>
      <c r="I35" s="511">
        <f t="shared" si="4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2778186.6812521927</v>
      </c>
      <c r="E36" s="522">
        <f t="shared" si="16"/>
        <v>115857.80952380953</v>
      </c>
      <c r="F36" s="523">
        <f t="shared" si="17"/>
        <v>2662328.871728383</v>
      </c>
      <c r="G36" s="524">
        <f t="shared" si="18"/>
        <v>421734.73849040916</v>
      </c>
      <c r="H36" s="491">
        <f t="shared" si="19"/>
        <v>421734.73849040916</v>
      </c>
      <c r="I36" s="511">
        <f t="shared" si="4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2662328.871728383</v>
      </c>
      <c r="E37" s="522">
        <f t="shared" si="16"/>
        <v>115857.80952380953</v>
      </c>
      <c r="F37" s="523">
        <f t="shared" si="17"/>
        <v>2546471.0622045733</v>
      </c>
      <c r="G37" s="524">
        <f t="shared" si="18"/>
        <v>408707.2117316536</v>
      </c>
      <c r="H37" s="491">
        <f t="shared" si="19"/>
        <v>408707.2117316536</v>
      </c>
      <c r="I37" s="511">
        <f t="shared" si="4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2546471.0622045733</v>
      </c>
      <c r="E38" s="522">
        <f t="shared" si="16"/>
        <v>115857.80952380953</v>
      </c>
      <c r="F38" s="523">
        <f t="shared" si="17"/>
        <v>2430613.2526807636</v>
      </c>
      <c r="G38" s="524">
        <f t="shared" si="18"/>
        <v>395679.68497289799</v>
      </c>
      <c r="H38" s="491">
        <f t="shared" si="19"/>
        <v>395679.68497289799</v>
      </c>
      <c r="I38" s="511">
        <f t="shared" si="4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2430613.2526807636</v>
      </c>
      <c r="E39" s="522">
        <f t="shared" si="16"/>
        <v>115857.80952380953</v>
      </c>
      <c r="F39" s="523">
        <f t="shared" si="17"/>
        <v>2314755.4431569539</v>
      </c>
      <c r="G39" s="524">
        <f t="shared" si="18"/>
        <v>382652.15821414243</v>
      </c>
      <c r="H39" s="491">
        <f t="shared" si="19"/>
        <v>382652.15821414243</v>
      </c>
      <c r="I39" s="511">
        <f t="shared" si="4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2314755.4431569539</v>
      </c>
      <c r="E40" s="522">
        <f t="shared" si="16"/>
        <v>115857.80952380953</v>
      </c>
      <c r="F40" s="523">
        <f t="shared" si="17"/>
        <v>2198897.6336331442</v>
      </c>
      <c r="G40" s="524">
        <f t="shared" si="18"/>
        <v>369624.63145538687</v>
      </c>
      <c r="H40" s="491">
        <f t="shared" si="19"/>
        <v>369624.63145538687</v>
      </c>
      <c r="I40" s="511">
        <f t="shared" si="4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2198897.6336331442</v>
      </c>
      <c r="E41" s="522">
        <f t="shared" si="16"/>
        <v>115857.80952380953</v>
      </c>
      <c r="F41" s="523">
        <f t="shared" si="17"/>
        <v>2083039.8241093347</v>
      </c>
      <c r="G41" s="524">
        <f t="shared" si="18"/>
        <v>356597.10469663132</v>
      </c>
      <c r="H41" s="491">
        <f t="shared" si="19"/>
        <v>356597.10469663132</v>
      </c>
      <c r="I41" s="511">
        <f t="shared" si="4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2083039.8241093347</v>
      </c>
      <c r="E42" s="522">
        <f t="shared" si="16"/>
        <v>115857.80952380953</v>
      </c>
      <c r="F42" s="523">
        <f t="shared" si="17"/>
        <v>1967182.0145855253</v>
      </c>
      <c r="G42" s="524">
        <f t="shared" si="18"/>
        <v>343569.57793787576</v>
      </c>
      <c r="H42" s="491">
        <f t="shared" si="19"/>
        <v>343569.57793787576</v>
      </c>
      <c r="I42" s="511">
        <f t="shared" si="4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1967182.0145855253</v>
      </c>
      <c r="E43" s="522">
        <f t="shared" si="16"/>
        <v>115857.80952380953</v>
      </c>
      <c r="F43" s="523">
        <f t="shared" si="17"/>
        <v>1851324.2050617158</v>
      </c>
      <c r="G43" s="524">
        <f t="shared" si="18"/>
        <v>330542.0511791202</v>
      </c>
      <c r="H43" s="491">
        <f t="shared" si="19"/>
        <v>330542.0511791202</v>
      </c>
      <c r="I43" s="511">
        <f t="shared" si="4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1851324.2050617158</v>
      </c>
      <c r="E44" s="522">
        <f t="shared" si="16"/>
        <v>115857.80952380953</v>
      </c>
      <c r="F44" s="523">
        <f t="shared" si="17"/>
        <v>1735466.3955379063</v>
      </c>
      <c r="G44" s="524">
        <f t="shared" si="18"/>
        <v>317514.52442036464</v>
      </c>
      <c r="H44" s="491">
        <f t="shared" si="19"/>
        <v>317514.52442036464</v>
      </c>
      <c r="I44" s="511">
        <f t="shared" si="4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1735466.3955379063</v>
      </c>
      <c r="E45" s="522">
        <f t="shared" si="16"/>
        <v>115857.80952380953</v>
      </c>
      <c r="F45" s="523">
        <f t="shared" si="17"/>
        <v>1619608.5860140969</v>
      </c>
      <c r="G45" s="524">
        <f t="shared" si="18"/>
        <v>304486.99766160909</v>
      </c>
      <c r="H45" s="491">
        <f t="shared" si="19"/>
        <v>304486.99766160909</v>
      </c>
      <c r="I45" s="511">
        <f t="shared" si="4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1619608.5860140969</v>
      </c>
      <c r="E46" s="522">
        <f t="shared" si="16"/>
        <v>115857.80952380953</v>
      </c>
      <c r="F46" s="523">
        <f t="shared" si="17"/>
        <v>1503750.7764902874</v>
      </c>
      <c r="G46" s="524">
        <f t="shared" si="18"/>
        <v>291459.47090285353</v>
      </c>
      <c r="H46" s="491">
        <f t="shared" si="19"/>
        <v>291459.47090285353</v>
      </c>
      <c r="I46" s="511">
        <f t="shared" si="4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1503750.7764902874</v>
      </c>
      <c r="E47" s="522">
        <f t="shared" si="16"/>
        <v>115857.80952380953</v>
      </c>
      <c r="F47" s="523">
        <f t="shared" si="17"/>
        <v>1387892.9669664779</v>
      </c>
      <c r="G47" s="524">
        <f t="shared" si="18"/>
        <v>278431.94414409797</v>
      </c>
      <c r="H47" s="491">
        <f t="shared" si="19"/>
        <v>278431.94414409797</v>
      </c>
      <c r="I47" s="511">
        <f t="shared" si="4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1387892.9669664779</v>
      </c>
      <c r="E48" s="522">
        <f t="shared" si="16"/>
        <v>115857.80952380953</v>
      </c>
      <c r="F48" s="523">
        <f t="shared" si="17"/>
        <v>1272035.1574426685</v>
      </c>
      <c r="G48" s="524">
        <f t="shared" si="18"/>
        <v>265404.41738534241</v>
      </c>
      <c r="H48" s="491">
        <f t="shared" si="19"/>
        <v>265404.41738534241</v>
      </c>
      <c r="I48" s="511">
        <f t="shared" si="4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1272035.1574426685</v>
      </c>
      <c r="E49" s="522">
        <f t="shared" si="16"/>
        <v>115857.80952380953</v>
      </c>
      <c r="F49" s="523">
        <f t="shared" si="17"/>
        <v>1156177.347918859</v>
      </c>
      <c r="G49" s="524">
        <f t="shared" si="18"/>
        <v>252376.89062658689</v>
      </c>
      <c r="H49" s="491">
        <f t="shared" si="19"/>
        <v>252376.89062658689</v>
      </c>
      <c r="I49" s="511">
        <f t="shared" si="4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1156177.347918859</v>
      </c>
      <c r="E50" s="522">
        <f t="shared" si="16"/>
        <v>115857.80952380953</v>
      </c>
      <c r="F50" s="523">
        <f t="shared" si="17"/>
        <v>1040319.5383950495</v>
      </c>
      <c r="G50" s="524">
        <f t="shared" si="18"/>
        <v>239349.36386783136</v>
      </c>
      <c r="H50" s="491">
        <f t="shared" si="19"/>
        <v>239349.36386783136</v>
      </c>
      <c r="I50" s="511">
        <f t="shared" si="4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1040319.5383950495</v>
      </c>
      <c r="E51" s="522">
        <f t="shared" si="16"/>
        <v>115857.80952380953</v>
      </c>
      <c r="F51" s="523">
        <f t="shared" si="17"/>
        <v>924461.72887124005</v>
      </c>
      <c r="G51" s="524">
        <f t="shared" si="18"/>
        <v>226321.8371090758</v>
      </c>
      <c r="H51" s="491">
        <f t="shared" si="19"/>
        <v>226321.8371090758</v>
      </c>
      <c r="I51" s="511">
        <f t="shared" si="4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924461.72887124005</v>
      </c>
      <c r="E52" s="522">
        <f t="shared" si="16"/>
        <v>115857.80952380953</v>
      </c>
      <c r="F52" s="523">
        <f t="shared" si="17"/>
        <v>808603.91934743058</v>
      </c>
      <c r="G52" s="524">
        <f t="shared" ref="G52:G72" si="21">+I$12*((D52+F52)/2)+E52</f>
        <v>213294.31035032024</v>
      </c>
      <c r="H52" s="491">
        <f t="shared" ref="H52:H72" si="22">+I$13*((D52+F52)/2)+E52</f>
        <v>213294.31035032024</v>
      </c>
      <c r="I52" s="511">
        <f t="shared" si="4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808603.91934743058</v>
      </c>
      <c r="E53" s="522">
        <f t="shared" si="16"/>
        <v>115857.80952380953</v>
      </c>
      <c r="F53" s="523">
        <f t="shared" si="17"/>
        <v>692746.10982362111</v>
      </c>
      <c r="G53" s="524">
        <f t="shared" si="21"/>
        <v>200266.78359156469</v>
      </c>
      <c r="H53" s="491">
        <f t="shared" si="22"/>
        <v>200266.78359156469</v>
      </c>
      <c r="I53" s="511">
        <f t="shared" si="4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692746.10982362111</v>
      </c>
      <c r="E54" s="522">
        <f t="shared" si="16"/>
        <v>115857.80952380953</v>
      </c>
      <c r="F54" s="523">
        <f t="shared" si="17"/>
        <v>576888.30029981164</v>
      </c>
      <c r="G54" s="524">
        <f t="shared" si="21"/>
        <v>187239.25683280913</v>
      </c>
      <c r="H54" s="491">
        <f t="shared" si="22"/>
        <v>187239.25683280913</v>
      </c>
      <c r="I54" s="511">
        <f t="shared" si="4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576888.30029981164</v>
      </c>
      <c r="E55" s="522">
        <f t="shared" si="16"/>
        <v>115857.80952380953</v>
      </c>
      <c r="F55" s="523">
        <f t="shared" si="17"/>
        <v>461030.49077600212</v>
      </c>
      <c r="G55" s="524">
        <f t="shared" si="21"/>
        <v>174211.7300740536</v>
      </c>
      <c r="H55" s="491">
        <f t="shared" si="22"/>
        <v>174211.7300740536</v>
      </c>
      <c r="I55" s="511">
        <f t="shared" si="4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461030.49077600212</v>
      </c>
      <c r="E56" s="522">
        <f t="shared" si="16"/>
        <v>115857.80952380953</v>
      </c>
      <c r="F56" s="523">
        <f t="shared" si="17"/>
        <v>345172.68125219259</v>
      </c>
      <c r="G56" s="524">
        <f t="shared" si="21"/>
        <v>161184.20331529801</v>
      </c>
      <c r="H56" s="491">
        <f t="shared" si="22"/>
        <v>161184.20331529801</v>
      </c>
      <c r="I56" s="511">
        <f t="shared" si="4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345172.68125219259</v>
      </c>
      <c r="E57" s="522">
        <f t="shared" si="16"/>
        <v>115857.80952380953</v>
      </c>
      <c r="F57" s="523">
        <f t="shared" si="17"/>
        <v>229314.87172838306</v>
      </c>
      <c r="G57" s="524">
        <f t="shared" si="21"/>
        <v>148156.67655654249</v>
      </c>
      <c r="H57" s="491">
        <f t="shared" si="22"/>
        <v>148156.67655654249</v>
      </c>
      <c r="I57" s="511">
        <f t="shared" si="4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229314.87172838306</v>
      </c>
      <c r="E58" s="522">
        <f t="shared" si="16"/>
        <v>115857.80952380953</v>
      </c>
      <c r="F58" s="523">
        <f t="shared" si="17"/>
        <v>113457.06220457354</v>
      </c>
      <c r="G58" s="524">
        <f t="shared" si="21"/>
        <v>135129.14979778693</v>
      </c>
      <c r="H58" s="491">
        <f t="shared" si="22"/>
        <v>135129.14979778693</v>
      </c>
      <c r="I58" s="511">
        <f t="shared" si="4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113457.06220457354</v>
      </c>
      <c r="E59" s="522">
        <f t="shared" si="16"/>
        <v>113457.06220457354</v>
      </c>
      <c r="F59" s="523">
        <f t="shared" si="17"/>
        <v>0</v>
      </c>
      <c r="G59" s="524">
        <f t="shared" si="21"/>
        <v>119835.85065187335</v>
      </c>
      <c r="H59" s="491">
        <f t="shared" si="22"/>
        <v>119835.85065187335</v>
      </c>
      <c r="I59" s="511">
        <f t="shared" si="4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4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4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4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4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4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4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4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4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4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4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4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4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4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4866028.0000000009</v>
      </c>
      <c r="F73" s="375"/>
      <c r="G73" s="375">
        <f>SUM(G17:G72)</f>
        <v>16997091.473919887</v>
      </c>
      <c r="H73" s="375">
        <f>SUM(H17:H72)</f>
        <v>16997091.473919887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565037.53283672058</v>
      </c>
      <c r="N87" s="546">
        <f>IF(J92&lt;D11,0,VLOOKUP(J92,C17:O72,11))</f>
        <v>565037.53283672058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586181.1826013641</v>
      </c>
      <c r="N88" s="550">
        <f>IF(J92&lt;D11,0,VLOOKUP(J92,C99:P154,7))</f>
        <v>586181.1826013641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21143.649764643516</v>
      </c>
      <c r="N89" s="555">
        <f>+N88-N87</f>
        <v>21143.649764643516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4866028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115857.80952380953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 t="shared" ref="L99:L104" si="23">H99</f>
        <v>317769.34002768091</v>
      </c>
      <c r="M99" s="519">
        <f t="shared" ref="M99:M104" si="24">IF(L99&lt;&gt;0,+H99-L99,0)</f>
        <v>0</v>
      </c>
      <c r="N99" s="518">
        <f t="shared" ref="N99:N104" si="25">I99</f>
        <v>317769.34002768091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 t="shared" si="23"/>
        <v>720104.80925496051</v>
      </c>
      <c r="M100" s="519">
        <f t="shared" si="24"/>
        <v>0</v>
      </c>
      <c r="N100" s="518">
        <f t="shared" si="25"/>
        <v>720104.80925496051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6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27">+I101-H101</f>
        <v>0</v>
      </c>
      <c r="K101" s="514"/>
      <c r="L101" s="518">
        <f t="shared" si="23"/>
        <v>709589.70185854996</v>
      </c>
      <c r="M101" s="519">
        <f t="shared" si="24"/>
        <v>0</v>
      </c>
      <c r="N101" s="518">
        <f t="shared" si="25"/>
        <v>709589.70185854996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6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27"/>
        <v>0</v>
      </c>
      <c r="K102" s="514"/>
      <c r="L102" s="518">
        <f t="shared" si="23"/>
        <v>672635.50351476576</v>
      </c>
      <c r="M102" s="519">
        <f t="shared" si="24"/>
        <v>0</v>
      </c>
      <c r="N102" s="518">
        <f t="shared" si="25"/>
        <v>672635.50351476576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6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27"/>
        <v>0</v>
      </c>
      <c r="K103" s="514"/>
      <c r="L103" s="518">
        <f t="shared" si="23"/>
        <v>587672.84728048416</v>
      </c>
      <c r="M103" s="519">
        <f t="shared" si="24"/>
        <v>0</v>
      </c>
      <c r="N103" s="518">
        <f t="shared" si="25"/>
        <v>587672.84728048416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6"/>
        <v/>
      </c>
      <c r="C104" s="507">
        <f>IF(D93="","-",+C103+1)</f>
        <v>2019</v>
      </c>
      <c r="D104" s="629">
        <v>4409822.5105204871</v>
      </c>
      <c r="E104" s="630">
        <v>113163.44186046511</v>
      </c>
      <c r="F104" s="631">
        <v>4296659.0686600218</v>
      </c>
      <c r="G104" s="631">
        <v>4353240.7895902544</v>
      </c>
      <c r="H104" s="633">
        <v>579136.71520740201</v>
      </c>
      <c r="I104" s="634">
        <v>579136.71520740201</v>
      </c>
      <c r="J104" s="514">
        <f t="shared" si="27"/>
        <v>0</v>
      </c>
      <c r="K104" s="514"/>
      <c r="L104" s="518">
        <f t="shared" si="23"/>
        <v>579136.71520740201</v>
      </c>
      <c r="M104" s="519">
        <f t="shared" si="24"/>
        <v>0</v>
      </c>
      <c r="N104" s="518">
        <f t="shared" si="25"/>
        <v>579136.71520740201</v>
      </c>
      <c r="O104" s="514">
        <f t="shared" ref="O104:O130" si="28">IF(N104&lt;&gt;0,+I104-N104,0)</f>
        <v>0</v>
      </c>
      <c r="P104" s="514">
        <f t="shared" ref="P104:P130" si="29">+O104-M104</f>
        <v>0</v>
      </c>
    </row>
    <row r="105" spans="1:16">
      <c r="B105" s="195" t="str">
        <f t="shared" si="26"/>
        <v/>
      </c>
      <c r="C105" s="507">
        <f>IF(D93="","-",+C104+1)</f>
        <v>2020</v>
      </c>
      <c r="D105" s="629">
        <v>4296659.0686600218</v>
      </c>
      <c r="E105" s="630">
        <v>115857.80952380953</v>
      </c>
      <c r="F105" s="631">
        <v>4180801.2591362121</v>
      </c>
      <c r="G105" s="631">
        <v>4238730.1638981169</v>
      </c>
      <c r="H105" s="633">
        <v>571834.25819080928</v>
      </c>
      <c r="I105" s="634">
        <v>571834.25819080928</v>
      </c>
      <c r="J105" s="514">
        <f t="shared" si="27"/>
        <v>0</v>
      </c>
      <c r="K105" s="514"/>
      <c r="L105" s="518">
        <f t="shared" ref="L105" si="30">H105</f>
        <v>571834.25819080928</v>
      </c>
      <c r="M105" s="519">
        <f t="shared" ref="M105" si="31">IF(L105&lt;&gt;0,+H105-L105,0)</f>
        <v>0</v>
      </c>
      <c r="N105" s="518">
        <f t="shared" ref="N105" si="32">I105</f>
        <v>571834.25819080928</v>
      </c>
      <c r="O105" s="514">
        <f t="shared" si="28"/>
        <v>0</v>
      </c>
      <c r="P105" s="514">
        <f t="shared" si="29"/>
        <v>0</v>
      </c>
    </row>
    <row r="106" spans="1:16">
      <c r="B106" s="195" t="str">
        <f t="shared" si="26"/>
        <v/>
      </c>
      <c r="C106" s="507">
        <f>IF(D93="","-",+C105+1)</f>
        <v>2021</v>
      </c>
      <c r="D106" s="629">
        <v>4180801.2591362121</v>
      </c>
      <c r="E106" s="630">
        <v>118683.60975609756</v>
      </c>
      <c r="F106" s="631">
        <v>4062117.6493801144</v>
      </c>
      <c r="G106" s="631">
        <v>4121459.4542581635</v>
      </c>
      <c r="H106" s="633">
        <v>586527.89122895012</v>
      </c>
      <c r="I106" s="634">
        <v>586527.89122895012</v>
      </c>
      <c r="J106" s="514">
        <f t="shared" si="27"/>
        <v>0</v>
      </c>
      <c r="K106" s="514"/>
      <c r="L106" s="518">
        <f t="shared" ref="L106" si="33">H106</f>
        <v>586527.89122895012</v>
      </c>
      <c r="M106" s="519">
        <f t="shared" ref="M106" si="34">IF(L106&lt;&gt;0,+H106-L106,0)</f>
        <v>0</v>
      </c>
      <c r="N106" s="518">
        <f t="shared" ref="N106" si="35">I106</f>
        <v>586527.89122895012</v>
      </c>
      <c r="O106" s="514">
        <f t="shared" si="28"/>
        <v>0</v>
      </c>
      <c r="P106" s="514">
        <f t="shared" si="29"/>
        <v>0</v>
      </c>
    </row>
    <row r="107" spans="1:16">
      <c r="B107" s="195" t="str">
        <f t="shared" si="26"/>
        <v/>
      </c>
      <c r="C107" s="507">
        <f>IF(D93="","-",+C106+1)</f>
        <v>2022</v>
      </c>
      <c r="D107" s="374">
        <f>IF(F106+SUM(E$99:E106)=D$92,F106,D$92-SUM(E$99:E106))</f>
        <v>4062117.6493801144</v>
      </c>
      <c r="E107" s="522">
        <f t="shared" ref="E107:E154" si="36">IF(+$J$96&lt;F106,$J$96,D107)</f>
        <v>115857.80952380953</v>
      </c>
      <c r="F107" s="523">
        <f t="shared" ref="F107:F154" si="37">+D107-E107</f>
        <v>3946259.8398563047</v>
      </c>
      <c r="G107" s="523">
        <f t="shared" ref="G107:G154" si="38">+(F107+D107)/2</f>
        <v>4004188.7446182095</v>
      </c>
      <c r="H107" s="526">
        <f t="shared" ref="H107:H154" si="39">+J$94*G107+E107</f>
        <v>586181.1826013641</v>
      </c>
      <c r="I107" s="577">
        <f t="shared" ref="I107:I154" si="40">+J$95*G107+E107</f>
        <v>586181.1826013641</v>
      </c>
      <c r="J107" s="514">
        <f t="shared" si="27"/>
        <v>0</v>
      </c>
      <c r="K107" s="514"/>
      <c r="L107" s="525"/>
      <c r="M107" s="514">
        <f t="shared" ref="M107:M130" si="41">IF(L107&lt;&gt;0,+H107-L107,0)</f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26"/>
        <v/>
      </c>
      <c r="C108" s="507">
        <f>IF(D93="","-",+C107+1)</f>
        <v>2023</v>
      </c>
      <c r="D108" s="374">
        <f>IF(F107+SUM(E$99:E107)=D$92,F107,D$92-SUM(E$99:E107))</f>
        <v>3946259.8398563047</v>
      </c>
      <c r="E108" s="522">
        <f t="shared" si="36"/>
        <v>115857.80952380953</v>
      </c>
      <c r="F108" s="523">
        <f t="shared" si="37"/>
        <v>3830402.030332495</v>
      </c>
      <c r="G108" s="523">
        <f t="shared" si="38"/>
        <v>3888330.9350943998</v>
      </c>
      <c r="H108" s="526">
        <f t="shared" si="39"/>
        <v>572572.77419507899</v>
      </c>
      <c r="I108" s="577">
        <f t="shared" si="40"/>
        <v>572572.77419507899</v>
      </c>
      <c r="J108" s="514">
        <f t="shared" si="27"/>
        <v>0</v>
      </c>
      <c r="K108" s="514"/>
      <c r="L108" s="525"/>
      <c r="M108" s="514">
        <f t="shared" si="41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26"/>
        <v/>
      </c>
      <c r="C109" s="507">
        <f>IF(D93="","-",+C108+1)</f>
        <v>2024</v>
      </c>
      <c r="D109" s="374">
        <f>IF(F108+SUM(E$99:E108)=D$92,F108,D$92-SUM(E$99:E108))</f>
        <v>3830402.030332495</v>
      </c>
      <c r="E109" s="522">
        <f t="shared" si="36"/>
        <v>115857.80952380953</v>
      </c>
      <c r="F109" s="523">
        <f t="shared" si="37"/>
        <v>3714544.2208086853</v>
      </c>
      <c r="G109" s="523">
        <f t="shared" si="38"/>
        <v>3772473.1255705901</v>
      </c>
      <c r="H109" s="526">
        <f t="shared" si="39"/>
        <v>558964.36578879377</v>
      </c>
      <c r="I109" s="577">
        <f t="shared" si="40"/>
        <v>558964.36578879377</v>
      </c>
      <c r="J109" s="514">
        <f t="shared" si="27"/>
        <v>0</v>
      </c>
      <c r="K109" s="514"/>
      <c r="L109" s="525"/>
      <c r="M109" s="514">
        <f t="shared" si="41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26"/>
        <v/>
      </c>
      <c r="C110" s="507">
        <f>IF(D93="","-",+C109+1)</f>
        <v>2025</v>
      </c>
      <c r="D110" s="374">
        <f>IF(F109+SUM(E$99:E109)=D$92,F109,D$92-SUM(E$99:E109))</f>
        <v>3714544.2208086853</v>
      </c>
      <c r="E110" s="522">
        <f t="shared" si="36"/>
        <v>115857.80952380953</v>
      </c>
      <c r="F110" s="523">
        <f t="shared" si="37"/>
        <v>3598686.4112848756</v>
      </c>
      <c r="G110" s="523">
        <f t="shared" si="38"/>
        <v>3656615.3160467804</v>
      </c>
      <c r="H110" s="526">
        <f t="shared" si="39"/>
        <v>545355.95738250855</v>
      </c>
      <c r="I110" s="577">
        <f t="shared" si="40"/>
        <v>545355.95738250855</v>
      </c>
      <c r="J110" s="514">
        <f t="shared" si="27"/>
        <v>0</v>
      </c>
      <c r="K110" s="514"/>
      <c r="L110" s="525"/>
      <c r="M110" s="514">
        <f t="shared" si="41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26"/>
        <v/>
      </c>
      <c r="C111" s="507">
        <f>IF(D93="","-",+C110+1)</f>
        <v>2026</v>
      </c>
      <c r="D111" s="374">
        <f>IF(F110+SUM(E$99:E110)=D$92,F110,D$92-SUM(E$99:E110))</f>
        <v>3598686.4112848756</v>
      </c>
      <c r="E111" s="522">
        <f t="shared" si="36"/>
        <v>115857.80952380953</v>
      </c>
      <c r="F111" s="523">
        <f t="shared" si="37"/>
        <v>3482828.6017610659</v>
      </c>
      <c r="G111" s="523">
        <f t="shared" si="38"/>
        <v>3540757.5065229707</v>
      </c>
      <c r="H111" s="526">
        <f t="shared" si="39"/>
        <v>531747.54897622333</v>
      </c>
      <c r="I111" s="577">
        <f t="shared" si="40"/>
        <v>531747.54897622333</v>
      </c>
      <c r="J111" s="514">
        <f t="shared" si="27"/>
        <v>0</v>
      </c>
      <c r="K111" s="514"/>
      <c r="L111" s="525"/>
      <c r="M111" s="514">
        <f t="shared" si="41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26"/>
        <v/>
      </c>
      <c r="C112" s="507">
        <f>IF(D93="","-",+C111+1)</f>
        <v>2027</v>
      </c>
      <c r="D112" s="374">
        <f>IF(F111+SUM(E$99:E111)=D$92,F111,D$92-SUM(E$99:E111))</f>
        <v>3482828.6017610659</v>
      </c>
      <c r="E112" s="522">
        <f t="shared" si="36"/>
        <v>115857.80952380953</v>
      </c>
      <c r="F112" s="523">
        <f t="shared" si="37"/>
        <v>3366970.7922372562</v>
      </c>
      <c r="G112" s="523">
        <f t="shared" si="38"/>
        <v>3424899.696999161</v>
      </c>
      <c r="H112" s="526">
        <f t="shared" si="39"/>
        <v>518139.14056993817</v>
      </c>
      <c r="I112" s="577">
        <f t="shared" si="40"/>
        <v>518139.14056993817</v>
      </c>
      <c r="J112" s="514">
        <f t="shared" si="27"/>
        <v>0</v>
      </c>
      <c r="K112" s="514"/>
      <c r="L112" s="525"/>
      <c r="M112" s="514">
        <f t="shared" si="41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26"/>
        <v/>
      </c>
      <c r="C113" s="507">
        <f>IF(D93="","-",+C112+1)</f>
        <v>2028</v>
      </c>
      <c r="D113" s="374">
        <f>IF(F112+SUM(E$99:E112)=D$92,F112,D$92-SUM(E$99:E112))</f>
        <v>3366970.7922372562</v>
      </c>
      <c r="E113" s="522">
        <f t="shared" si="36"/>
        <v>115857.80952380953</v>
      </c>
      <c r="F113" s="523">
        <f t="shared" si="37"/>
        <v>3251112.9827134465</v>
      </c>
      <c r="G113" s="523">
        <f t="shared" si="38"/>
        <v>3309041.8874753513</v>
      </c>
      <c r="H113" s="526">
        <f t="shared" si="39"/>
        <v>504530.73216365295</v>
      </c>
      <c r="I113" s="577">
        <f t="shared" si="40"/>
        <v>504530.73216365295</v>
      </c>
      <c r="J113" s="514">
        <f t="shared" si="27"/>
        <v>0</v>
      </c>
      <c r="K113" s="514"/>
      <c r="L113" s="525"/>
      <c r="M113" s="514">
        <f t="shared" si="41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26"/>
        <v/>
      </c>
      <c r="C114" s="507">
        <f>IF(D93="","-",+C113+1)</f>
        <v>2029</v>
      </c>
      <c r="D114" s="374">
        <f>IF(F113+SUM(E$99:E113)=D$92,F113,D$92-SUM(E$99:E113))</f>
        <v>3251112.9827134465</v>
      </c>
      <c r="E114" s="522">
        <f t="shared" si="36"/>
        <v>115857.80952380953</v>
      </c>
      <c r="F114" s="523">
        <f t="shared" si="37"/>
        <v>3135255.1731896368</v>
      </c>
      <c r="G114" s="523">
        <f t="shared" si="38"/>
        <v>3193184.0779515416</v>
      </c>
      <c r="H114" s="526">
        <f t="shared" si="39"/>
        <v>490922.32375736779</v>
      </c>
      <c r="I114" s="577">
        <f t="shared" si="40"/>
        <v>490922.32375736779</v>
      </c>
      <c r="J114" s="514">
        <f t="shared" si="27"/>
        <v>0</v>
      </c>
      <c r="K114" s="514"/>
      <c r="L114" s="525"/>
      <c r="M114" s="514">
        <f t="shared" si="41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26"/>
        <v/>
      </c>
      <c r="C115" s="507">
        <f>IF(D93="","-",+C114+1)</f>
        <v>2030</v>
      </c>
      <c r="D115" s="374">
        <f>IF(F114+SUM(E$99:E114)=D$92,F114,D$92-SUM(E$99:E114))</f>
        <v>3135255.1731896368</v>
      </c>
      <c r="E115" s="522">
        <f t="shared" si="36"/>
        <v>115857.80952380953</v>
      </c>
      <c r="F115" s="523">
        <f t="shared" si="37"/>
        <v>3019397.3636658271</v>
      </c>
      <c r="G115" s="523">
        <f t="shared" si="38"/>
        <v>3077326.2684277319</v>
      </c>
      <c r="H115" s="526">
        <f t="shared" si="39"/>
        <v>477313.91535108257</v>
      </c>
      <c r="I115" s="577">
        <f t="shared" si="40"/>
        <v>477313.91535108257</v>
      </c>
      <c r="J115" s="514">
        <f t="shared" si="27"/>
        <v>0</v>
      </c>
      <c r="K115" s="514"/>
      <c r="L115" s="525"/>
      <c r="M115" s="514">
        <f t="shared" si="41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26"/>
        <v/>
      </c>
      <c r="C116" s="507">
        <f>IF(D93="","-",+C115+1)</f>
        <v>2031</v>
      </c>
      <c r="D116" s="374">
        <f>IF(F115+SUM(E$99:E115)=D$92,F115,D$92-SUM(E$99:E115))</f>
        <v>3019397.3636658271</v>
      </c>
      <c r="E116" s="522">
        <f t="shared" si="36"/>
        <v>115857.80952380953</v>
      </c>
      <c r="F116" s="523">
        <f t="shared" si="37"/>
        <v>2903539.5541420174</v>
      </c>
      <c r="G116" s="523">
        <f t="shared" si="38"/>
        <v>2961468.4589039222</v>
      </c>
      <c r="H116" s="526">
        <f t="shared" si="39"/>
        <v>463705.50694479735</v>
      </c>
      <c r="I116" s="577">
        <f t="shared" si="40"/>
        <v>463705.50694479735</v>
      </c>
      <c r="J116" s="514">
        <f t="shared" si="27"/>
        <v>0</v>
      </c>
      <c r="K116" s="514"/>
      <c r="L116" s="525"/>
      <c r="M116" s="514">
        <f t="shared" si="41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26"/>
        <v/>
      </c>
      <c r="C117" s="507">
        <f>IF(D93="","-",+C116+1)</f>
        <v>2032</v>
      </c>
      <c r="D117" s="374">
        <f>IF(F116+SUM(E$99:E116)=D$92,F116,D$92-SUM(E$99:E116))</f>
        <v>2903539.5541420174</v>
      </c>
      <c r="E117" s="522">
        <f t="shared" si="36"/>
        <v>115857.80952380953</v>
      </c>
      <c r="F117" s="523">
        <f t="shared" si="37"/>
        <v>2787681.7446182077</v>
      </c>
      <c r="G117" s="523">
        <f t="shared" si="38"/>
        <v>2845610.6493801125</v>
      </c>
      <c r="H117" s="526">
        <f t="shared" si="39"/>
        <v>450097.09853851219</v>
      </c>
      <c r="I117" s="577">
        <f t="shared" si="40"/>
        <v>450097.09853851219</v>
      </c>
      <c r="J117" s="514">
        <f t="shared" si="27"/>
        <v>0</v>
      </c>
      <c r="K117" s="514"/>
      <c r="L117" s="525"/>
      <c r="M117" s="514">
        <f t="shared" si="41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26"/>
        <v/>
      </c>
      <c r="C118" s="507">
        <f>IF(D93="","-",+C117+1)</f>
        <v>2033</v>
      </c>
      <c r="D118" s="374">
        <f>IF(F117+SUM(E$99:E117)=D$92,F117,D$92-SUM(E$99:E117))</f>
        <v>2787681.7446182077</v>
      </c>
      <c r="E118" s="522">
        <f t="shared" si="36"/>
        <v>115857.80952380953</v>
      </c>
      <c r="F118" s="523">
        <f t="shared" si="37"/>
        <v>2671823.935094398</v>
      </c>
      <c r="G118" s="523">
        <f t="shared" si="38"/>
        <v>2729752.8398563028</v>
      </c>
      <c r="H118" s="526">
        <f t="shared" si="39"/>
        <v>436488.69013222697</v>
      </c>
      <c r="I118" s="577">
        <f t="shared" si="40"/>
        <v>436488.69013222697</v>
      </c>
      <c r="J118" s="514">
        <f t="shared" si="27"/>
        <v>0</v>
      </c>
      <c r="K118" s="514"/>
      <c r="L118" s="525"/>
      <c r="M118" s="514">
        <f t="shared" si="41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26"/>
        <v/>
      </c>
      <c r="C119" s="507">
        <f>IF(D93="","-",+C118+1)</f>
        <v>2034</v>
      </c>
      <c r="D119" s="374">
        <f>IF(F118+SUM(E$99:E118)=D$92,F118,D$92-SUM(E$99:E118))</f>
        <v>2671823.935094398</v>
      </c>
      <c r="E119" s="522">
        <f t="shared" si="36"/>
        <v>115857.80952380953</v>
      </c>
      <c r="F119" s="523">
        <f t="shared" si="37"/>
        <v>2555966.1255705883</v>
      </c>
      <c r="G119" s="523">
        <f t="shared" si="38"/>
        <v>2613895.0303324931</v>
      </c>
      <c r="H119" s="526">
        <f t="shared" si="39"/>
        <v>422880.28172594181</v>
      </c>
      <c r="I119" s="577">
        <f t="shared" si="40"/>
        <v>422880.28172594181</v>
      </c>
      <c r="J119" s="514">
        <f t="shared" si="27"/>
        <v>0</v>
      </c>
      <c r="K119" s="514"/>
      <c r="L119" s="525"/>
      <c r="M119" s="514">
        <f t="shared" si="41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26"/>
        <v/>
      </c>
      <c r="C120" s="507">
        <f>IF(D93="","-",+C119+1)</f>
        <v>2035</v>
      </c>
      <c r="D120" s="374">
        <f>IF(F119+SUM(E$99:E119)=D$92,F119,D$92-SUM(E$99:E119))</f>
        <v>2555966.1255705883</v>
      </c>
      <c r="E120" s="522">
        <f t="shared" si="36"/>
        <v>115857.80952380953</v>
      </c>
      <c r="F120" s="523">
        <f t="shared" si="37"/>
        <v>2440108.3160467786</v>
      </c>
      <c r="G120" s="523">
        <f t="shared" si="38"/>
        <v>2498037.2208086834</v>
      </c>
      <c r="H120" s="526">
        <f t="shared" si="39"/>
        <v>409271.87331965659</v>
      </c>
      <c r="I120" s="577">
        <f t="shared" si="40"/>
        <v>409271.87331965659</v>
      </c>
      <c r="J120" s="514">
        <f t="shared" si="27"/>
        <v>0</v>
      </c>
      <c r="K120" s="514"/>
      <c r="L120" s="525"/>
      <c r="M120" s="514">
        <f t="shared" si="41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26"/>
        <v/>
      </c>
      <c r="C121" s="507">
        <f>IF(D93="","-",+C120+1)</f>
        <v>2036</v>
      </c>
      <c r="D121" s="374">
        <f>IF(F120+SUM(E$99:E120)=D$92,F120,D$92-SUM(E$99:E120))</f>
        <v>2440108.3160467786</v>
      </c>
      <c r="E121" s="522">
        <f t="shared" si="36"/>
        <v>115857.80952380953</v>
      </c>
      <c r="F121" s="523">
        <f t="shared" si="37"/>
        <v>2324250.5065229689</v>
      </c>
      <c r="G121" s="523">
        <f t="shared" si="38"/>
        <v>2382179.4112848737</v>
      </c>
      <c r="H121" s="526">
        <f t="shared" si="39"/>
        <v>395663.46491337137</v>
      </c>
      <c r="I121" s="577">
        <f t="shared" si="40"/>
        <v>395663.46491337137</v>
      </c>
      <c r="J121" s="514">
        <f t="shared" si="27"/>
        <v>0</v>
      </c>
      <c r="K121" s="514"/>
      <c r="L121" s="525"/>
      <c r="M121" s="514">
        <f t="shared" si="41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26"/>
        <v/>
      </c>
      <c r="C122" s="507">
        <f>IF(D93="","-",+C121+1)</f>
        <v>2037</v>
      </c>
      <c r="D122" s="374">
        <f>IF(F121+SUM(E$99:E121)=D$92,F121,D$92-SUM(E$99:E121))</f>
        <v>2324250.5065229689</v>
      </c>
      <c r="E122" s="522">
        <f t="shared" si="36"/>
        <v>115857.80952380953</v>
      </c>
      <c r="F122" s="523">
        <f t="shared" si="37"/>
        <v>2208392.6969991592</v>
      </c>
      <c r="G122" s="523">
        <f t="shared" si="38"/>
        <v>2266321.601761064</v>
      </c>
      <c r="H122" s="526">
        <f t="shared" si="39"/>
        <v>382055.05650708621</v>
      </c>
      <c r="I122" s="577">
        <f t="shared" si="40"/>
        <v>382055.05650708621</v>
      </c>
      <c r="J122" s="514">
        <f t="shared" si="27"/>
        <v>0</v>
      </c>
      <c r="K122" s="514"/>
      <c r="L122" s="525"/>
      <c r="M122" s="514">
        <f t="shared" si="41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26"/>
        <v/>
      </c>
      <c r="C123" s="507">
        <f>IF(D93="","-",+C122+1)</f>
        <v>2038</v>
      </c>
      <c r="D123" s="374">
        <f>IF(F122+SUM(E$99:E122)=D$92,F122,D$92-SUM(E$99:E122))</f>
        <v>2208392.6969991592</v>
      </c>
      <c r="E123" s="522">
        <f t="shared" si="36"/>
        <v>115857.80952380953</v>
      </c>
      <c r="F123" s="523">
        <f t="shared" si="37"/>
        <v>2092534.8874753497</v>
      </c>
      <c r="G123" s="523">
        <f t="shared" si="38"/>
        <v>2150463.7922372543</v>
      </c>
      <c r="H123" s="526">
        <f t="shared" si="39"/>
        <v>368446.64810080099</v>
      </c>
      <c r="I123" s="577">
        <f t="shared" si="40"/>
        <v>368446.64810080099</v>
      </c>
      <c r="J123" s="514">
        <f t="shared" si="27"/>
        <v>0</v>
      </c>
      <c r="K123" s="514"/>
      <c r="L123" s="525"/>
      <c r="M123" s="514">
        <f t="shared" si="41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26"/>
        <v/>
      </c>
      <c r="C124" s="507">
        <f>IF(D93="","-",+C123+1)</f>
        <v>2039</v>
      </c>
      <c r="D124" s="374">
        <f>IF(F123+SUM(E$99:E123)=D$92,F123,D$92-SUM(E$99:E123))</f>
        <v>2092534.8874753497</v>
      </c>
      <c r="E124" s="522">
        <f t="shared" si="36"/>
        <v>115857.80952380953</v>
      </c>
      <c r="F124" s="523">
        <f t="shared" si="37"/>
        <v>1976677.0779515402</v>
      </c>
      <c r="G124" s="523">
        <f t="shared" si="38"/>
        <v>2034605.9827134451</v>
      </c>
      <c r="H124" s="526">
        <f t="shared" si="39"/>
        <v>354838.23969451583</v>
      </c>
      <c r="I124" s="577">
        <f t="shared" si="40"/>
        <v>354838.23969451583</v>
      </c>
      <c r="J124" s="514">
        <f t="shared" si="27"/>
        <v>0</v>
      </c>
      <c r="K124" s="514"/>
      <c r="L124" s="525"/>
      <c r="M124" s="514">
        <f t="shared" si="41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26"/>
        <v/>
      </c>
      <c r="C125" s="507">
        <f>IF(D93="","-",+C124+1)</f>
        <v>2040</v>
      </c>
      <c r="D125" s="374">
        <f>IF(F124+SUM(E$99:E124)=D$92,F124,D$92-SUM(E$99:E124))</f>
        <v>1976677.0779515402</v>
      </c>
      <c r="E125" s="522">
        <f t="shared" si="36"/>
        <v>115857.80952380953</v>
      </c>
      <c r="F125" s="523">
        <f t="shared" si="37"/>
        <v>1860819.2684277308</v>
      </c>
      <c r="G125" s="523">
        <f t="shared" si="38"/>
        <v>1918748.1731896354</v>
      </c>
      <c r="H125" s="526">
        <f t="shared" si="39"/>
        <v>341229.83128823066</v>
      </c>
      <c r="I125" s="577">
        <f t="shared" si="40"/>
        <v>341229.83128823066</v>
      </c>
      <c r="J125" s="514">
        <f t="shared" si="27"/>
        <v>0</v>
      </c>
      <c r="K125" s="514"/>
      <c r="L125" s="525"/>
      <c r="M125" s="514">
        <f t="shared" si="41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26"/>
        <v/>
      </c>
      <c r="C126" s="507">
        <f>IF(D93="","-",+C125+1)</f>
        <v>2041</v>
      </c>
      <c r="D126" s="374">
        <f>IF(F125+SUM(E$99:E125)=D$92,F125,D$92-SUM(E$99:E125))</f>
        <v>1860819.2684277308</v>
      </c>
      <c r="E126" s="522">
        <f t="shared" si="36"/>
        <v>115857.80952380953</v>
      </c>
      <c r="F126" s="523">
        <f t="shared" si="37"/>
        <v>1744961.4589039213</v>
      </c>
      <c r="G126" s="523">
        <f t="shared" si="38"/>
        <v>1802890.3636658262</v>
      </c>
      <c r="H126" s="526">
        <f t="shared" si="39"/>
        <v>327621.4228819455</v>
      </c>
      <c r="I126" s="577">
        <f t="shared" si="40"/>
        <v>327621.4228819455</v>
      </c>
      <c r="J126" s="514">
        <f t="shared" si="27"/>
        <v>0</v>
      </c>
      <c r="K126" s="514"/>
      <c r="L126" s="525"/>
      <c r="M126" s="514">
        <f t="shared" si="41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26"/>
        <v/>
      </c>
      <c r="C127" s="507">
        <f>IF(D93="","-",+C126+1)</f>
        <v>2042</v>
      </c>
      <c r="D127" s="374">
        <f>IF(F126+SUM(E$99:E126)=D$92,F126,D$92-SUM(E$99:E126))</f>
        <v>1744961.4589039213</v>
      </c>
      <c r="E127" s="522">
        <f t="shared" si="36"/>
        <v>115857.80952380953</v>
      </c>
      <c r="F127" s="523">
        <f t="shared" si="37"/>
        <v>1629103.6493801118</v>
      </c>
      <c r="G127" s="523">
        <f t="shared" si="38"/>
        <v>1687032.5541420165</v>
      </c>
      <c r="H127" s="526">
        <f t="shared" si="39"/>
        <v>314013.01447566028</v>
      </c>
      <c r="I127" s="577">
        <f t="shared" si="40"/>
        <v>314013.01447566028</v>
      </c>
      <c r="J127" s="514">
        <f t="shared" si="27"/>
        <v>0</v>
      </c>
      <c r="K127" s="514"/>
      <c r="L127" s="525"/>
      <c r="M127" s="514">
        <f t="shared" si="41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26"/>
        <v/>
      </c>
      <c r="C128" s="507">
        <f>IF(D93="","-",+C127+1)</f>
        <v>2043</v>
      </c>
      <c r="D128" s="374">
        <f>IF(F127+SUM(E$99:E127)=D$92,F127,D$92-SUM(E$99:E127))</f>
        <v>1629103.6493801118</v>
      </c>
      <c r="E128" s="522">
        <f t="shared" si="36"/>
        <v>115857.80952380953</v>
      </c>
      <c r="F128" s="523">
        <f t="shared" si="37"/>
        <v>1513245.8398563024</v>
      </c>
      <c r="G128" s="523">
        <f t="shared" si="38"/>
        <v>1571174.7446182072</v>
      </c>
      <c r="H128" s="526">
        <f t="shared" si="39"/>
        <v>300404.60606937518</v>
      </c>
      <c r="I128" s="577">
        <f t="shared" si="40"/>
        <v>300404.60606937518</v>
      </c>
      <c r="J128" s="514">
        <f t="shared" si="27"/>
        <v>0</v>
      </c>
      <c r="K128" s="514"/>
      <c r="L128" s="525"/>
      <c r="M128" s="514">
        <f t="shared" si="41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26"/>
        <v/>
      </c>
      <c r="C129" s="507">
        <f>IF(D93="","-",+C128+1)</f>
        <v>2044</v>
      </c>
      <c r="D129" s="374">
        <f>IF(F128+SUM(E$99:E128)=D$92,F128,D$92-SUM(E$99:E128))</f>
        <v>1513245.8398563024</v>
      </c>
      <c r="E129" s="522">
        <f t="shared" si="36"/>
        <v>115857.80952380953</v>
      </c>
      <c r="F129" s="523">
        <f t="shared" si="37"/>
        <v>1397388.0303324929</v>
      </c>
      <c r="G129" s="523">
        <f t="shared" si="38"/>
        <v>1455316.9350943975</v>
      </c>
      <c r="H129" s="526">
        <f t="shared" si="39"/>
        <v>286796.19766308996</v>
      </c>
      <c r="I129" s="577">
        <f t="shared" si="40"/>
        <v>286796.19766308996</v>
      </c>
      <c r="J129" s="514">
        <f t="shared" si="27"/>
        <v>0</v>
      </c>
      <c r="K129" s="514"/>
      <c r="L129" s="525"/>
      <c r="M129" s="514">
        <f t="shared" si="41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26"/>
        <v/>
      </c>
      <c r="C130" s="507">
        <f>IF(D93="","-",+C129+1)</f>
        <v>2045</v>
      </c>
      <c r="D130" s="374">
        <f>IF(F129+SUM(E$99:E129)=D$92,F129,D$92-SUM(E$99:E129))</f>
        <v>1397388.0303324929</v>
      </c>
      <c r="E130" s="522">
        <f t="shared" si="36"/>
        <v>115857.80952380953</v>
      </c>
      <c r="F130" s="523">
        <f t="shared" si="37"/>
        <v>1281530.2208086834</v>
      </c>
      <c r="G130" s="523">
        <f t="shared" si="38"/>
        <v>1339459.1255705883</v>
      </c>
      <c r="H130" s="526">
        <f t="shared" si="39"/>
        <v>273187.78925680486</v>
      </c>
      <c r="I130" s="577">
        <f t="shared" si="40"/>
        <v>273187.78925680486</v>
      </c>
      <c r="J130" s="514">
        <f t="shared" si="27"/>
        <v>0</v>
      </c>
      <c r="K130" s="514"/>
      <c r="L130" s="525"/>
      <c r="M130" s="514">
        <f t="shared" si="41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26"/>
        <v/>
      </c>
      <c r="C131" s="507">
        <f>IF(D93="","-",+C130+1)</f>
        <v>2046</v>
      </c>
      <c r="D131" s="374">
        <f>IF(F130+SUM(E$99:E130)=D$92,F130,D$92-SUM(E$99:E130))</f>
        <v>1281530.2208086834</v>
      </c>
      <c r="E131" s="522">
        <f t="shared" si="36"/>
        <v>115857.80952380953</v>
      </c>
      <c r="F131" s="523">
        <f t="shared" si="37"/>
        <v>1165672.411284874</v>
      </c>
      <c r="G131" s="523">
        <f t="shared" si="38"/>
        <v>1223601.3160467786</v>
      </c>
      <c r="H131" s="526">
        <f t="shared" si="39"/>
        <v>259579.38085051964</v>
      </c>
      <c r="I131" s="577">
        <f t="shared" si="40"/>
        <v>259579.38085051964</v>
      </c>
      <c r="J131" s="514">
        <f t="shared" si="27"/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>
      <c r="B132" s="195" t="str">
        <f t="shared" si="26"/>
        <v/>
      </c>
      <c r="C132" s="507">
        <f>IF(D93="","-",+C131+1)</f>
        <v>2047</v>
      </c>
      <c r="D132" s="374">
        <f>IF(F131+SUM(E$99:E131)=D$92,F131,D$92-SUM(E$99:E131))</f>
        <v>1165672.411284874</v>
      </c>
      <c r="E132" s="522">
        <f t="shared" si="36"/>
        <v>115857.80952380953</v>
      </c>
      <c r="F132" s="523">
        <f t="shared" si="37"/>
        <v>1049814.6017610645</v>
      </c>
      <c r="G132" s="523">
        <f t="shared" si="38"/>
        <v>1107743.5065229693</v>
      </c>
      <c r="H132" s="526">
        <f t="shared" si="39"/>
        <v>245970.9724442345</v>
      </c>
      <c r="I132" s="577">
        <f t="shared" si="40"/>
        <v>245970.9724442345</v>
      </c>
      <c r="J132" s="514">
        <f t="shared" si="27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>
      <c r="B133" s="195" t="str">
        <f t="shared" si="26"/>
        <v/>
      </c>
      <c r="C133" s="507">
        <f>IF(D93="","-",+C132+1)</f>
        <v>2048</v>
      </c>
      <c r="D133" s="374">
        <f>IF(F132+SUM(E$99:E132)=D$92,F132,D$92-SUM(E$99:E132))</f>
        <v>1049814.6017610645</v>
      </c>
      <c r="E133" s="522">
        <f t="shared" si="36"/>
        <v>115857.80952380953</v>
      </c>
      <c r="F133" s="523">
        <f t="shared" si="37"/>
        <v>933956.79223725502</v>
      </c>
      <c r="G133" s="523">
        <f t="shared" si="38"/>
        <v>991885.69699915976</v>
      </c>
      <c r="H133" s="526">
        <f t="shared" si="39"/>
        <v>232362.56403794931</v>
      </c>
      <c r="I133" s="577">
        <f t="shared" si="40"/>
        <v>232362.56403794931</v>
      </c>
      <c r="J133" s="514">
        <f t="shared" si="27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>
      <c r="B134" s="195" t="str">
        <f t="shared" si="26"/>
        <v/>
      </c>
      <c r="C134" s="507">
        <f>IF(D93="","-",+C133+1)</f>
        <v>2049</v>
      </c>
      <c r="D134" s="374">
        <f>IF(F133+SUM(E$99:E133)=D$92,F133,D$92-SUM(E$99:E133))</f>
        <v>933956.79223725502</v>
      </c>
      <c r="E134" s="522">
        <f t="shared" si="36"/>
        <v>115857.80952380953</v>
      </c>
      <c r="F134" s="523">
        <f t="shared" si="37"/>
        <v>818098.98271344556</v>
      </c>
      <c r="G134" s="523">
        <f t="shared" si="38"/>
        <v>876027.88747535029</v>
      </c>
      <c r="H134" s="526">
        <f t="shared" si="39"/>
        <v>218754.15563166415</v>
      </c>
      <c r="I134" s="577">
        <f t="shared" si="40"/>
        <v>218754.15563166415</v>
      </c>
      <c r="J134" s="514">
        <f t="shared" si="27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>
      <c r="B135" s="195" t="str">
        <f t="shared" si="26"/>
        <v/>
      </c>
      <c r="C135" s="507">
        <f>IF(D93="","-",+C134+1)</f>
        <v>2050</v>
      </c>
      <c r="D135" s="374">
        <f>IF(F134+SUM(E$99:E134)=D$92,F134,D$92-SUM(E$99:E134))</f>
        <v>818098.98271344556</v>
      </c>
      <c r="E135" s="522">
        <f t="shared" si="36"/>
        <v>115857.80952380953</v>
      </c>
      <c r="F135" s="523">
        <f t="shared" si="37"/>
        <v>702241.17318963609</v>
      </c>
      <c r="G135" s="523">
        <f t="shared" si="38"/>
        <v>760170.07795154082</v>
      </c>
      <c r="H135" s="526">
        <f t="shared" si="39"/>
        <v>205145.74722537899</v>
      </c>
      <c r="I135" s="577">
        <f t="shared" si="40"/>
        <v>205145.74722537899</v>
      </c>
      <c r="J135" s="514">
        <f t="shared" si="27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>
      <c r="B136" s="195" t="str">
        <f t="shared" si="26"/>
        <v/>
      </c>
      <c r="C136" s="507">
        <f>IF(D93="","-",+C135+1)</f>
        <v>2051</v>
      </c>
      <c r="D136" s="374">
        <f>IF(F135+SUM(E$99:E135)=D$92,F135,D$92-SUM(E$99:E135))</f>
        <v>702241.17318963609</v>
      </c>
      <c r="E136" s="522">
        <f t="shared" si="36"/>
        <v>115857.80952380953</v>
      </c>
      <c r="F136" s="523">
        <f t="shared" si="37"/>
        <v>586383.36366582662</v>
      </c>
      <c r="G136" s="523">
        <f t="shared" si="38"/>
        <v>644312.26842773135</v>
      </c>
      <c r="H136" s="526">
        <f t="shared" si="39"/>
        <v>191537.33881909383</v>
      </c>
      <c r="I136" s="577">
        <f t="shared" si="40"/>
        <v>191537.33881909383</v>
      </c>
      <c r="J136" s="514">
        <f t="shared" si="27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>
      <c r="B137" s="195" t="str">
        <f t="shared" si="26"/>
        <v/>
      </c>
      <c r="C137" s="507">
        <f>IF(D93="","-",+C136+1)</f>
        <v>2052</v>
      </c>
      <c r="D137" s="374">
        <f>IF(F136+SUM(E$99:E136)=D$92,F136,D$92-SUM(E$99:E136))</f>
        <v>586383.36366582662</v>
      </c>
      <c r="E137" s="522">
        <f t="shared" si="36"/>
        <v>115857.80952380953</v>
      </c>
      <c r="F137" s="523">
        <f t="shared" si="37"/>
        <v>470525.55414201709</v>
      </c>
      <c r="G137" s="523">
        <f t="shared" si="38"/>
        <v>528454.45890392188</v>
      </c>
      <c r="H137" s="526">
        <f t="shared" si="39"/>
        <v>177928.93041280864</v>
      </c>
      <c r="I137" s="577">
        <f t="shared" si="40"/>
        <v>177928.93041280864</v>
      </c>
      <c r="J137" s="514">
        <f t="shared" si="27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>
      <c r="B138" s="195" t="str">
        <f t="shared" si="26"/>
        <v/>
      </c>
      <c r="C138" s="507">
        <f>IF(D93="","-",+C137+1)</f>
        <v>2053</v>
      </c>
      <c r="D138" s="374">
        <f>IF(F137+SUM(E$99:E137)=D$92,F137,D$92-SUM(E$99:E137))</f>
        <v>470525.55414201709</v>
      </c>
      <c r="E138" s="522">
        <f t="shared" si="36"/>
        <v>115857.80952380953</v>
      </c>
      <c r="F138" s="523">
        <f t="shared" si="37"/>
        <v>354667.74461820757</v>
      </c>
      <c r="G138" s="523">
        <f t="shared" si="38"/>
        <v>412596.6493801123</v>
      </c>
      <c r="H138" s="526">
        <f t="shared" si="39"/>
        <v>164320.52200652345</v>
      </c>
      <c r="I138" s="577">
        <f t="shared" si="40"/>
        <v>164320.52200652345</v>
      </c>
      <c r="J138" s="514">
        <f t="shared" si="27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>
      <c r="B139" s="195" t="str">
        <f t="shared" si="26"/>
        <v/>
      </c>
      <c r="C139" s="507">
        <f>IF(D93="","-",+C138+1)</f>
        <v>2054</v>
      </c>
      <c r="D139" s="374">
        <f>IF(F138+SUM(E$99:E138)=D$92,F138,D$92-SUM(E$99:E138))</f>
        <v>354667.74461820757</v>
      </c>
      <c r="E139" s="522">
        <f t="shared" si="36"/>
        <v>115857.80952380953</v>
      </c>
      <c r="F139" s="523">
        <f t="shared" si="37"/>
        <v>238809.93509439804</v>
      </c>
      <c r="G139" s="523">
        <f t="shared" si="38"/>
        <v>296738.83985630283</v>
      </c>
      <c r="H139" s="526">
        <f t="shared" si="39"/>
        <v>150712.11360023828</v>
      </c>
      <c r="I139" s="577">
        <f t="shared" si="40"/>
        <v>150712.11360023828</v>
      </c>
      <c r="J139" s="514">
        <f t="shared" si="27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>
      <c r="B140" s="195" t="str">
        <f t="shared" si="26"/>
        <v/>
      </c>
      <c r="C140" s="507">
        <f>IF(D93="","-",+C139+1)</f>
        <v>2055</v>
      </c>
      <c r="D140" s="374">
        <f>IF(F139+SUM(E$99:E139)=D$92,F139,D$92-SUM(E$99:E139))</f>
        <v>238809.93509439804</v>
      </c>
      <c r="E140" s="522">
        <f t="shared" si="36"/>
        <v>115857.80952380953</v>
      </c>
      <c r="F140" s="523">
        <f t="shared" si="37"/>
        <v>122952.12557058851</v>
      </c>
      <c r="G140" s="523">
        <f t="shared" si="38"/>
        <v>180881.03033249328</v>
      </c>
      <c r="H140" s="526">
        <f t="shared" si="39"/>
        <v>137103.70519395312</v>
      </c>
      <c r="I140" s="577">
        <f t="shared" si="40"/>
        <v>137103.70519395312</v>
      </c>
      <c r="J140" s="514">
        <f t="shared" si="27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>
      <c r="B141" s="195" t="str">
        <f t="shared" si="26"/>
        <v/>
      </c>
      <c r="C141" s="507">
        <f>IF(D93="","-",+C140+1)</f>
        <v>2056</v>
      </c>
      <c r="D141" s="374">
        <f>IF(F140+SUM(E$99:E140)=D$92,F140,D$92-SUM(E$99:E140))</f>
        <v>122952.12557058851</v>
      </c>
      <c r="E141" s="522">
        <f t="shared" si="36"/>
        <v>115857.80952380953</v>
      </c>
      <c r="F141" s="523">
        <f t="shared" si="37"/>
        <v>7094.3160467789858</v>
      </c>
      <c r="G141" s="523">
        <f t="shared" si="38"/>
        <v>65023.220808683749</v>
      </c>
      <c r="H141" s="526">
        <f t="shared" si="39"/>
        <v>123495.29678766793</v>
      </c>
      <c r="I141" s="577">
        <f t="shared" si="40"/>
        <v>123495.29678766793</v>
      </c>
      <c r="J141" s="514">
        <f t="shared" si="27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>
      <c r="B142" s="195" t="str">
        <f t="shared" si="26"/>
        <v/>
      </c>
      <c r="C142" s="507">
        <f>IF(D93="","-",+C141+1)</f>
        <v>2057</v>
      </c>
      <c r="D142" s="374">
        <f>IF(F141+SUM(E$99:E141)=D$92,F141,D$92-SUM(E$99:E141))</f>
        <v>7094.3160467789858</v>
      </c>
      <c r="E142" s="522">
        <f t="shared" si="36"/>
        <v>7094.3160467789858</v>
      </c>
      <c r="F142" s="523">
        <f t="shared" si="37"/>
        <v>0</v>
      </c>
      <c r="G142" s="523">
        <f t="shared" si="38"/>
        <v>3547.1580233894929</v>
      </c>
      <c r="H142" s="526">
        <f t="shared" si="39"/>
        <v>7510.9575771368982</v>
      </c>
      <c r="I142" s="577">
        <f t="shared" si="40"/>
        <v>7510.9575771368982</v>
      </c>
      <c r="J142" s="514">
        <f t="shared" si="27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>
      <c r="B143" s="195" t="str">
        <f t="shared" si="26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6"/>
        <v>0</v>
      </c>
      <c r="F143" s="523">
        <f t="shared" si="37"/>
        <v>0</v>
      </c>
      <c r="G143" s="523">
        <f t="shared" si="38"/>
        <v>0</v>
      </c>
      <c r="H143" s="526">
        <f t="shared" si="39"/>
        <v>0</v>
      </c>
      <c r="I143" s="577">
        <f t="shared" si="40"/>
        <v>0</v>
      </c>
      <c r="J143" s="514">
        <f t="shared" si="27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>
      <c r="B144" s="195" t="str">
        <f t="shared" si="2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6"/>
        <v>0</v>
      </c>
      <c r="F144" s="523">
        <f t="shared" si="37"/>
        <v>0</v>
      </c>
      <c r="G144" s="523">
        <f t="shared" si="38"/>
        <v>0</v>
      </c>
      <c r="H144" s="526">
        <f t="shared" si="39"/>
        <v>0</v>
      </c>
      <c r="I144" s="577">
        <f t="shared" si="40"/>
        <v>0</v>
      </c>
      <c r="J144" s="514">
        <f t="shared" si="27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>
      <c r="B145" s="195" t="str">
        <f t="shared" si="2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6"/>
        <v>0</v>
      </c>
      <c r="F145" s="523">
        <f t="shared" si="37"/>
        <v>0</v>
      </c>
      <c r="G145" s="523">
        <f t="shared" si="38"/>
        <v>0</v>
      </c>
      <c r="H145" s="526">
        <f t="shared" si="39"/>
        <v>0</v>
      </c>
      <c r="I145" s="577">
        <f t="shared" si="40"/>
        <v>0</v>
      </c>
      <c r="J145" s="514">
        <f t="shared" si="27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>
      <c r="B146" s="195" t="str">
        <f t="shared" si="2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6"/>
        <v>0</v>
      </c>
      <c r="F146" s="523">
        <f t="shared" si="37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27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>
      <c r="B147" s="195" t="str">
        <f t="shared" si="2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6"/>
        <v>0</v>
      </c>
      <c r="F147" s="523">
        <f t="shared" si="37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27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>
      <c r="B148" s="195" t="str">
        <f t="shared" si="2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6"/>
        <v>0</v>
      </c>
      <c r="F148" s="523">
        <f t="shared" si="37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27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>
      <c r="B149" s="195" t="str">
        <f t="shared" si="2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6"/>
        <v>0</v>
      </c>
      <c r="F149" s="523">
        <f t="shared" si="37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27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>
      <c r="B150" s="195" t="str">
        <f t="shared" si="2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6"/>
        <v>0</v>
      </c>
      <c r="F150" s="523">
        <f t="shared" si="37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27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>
      <c r="B151" s="195" t="str">
        <f t="shared" si="2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6"/>
        <v>0</v>
      </c>
      <c r="F151" s="523">
        <f t="shared" si="37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27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>
      <c r="B152" s="195" t="str">
        <f t="shared" si="2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6"/>
        <v>0</v>
      </c>
      <c r="F152" s="523">
        <f t="shared" si="37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27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>
      <c r="B153" s="195" t="str">
        <f t="shared" si="2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6"/>
        <v>0</v>
      </c>
      <c r="F153" s="523">
        <f t="shared" si="37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27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.5" thickBot="1">
      <c r="B154" s="195" t="str">
        <f t="shared" si="2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6"/>
        <v>0</v>
      </c>
      <c r="F154" s="523">
        <f t="shared" si="37"/>
        <v>0</v>
      </c>
      <c r="G154" s="523">
        <f t="shared" si="38"/>
        <v>0</v>
      </c>
      <c r="H154" s="526">
        <f t="shared" si="39"/>
        <v>0</v>
      </c>
      <c r="I154" s="577">
        <f t="shared" si="40"/>
        <v>0</v>
      </c>
      <c r="J154" s="514">
        <f t="shared" si="27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>
      <c r="C155" s="374" t="s">
        <v>78</v>
      </c>
      <c r="D155" s="375"/>
      <c r="E155" s="375">
        <f>SUM(E99:E154)</f>
        <v>4866028.0000000009</v>
      </c>
      <c r="F155" s="375"/>
      <c r="G155" s="375"/>
      <c r="H155" s="375">
        <f>SUM(H99:H154)</f>
        <v>17172120.413448796</v>
      </c>
      <c r="I155" s="375">
        <f>SUM(I99:I154)</f>
        <v>17172120.413448796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view="pageBreakPreview" zoomScale="72" zoomScaleNormal="100" zoomScaleSheetLayoutView="72" workbookViewId="0">
      <selection activeCell="D107" sqref="D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5703125" style="183" customWidth="1"/>
    <col min="10" max="10" width="18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607711.1233156696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607711.1233156696</v>
      </c>
      <c r="O6" s="269"/>
      <c r="P6" s="269"/>
    </row>
    <row r="7" spans="1:16" ht="13.5" thickBot="1">
      <c r="C7" s="467" t="s">
        <v>48</v>
      </c>
      <c r="D7" s="624" t="s">
        <v>317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316</v>
      </c>
      <c r="E9" s="637" t="s">
        <v>326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125933.19047619047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738549.45587790722</v>
      </c>
      <c r="H21" s="639">
        <v>738549.45587790722</v>
      </c>
      <c r="I21" s="511">
        <f t="shared" si="4"/>
        <v>0</v>
      </c>
      <c r="J21" s="511"/>
      <c r="K21" s="518">
        <f t="shared" si="0"/>
        <v>738549.45587790722</v>
      </c>
      <c r="L21" s="519">
        <f t="shared" si="1"/>
        <v>0</v>
      </c>
      <c r="M21" s="518">
        <f t="shared" si="2"/>
        <v>738549.45587790722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129004.73170731707</v>
      </c>
      <c r="F22" s="629">
        <v>4602504.1201955546</v>
      </c>
      <c r="G22" s="630">
        <v>722153.71574408386</v>
      </c>
      <c r="H22" s="639">
        <v>722153.71574408386</v>
      </c>
      <c r="I22" s="511">
        <f t="shared" si="4"/>
        <v>0</v>
      </c>
      <c r="J22" s="511"/>
      <c r="K22" s="518">
        <f t="shared" si="0"/>
        <v>722153.71574408386</v>
      </c>
      <c r="L22" s="519">
        <f t="shared" si="1"/>
        <v>0</v>
      </c>
      <c r="M22" s="518">
        <f t="shared" si="2"/>
        <v>722153.71574408386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593403.20733019966</v>
      </c>
      <c r="H23" s="639">
        <v>593403.20733019966</v>
      </c>
      <c r="I23" s="511">
        <f t="shared" si="4"/>
        <v>0</v>
      </c>
      <c r="J23" s="511"/>
      <c r="K23" s="518">
        <f t="shared" ref="K23" si="7">G23</f>
        <v>593403.20733019966</v>
      </c>
      <c r="L23" s="519">
        <f t="shared" ref="L23" si="8">IF(K23&lt;&gt;0,+G23-K23,0)</f>
        <v>0</v>
      </c>
      <c r="M23" s="518">
        <f t="shared" ref="M23" si="9">H23</f>
        <v>593403.20733019966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4479499.6085676476</v>
      </c>
      <c r="E24" s="630">
        <v>125933.19047619047</v>
      </c>
      <c r="F24" s="629">
        <v>4353566.4180914573</v>
      </c>
      <c r="G24" s="630">
        <v>594105.76321991044</v>
      </c>
      <c r="H24" s="639">
        <v>594105.76321991044</v>
      </c>
      <c r="I24" s="511">
        <f t="shared" si="4"/>
        <v>0</v>
      </c>
      <c r="J24" s="511"/>
      <c r="K24" s="518">
        <f t="shared" ref="K24" si="10">G24</f>
        <v>594105.76321991044</v>
      </c>
      <c r="L24" s="519">
        <f t="shared" ref="L24" si="11">IF(K24&lt;&gt;0,+G24-K24,0)</f>
        <v>0</v>
      </c>
      <c r="M24" s="518">
        <f t="shared" ref="M24" si="12">H24</f>
        <v>594105.76321991044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629">
        <v>4347566.1980120465</v>
      </c>
      <c r="E25" s="630">
        <v>125933.19047619047</v>
      </c>
      <c r="F25" s="629">
        <v>4221633.0075358562</v>
      </c>
      <c r="G25" s="630">
        <v>607711.1233156696</v>
      </c>
      <c r="H25" s="639">
        <v>607711.1233156696</v>
      </c>
      <c r="I25" s="511">
        <f t="shared" si="4"/>
        <v>0</v>
      </c>
      <c r="J25" s="511"/>
      <c r="K25" s="518">
        <f t="shared" ref="K25" si="13">G25</f>
        <v>607711.1233156696</v>
      </c>
      <c r="L25" s="519">
        <f t="shared" ref="L25" si="14">IF(K25&lt;&gt;0,+G25-K25,0)</f>
        <v>0</v>
      </c>
      <c r="M25" s="518">
        <f t="shared" ref="M25" si="15">H25</f>
        <v>607711.1233156696</v>
      </c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4221633.0075358562</v>
      </c>
      <c r="E26" s="522">
        <f t="shared" ref="E26:E72" si="16">IF(+$I$14&lt;F25,$I$14,D26)</f>
        <v>125933.19047619047</v>
      </c>
      <c r="F26" s="523">
        <f t="shared" ref="F26:F72" si="17">+D26-E26</f>
        <v>4095699.8170596659</v>
      </c>
      <c r="G26" s="524">
        <f t="shared" ref="G26:G51" si="18">+I$12*((D26+F26)/2)+E26</f>
        <v>593550.6794449708</v>
      </c>
      <c r="H26" s="491">
        <f t="shared" ref="H26:H51" si="19">+I$13*((D26+F26)/2)+E26</f>
        <v>593550.6794449708</v>
      </c>
      <c r="I26" s="511">
        <f t="shared" si="4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4095699.8170596659</v>
      </c>
      <c r="E27" s="522">
        <f t="shared" si="16"/>
        <v>125933.19047619047</v>
      </c>
      <c r="F27" s="523">
        <f t="shared" si="17"/>
        <v>3969766.6265834756</v>
      </c>
      <c r="G27" s="524">
        <f t="shared" si="18"/>
        <v>579390.23557427188</v>
      </c>
      <c r="H27" s="491">
        <f t="shared" si="19"/>
        <v>579390.23557427188</v>
      </c>
      <c r="I27" s="511">
        <f t="shared" si="4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3969766.6265834756</v>
      </c>
      <c r="E28" s="522">
        <f t="shared" si="16"/>
        <v>125933.19047619047</v>
      </c>
      <c r="F28" s="523">
        <f t="shared" si="17"/>
        <v>3843833.4361072853</v>
      </c>
      <c r="G28" s="524">
        <f t="shared" si="18"/>
        <v>565229.79170357296</v>
      </c>
      <c r="H28" s="491">
        <f t="shared" si="19"/>
        <v>565229.79170357296</v>
      </c>
      <c r="I28" s="511">
        <f t="shared" si="4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3843833.4361072853</v>
      </c>
      <c r="E29" s="522">
        <f t="shared" si="16"/>
        <v>125933.19047619047</v>
      </c>
      <c r="F29" s="523">
        <f t="shared" si="17"/>
        <v>3717900.245631095</v>
      </c>
      <c r="G29" s="524">
        <f t="shared" si="18"/>
        <v>551069.34783287405</v>
      </c>
      <c r="H29" s="491">
        <f t="shared" si="19"/>
        <v>551069.34783287405</v>
      </c>
      <c r="I29" s="511">
        <f t="shared" si="4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3717900.245631095</v>
      </c>
      <c r="E30" s="522">
        <f t="shared" si="16"/>
        <v>125933.19047619047</v>
      </c>
      <c r="F30" s="523">
        <f t="shared" si="17"/>
        <v>3591967.0551549047</v>
      </c>
      <c r="G30" s="524">
        <f t="shared" si="18"/>
        <v>536908.90396217513</v>
      </c>
      <c r="H30" s="491">
        <f t="shared" si="19"/>
        <v>536908.90396217513</v>
      </c>
      <c r="I30" s="511">
        <f t="shared" si="4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3591967.0551549047</v>
      </c>
      <c r="E31" s="522">
        <f t="shared" si="16"/>
        <v>125933.19047619047</v>
      </c>
      <c r="F31" s="523">
        <f t="shared" si="17"/>
        <v>3466033.8646787144</v>
      </c>
      <c r="G31" s="524">
        <f t="shared" si="18"/>
        <v>522748.46009147627</v>
      </c>
      <c r="H31" s="491">
        <f t="shared" si="19"/>
        <v>522748.46009147627</v>
      </c>
      <c r="I31" s="511">
        <f t="shared" si="4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3466033.8646787144</v>
      </c>
      <c r="E32" s="522">
        <f t="shared" si="16"/>
        <v>125933.19047619047</v>
      </c>
      <c r="F32" s="523">
        <f t="shared" si="17"/>
        <v>3340100.6742025241</v>
      </c>
      <c r="G32" s="524">
        <f t="shared" si="18"/>
        <v>508588.01622077735</v>
      </c>
      <c r="H32" s="491">
        <f t="shared" si="19"/>
        <v>508588.01622077735</v>
      </c>
      <c r="I32" s="511">
        <f t="shared" si="4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3340100.6742025241</v>
      </c>
      <c r="E33" s="522">
        <f t="shared" si="16"/>
        <v>125933.19047619047</v>
      </c>
      <c r="F33" s="523">
        <f t="shared" si="17"/>
        <v>3214167.4837263338</v>
      </c>
      <c r="G33" s="524">
        <f t="shared" si="18"/>
        <v>494427.57235007844</v>
      </c>
      <c r="H33" s="491">
        <f t="shared" si="19"/>
        <v>494427.57235007844</v>
      </c>
      <c r="I33" s="511">
        <f t="shared" si="4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3214167.4837263338</v>
      </c>
      <c r="E34" s="522">
        <f t="shared" si="16"/>
        <v>125933.19047619047</v>
      </c>
      <c r="F34" s="523">
        <f t="shared" si="17"/>
        <v>3088234.2932501435</v>
      </c>
      <c r="G34" s="524">
        <f t="shared" si="18"/>
        <v>480267.12847937958</v>
      </c>
      <c r="H34" s="491">
        <f t="shared" si="19"/>
        <v>480267.12847937958</v>
      </c>
      <c r="I34" s="511">
        <f t="shared" si="4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3088234.2932501435</v>
      </c>
      <c r="E35" s="522">
        <f t="shared" si="16"/>
        <v>125933.19047619047</v>
      </c>
      <c r="F35" s="523">
        <f t="shared" si="17"/>
        <v>2962301.1027739532</v>
      </c>
      <c r="G35" s="524">
        <f t="shared" si="18"/>
        <v>466106.68460868066</v>
      </c>
      <c r="H35" s="491">
        <f t="shared" si="19"/>
        <v>466106.68460868066</v>
      </c>
      <c r="I35" s="511">
        <f t="shared" si="4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2962301.1027739532</v>
      </c>
      <c r="E36" s="522">
        <f t="shared" si="16"/>
        <v>125933.19047619047</v>
      </c>
      <c r="F36" s="523">
        <f t="shared" si="17"/>
        <v>2836367.9122977629</v>
      </c>
      <c r="G36" s="524">
        <f t="shared" si="18"/>
        <v>451946.24073798175</v>
      </c>
      <c r="H36" s="491">
        <f t="shared" si="19"/>
        <v>451946.24073798175</v>
      </c>
      <c r="I36" s="511">
        <f t="shared" si="4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2836367.9122977629</v>
      </c>
      <c r="E37" s="522">
        <f t="shared" si="16"/>
        <v>125933.19047619047</v>
      </c>
      <c r="F37" s="523">
        <f t="shared" si="17"/>
        <v>2710434.7218215726</v>
      </c>
      <c r="G37" s="524">
        <f t="shared" si="18"/>
        <v>437785.79686728283</v>
      </c>
      <c r="H37" s="491">
        <f t="shared" si="19"/>
        <v>437785.79686728283</v>
      </c>
      <c r="I37" s="511">
        <f t="shared" si="4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2710434.7218215726</v>
      </c>
      <c r="E38" s="522">
        <f t="shared" si="16"/>
        <v>125933.19047619047</v>
      </c>
      <c r="F38" s="523">
        <f t="shared" si="17"/>
        <v>2584501.5313453823</v>
      </c>
      <c r="G38" s="524">
        <f t="shared" si="18"/>
        <v>423625.35299658397</v>
      </c>
      <c r="H38" s="491">
        <f t="shared" si="19"/>
        <v>423625.35299658397</v>
      </c>
      <c r="I38" s="511">
        <f t="shared" si="4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2584501.5313453823</v>
      </c>
      <c r="E39" s="522">
        <f t="shared" si="16"/>
        <v>125933.19047619047</v>
      </c>
      <c r="F39" s="523">
        <f t="shared" si="17"/>
        <v>2458568.340869192</v>
      </c>
      <c r="G39" s="524">
        <f t="shared" si="18"/>
        <v>409464.90912588505</v>
      </c>
      <c r="H39" s="491">
        <f t="shared" si="19"/>
        <v>409464.90912588505</v>
      </c>
      <c r="I39" s="511">
        <f t="shared" si="4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2458568.340869192</v>
      </c>
      <c r="E40" s="522">
        <f t="shared" si="16"/>
        <v>125933.19047619047</v>
      </c>
      <c r="F40" s="523">
        <f t="shared" si="17"/>
        <v>2332635.1503930017</v>
      </c>
      <c r="G40" s="524">
        <f t="shared" si="18"/>
        <v>395304.46525518614</v>
      </c>
      <c r="H40" s="491">
        <f t="shared" si="19"/>
        <v>395304.46525518614</v>
      </c>
      <c r="I40" s="511">
        <f t="shared" si="4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2332635.1503930017</v>
      </c>
      <c r="E41" s="522">
        <f t="shared" si="16"/>
        <v>125933.19047619047</v>
      </c>
      <c r="F41" s="523">
        <f t="shared" si="17"/>
        <v>2206701.9599168114</v>
      </c>
      <c r="G41" s="524">
        <f t="shared" si="18"/>
        <v>381144.02138448728</v>
      </c>
      <c r="H41" s="491">
        <f t="shared" si="19"/>
        <v>381144.02138448728</v>
      </c>
      <c r="I41" s="511">
        <f t="shared" si="4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2206701.9599168114</v>
      </c>
      <c r="E42" s="522">
        <f t="shared" si="16"/>
        <v>125933.19047619047</v>
      </c>
      <c r="F42" s="523">
        <f t="shared" si="17"/>
        <v>2080768.7694406209</v>
      </c>
      <c r="G42" s="524">
        <f t="shared" si="18"/>
        <v>366983.57751378836</v>
      </c>
      <c r="H42" s="491">
        <f t="shared" si="19"/>
        <v>366983.57751378836</v>
      </c>
      <c r="I42" s="511">
        <f t="shared" si="4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2080768.7694406209</v>
      </c>
      <c r="E43" s="522">
        <f t="shared" si="16"/>
        <v>125933.19047619047</v>
      </c>
      <c r="F43" s="523">
        <f t="shared" si="17"/>
        <v>1954835.5789644304</v>
      </c>
      <c r="G43" s="524">
        <f t="shared" si="18"/>
        <v>352823.13364308939</v>
      </c>
      <c r="H43" s="491">
        <f t="shared" si="19"/>
        <v>352823.13364308939</v>
      </c>
      <c r="I43" s="511">
        <f t="shared" si="4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1954835.5789644304</v>
      </c>
      <c r="E44" s="522">
        <f t="shared" si="16"/>
        <v>125933.19047619047</v>
      </c>
      <c r="F44" s="523">
        <f t="shared" si="17"/>
        <v>1828902.3884882398</v>
      </c>
      <c r="G44" s="524">
        <f t="shared" si="18"/>
        <v>338662.68977239047</v>
      </c>
      <c r="H44" s="491">
        <f t="shared" si="19"/>
        <v>338662.68977239047</v>
      </c>
      <c r="I44" s="511">
        <f t="shared" si="4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1828902.3884882398</v>
      </c>
      <c r="E45" s="522">
        <f t="shared" si="16"/>
        <v>125933.19047619047</v>
      </c>
      <c r="F45" s="523">
        <f t="shared" si="17"/>
        <v>1702969.1980120493</v>
      </c>
      <c r="G45" s="524">
        <f t="shared" si="18"/>
        <v>324502.24590169149</v>
      </c>
      <c r="H45" s="491">
        <f t="shared" si="19"/>
        <v>324502.24590169149</v>
      </c>
      <c r="I45" s="511">
        <f t="shared" si="4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1702969.1980120493</v>
      </c>
      <c r="E46" s="522">
        <f t="shared" si="16"/>
        <v>125933.19047619047</v>
      </c>
      <c r="F46" s="523">
        <f t="shared" si="17"/>
        <v>1577036.0075358588</v>
      </c>
      <c r="G46" s="524">
        <f t="shared" si="18"/>
        <v>310341.80203099264</v>
      </c>
      <c r="H46" s="491">
        <f t="shared" si="19"/>
        <v>310341.80203099264</v>
      </c>
      <c r="I46" s="511">
        <f t="shared" si="4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1577036.0075358588</v>
      </c>
      <c r="E47" s="522">
        <f t="shared" si="16"/>
        <v>125933.19047619047</v>
      </c>
      <c r="F47" s="523">
        <f t="shared" si="17"/>
        <v>1451102.8170596682</v>
      </c>
      <c r="G47" s="524">
        <f t="shared" si="18"/>
        <v>296181.35816029366</v>
      </c>
      <c r="H47" s="491">
        <f t="shared" si="19"/>
        <v>296181.35816029366</v>
      </c>
      <c r="I47" s="511">
        <f t="shared" si="4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1451102.8170596682</v>
      </c>
      <c r="E48" s="522">
        <f t="shared" si="16"/>
        <v>125933.19047619047</v>
      </c>
      <c r="F48" s="523">
        <f t="shared" si="17"/>
        <v>1325169.6265834777</v>
      </c>
      <c r="G48" s="524">
        <f t="shared" si="18"/>
        <v>282020.91428959474</v>
      </c>
      <c r="H48" s="491">
        <f t="shared" si="19"/>
        <v>282020.91428959474</v>
      </c>
      <c r="I48" s="511">
        <f t="shared" si="4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1325169.6265834777</v>
      </c>
      <c r="E49" s="522">
        <f t="shared" si="16"/>
        <v>125933.19047619047</v>
      </c>
      <c r="F49" s="523">
        <f t="shared" si="17"/>
        <v>1199236.4361072872</v>
      </c>
      <c r="G49" s="524">
        <f t="shared" si="18"/>
        <v>267860.47041889583</v>
      </c>
      <c r="H49" s="491">
        <f t="shared" si="19"/>
        <v>267860.47041889583</v>
      </c>
      <c r="I49" s="511">
        <f t="shared" si="4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1199236.4361072872</v>
      </c>
      <c r="E50" s="522">
        <f t="shared" si="16"/>
        <v>125933.19047619047</v>
      </c>
      <c r="F50" s="523">
        <f t="shared" si="17"/>
        <v>1073303.2456310967</v>
      </c>
      <c r="G50" s="524">
        <f t="shared" si="18"/>
        <v>253700.02654819691</v>
      </c>
      <c r="H50" s="491">
        <f t="shared" si="19"/>
        <v>253700.02654819691</v>
      </c>
      <c r="I50" s="511">
        <f t="shared" si="4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1073303.2456310967</v>
      </c>
      <c r="E51" s="522">
        <f t="shared" si="16"/>
        <v>125933.19047619047</v>
      </c>
      <c r="F51" s="523">
        <f t="shared" si="17"/>
        <v>947370.05515490612</v>
      </c>
      <c r="G51" s="524">
        <f t="shared" si="18"/>
        <v>239539.58267749797</v>
      </c>
      <c r="H51" s="491">
        <f t="shared" si="19"/>
        <v>239539.58267749797</v>
      </c>
      <c r="I51" s="511">
        <f t="shared" si="4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947370.05515490612</v>
      </c>
      <c r="E52" s="522">
        <f t="shared" si="16"/>
        <v>125933.19047619047</v>
      </c>
      <c r="F52" s="523">
        <f t="shared" si="17"/>
        <v>821436.86467871559</v>
      </c>
      <c r="G52" s="524">
        <f t="shared" ref="G52:G72" si="21">+I$12*((D52+F52)/2)+E52</f>
        <v>225379.13880679902</v>
      </c>
      <c r="H52" s="491">
        <f t="shared" ref="H52:H72" si="22">+I$13*((D52+F52)/2)+E52</f>
        <v>225379.13880679902</v>
      </c>
      <c r="I52" s="511">
        <f t="shared" si="4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821436.86467871559</v>
      </c>
      <c r="E53" s="522">
        <f t="shared" si="16"/>
        <v>125933.19047619047</v>
      </c>
      <c r="F53" s="523">
        <f t="shared" si="17"/>
        <v>695503.67420252506</v>
      </c>
      <c r="G53" s="524">
        <f t="shared" si="21"/>
        <v>211218.6949361001</v>
      </c>
      <c r="H53" s="491">
        <f t="shared" si="22"/>
        <v>211218.6949361001</v>
      </c>
      <c r="I53" s="511">
        <f t="shared" si="4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695503.67420252506</v>
      </c>
      <c r="E54" s="522">
        <f t="shared" si="16"/>
        <v>125933.19047619047</v>
      </c>
      <c r="F54" s="523">
        <f t="shared" si="17"/>
        <v>569570.48372633453</v>
      </c>
      <c r="G54" s="524">
        <f t="shared" si="21"/>
        <v>197058.25106540119</v>
      </c>
      <c r="H54" s="491">
        <f t="shared" si="22"/>
        <v>197058.25106540119</v>
      </c>
      <c r="I54" s="511">
        <f t="shared" si="4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569570.48372633453</v>
      </c>
      <c r="E55" s="522">
        <f t="shared" si="16"/>
        <v>125933.19047619047</v>
      </c>
      <c r="F55" s="523">
        <f t="shared" si="17"/>
        <v>443637.29325014405</v>
      </c>
      <c r="G55" s="524">
        <f t="shared" si="21"/>
        <v>182897.80719470224</v>
      </c>
      <c r="H55" s="491">
        <f t="shared" si="22"/>
        <v>182897.80719470224</v>
      </c>
      <c r="I55" s="511">
        <f t="shared" si="4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443637.29325014405</v>
      </c>
      <c r="E56" s="522">
        <f t="shared" si="16"/>
        <v>125933.19047619047</v>
      </c>
      <c r="F56" s="523">
        <f t="shared" si="17"/>
        <v>317704.10277395358</v>
      </c>
      <c r="G56" s="524">
        <f t="shared" si="21"/>
        <v>168737.36332400335</v>
      </c>
      <c r="H56" s="491">
        <f t="shared" si="22"/>
        <v>168737.36332400335</v>
      </c>
      <c r="I56" s="511">
        <f t="shared" si="4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317704.10277395358</v>
      </c>
      <c r="E57" s="522">
        <f t="shared" si="16"/>
        <v>125933.19047619047</v>
      </c>
      <c r="F57" s="523">
        <f t="shared" si="17"/>
        <v>191770.91229776311</v>
      </c>
      <c r="G57" s="524">
        <f t="shared" si="21"/>
        <v>154576.91945330441</v>
      </c>
      <c r="H57" s="491">
        <f t="shared" si="22"/>
        <v>154576.91945330441</v>
      </c>
      <c r="I57" s="511">
        <f t="shared" si="4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191770.91229776311</v>
      </c>
      <c r="E58" s="522">
        <f t="shared" si="16"/>
        <v>125933.19047619047</v>
      </c>
      <c r="F58" s="523">
        <f t="shared" si="17"/>
        <v>65837.721821572632</v>
      </c>
      <c r="G58" s="524">
        <f t="shared" si="21"/>
        <v>140416.47558260549</v>
      </c>
      <c r="H58" s="491">
        <f t="shared" si="22"/>
        <v>140416.47558260549</v>
      </c>
      <c r="I58" s="511">
        <f t="shared" si="4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65837.721821572632</v>
      </c>
      <c r="E59" s="522">
        <f t="shared" si="16"/>
        <v>65837.721821572632</v>
      </c>
      <c r="F59" s="523">
        <f t="shared" si="17"/>
        <v>0</v>
      </c>
      <c r="G59" s="524">
        <f t="shared" si="21"/>
        <v>69539.253407105411</v>
      </c>
      <c r="H59" s="491">
        <f t="shared" si="22"/>
        <v>69539.253407105411</v>
      </c>
      <c r="I59" s="511">
        <f t="shared" si="4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4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4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4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4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4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4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4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4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4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4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4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4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4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5289193.9999999991</v>
      </c>
      <c r="F73" s="375"/>
      <c r="G73" s="375">
        <f>SUM(G17:G72)</f>
        <v>18296826.6645009</v>
      </c>
      <c r="H73" s="375">
        <f>SUM(H17:H72)</f>
        <v>18296826.6645009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607711.1233156696</v>
      </c>
      <c r="N87" s="546">
        <f>IF(J92&lt;D11,0,VLOOKUP(J92,C17:O72,11))</f>
        <v>607711.1233156696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629182.99777593603</v>
      </c>
      <c r="N88" s="550">
        <f>IF(J92&lt;D11,0,VLOOKUP(J92,C99:P154,7))</f>
        <v>629182.99777593603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21471.874460266437</v>
      </c>
      <c r="N89" s="555">
        <f>+N88-N87</f>
        <v>21471.874460266437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5289194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125933.19047619047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 t="shared" ref="L99:L104" si="23">H99</f>
        <v>418150</v>
      </c>
      <c r="M99" s="519">
        <f t="shared" ref="M99:M104" si="24">IF(L99&lt;&gt;0,+H99-L99,0)</f>
        <v>0</v>
      </c>
      <c r="N99" s="518">
        <f t="shared" ref="N99:N104" si="25">I99</f>
        <v>418150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 t="shared" si="23"/>
        <v>806290.27352306223</v>
      </c>
      <c r="M100" s="519">
        <f t="shared" si="24"/>
        <v>0</v>
      </c>
      <c r="N100" s="518">
        <f t="shared" si="25"/>
        <v>806290.27352306223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27">+I101-H101</f>
        <v>0</v>
      </c>
      <c r="K101" s="514"/>
      <c r="L101" s="518">
        <f t="shared" si="23"/>
        <v>762679.09174338926</v>
      </c>
      <c r="M101" s="519">
        <f t="shared" si="24"/>
        <v>0</v>
      </c>
      <c r="N101" s="518">
        <f t="shared" si="25"/>
        <v>762679.09174338926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6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27"/>
        <v>0</v>
      </c>
      <c r="K102" s="514"/>
      <c r="L102" s="518">
        <f t="shared" si="23"/>
        <v>722883.18186453939</v>
      </c>
      <c r="M102" s="519">
        <f t="shared" si="24"/>
        <v>0</v>
      </c>
      <c r="N102" s="518">
        <f t="shared" si="25"/>
        <v>722883.18186453939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6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27"/>
        <v>0</v>
      </c>
      <c r="K103" s="514"/>
      <c r="L103" s="518">
        <f t="shared" si="23"/>
        <v>631609.12439866643</v>
      </c>
      <c r="M103" s="519">
        <f t="shared" si="24"/>
        <v>0</v>
      </c>
      <c r="N103" s="518">
        <f t="shared" si="25"/>
        <v>631609.12439866643</v>
      </c>
      <c r="O103" s="514">
        <f t="shared" ref="O103:O130" si="28">IF(N103&lt;&gt;0,+I103-N103,0)</f>
        <v>0</v>
      </c>
      <c r="P103" s="514">
        <f t="shared" ref="P103:P130" si="29">+O103-M103</f>
        <v>0</v>
      </c>
    </row>
    <row r="104" spans="1:16">
      <c r="B104" s="195" t="str">
        <f t="shared" si="26"/>
        <v/>
      </c>
      <c r="C104" s="507">
        <f>IF(D93="","-",+C103+1)</f>
        <v>2019</v>
      </c>
      <c r="D104" s="629">
        <v>4725423.321705427</v>
      </c>
      <c r="E104" s="630">
        <v>123004.51162790698</v>
      </c>
      <c r="F104" s="631">
        <v>4602418.8100775201</v>
      </c>
      <c r="G104" s="631">
        <v>4663921.0658914736</v>
      </c>
      <c r="H104" s="633">
        <v>622233.17154996516</v>
      </c>
      <c r="I104" s="634">
        <v>622233.17154996516</v>
      </c>
      <c r="J104" s="514">
        <f t="shared" si="27"/>
        <v>0</v>
      </c>
      <c r="K104" s="514"/>
      <c r="L104" s="518">
        <f t="shared" si="23"/>
        <v>622233.17154996516</v>
      </c>
      <c r="M104" s="519">
        <f t="shared" si="24"/>
        <v>0</v>
      </c>
      <c r="N104" s="518">
        <f t="shared" si="25"/>
        <v>622233.17154996516</v>
      </c>
      <c r="O104" s="514">
        <f t="shared" si="28"/>
        <v>0</v>
      </c>
      <c r="P104" s="514">
        <f t="shared" si="29"/>
        <v>0</v>
      </c>
    </row>
    <row r="105" spans="1:16">
      <c r="B105" s="195" t="str">
        <f t="shared" si="26"/>
        <v/>
      </c>
      <c r="C105" s="507">
        <f>IF(D93="","-",+C104+1)</f>
        <v>2020</v>
      </c>
      <c r="D105" s="629">
        <v>4602418.8100775201</v>
      </c>
      <c r="E105" s="630">
        <v>125933.19047619047</v>
      </c>
      <c r="F105" s="631">
        <v>4476485.6196013298</v>
      </c>
      <c r="G105" s="631">
        <v>4539452.2148394249</v>
      </c>
      <c r="H105" s="633">
        <v>614259.46268042875</v>
      </c>
      <c r="I105" s="634">
        <v>614259.46268042875</v>
      </c>
      <c r="J105" s="514">
        <f t="shared" si="27"/>
        <v>0</v>
      </c>
      <c r="K105" s="514"/>
      <c r="L105" s="518">
        <f t="shared" ref="L105" si="30">H105</f>
        <v>614259.46268042875</v>
      </c>
      <c r="M105" s="519">
        <f t="shared" ref="M105" si="31">IF(L105&lt;&gt;0,+H105-L105,0)</f>
        <v>0</v>
      </c>
      <c r="N105" s="518">
        <f t="shared" ref="N105" si="32">I105</f>
        <v>614259.46268042875</v>
      </c>
      <c r="O105" s="514">
        <f t="shared" si="28"/>
        <v>0</v>
      </c>
      <c r="P105" s="514">
        <f t="shared" si="29"/>
        <v>0</v>
      </c>
    </row>
    <row r="106" spans="1:16">
      <c r="B106" s="195" t="str">
        <f t="shared" si="26"/>
        <v/>
      </c>
      <c r="C106" s="507">
        <f>IF(D93="","-",+C105+1)</f>
        <v>2021</v>
      </c>
      <c r="D106" s="629">
        <v>4476485.6196013298</v>
      </c>
      <c r="E106" s="630">
        <v>129004.73170731707</v>
      </c>
      <c r="F106" s="631">
        <v>4347480.887894013</v>
      </c>
      <c r="G106" s="631">
        <v>4411983.2537476718</v>
      </c>
      <c r="H106" s="633">
        <v>629827.59752181685</v>
      </c>
      <c r="I106" s="634">
        <v>629827.59752181685</v>
      </c>
      <c r="J106" s="514">
        <f t="shared" si="27"/>
        <v>0</v>
      </c>
      <c r="K106" s="514"/>
      <c r="L106" s="518">
        <f t="shared" ref="L106" si="33">H106</f>
        <v>629827.59752181685</v>
      </c>
      <c r="M106" s="519">
        <f t="shared" ref="M106" si="34">IF(L106&lt;&gt;0,+H106-L106,0)</f>
        <v>0</v>
      </c>
      <c r="N106" s="518">
        <f t="shared" ref="N106" si="35">I106</f>
        <v>629827.59752181685</v>
      </c>
      <c r="O106" s="514">
        <f t="shared" si="28"/>
        <v>0</v>
      </c>
      <c r="P106" s="514">
        <f t="shared" si="29"/>
        <v>0</v>
      </c>
    </row>
    <row r="107" spans="1:16">
      <c r="B107" s="195" t="str">
        <f t="shared" si="26"/>
        <v/>
      </c>
      <c r="C107" s="507">
        <f>IF(D93="","-",+C106+1)</f>
        <v>2022</v>
      </c>
      <c r="D107" s="374">
        <f>IF(F106+SUM(E$99:E106)=D$92,F106,D$92-SUM(E$99:E106))</f>
        <v>4347480.887894013</v>
      </c>
      <c r="E107" s="522">
        <f t="shared" ref="E107:E154" si="36">IF(+$J$96&lt;F106,$J$96,D107)</f>
        <v>125933.19047619047</v>
      </c>
      <c r="F107" s="523">
        <f t="shared" ref="F107:F154" si="37">+D107-E107</f>
        <v>4221547.6974178227</v>
      </c>
      <c r="G107" s="523">
        <f t="shared" ref="G107:G154" si="38">+(F107+D107)/2</f>
        <v>4284514.2926559178</v>
      </c>
      <c r="H107" s="526">
        <f t="shared" ref="H107:H154" si="39">+J$94*G107+E107</f>
        <v>629182.99777593603</v>
      </c>
      <c r="I107" s="577">
        <f t="shared" ref="I107:I154" si="40">+J$95*G107+E107</f>
        <v>629182.99777593603</v>
      </c>
      <c r="J107" s="514">
        <f t="shared" si="27"/>
        <v>0</v>
      </c>
      <c r="K107" s="514"/>
      <c r="L107" s="525"/>
      <c r="M107" s="514">
        <f t="shared" ref="M107:M130" si="41">IF(L107&lt;&gt;0,+H107-L107,0)</f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26"/>
        <v/>
      </c>
      <c r="C108" s="507">
        <f>IF(D93="","-",+C107+1)</f>
        <v>2023</v>
      </c>
      <c r="D108" s="374">
        <f>IF(F107+SUM(E$99:E107)=D$92,F107,D$92-SUM(E$99:E107))</f>
        <v>4221547.6974178227</v>
      </c>
      <c r="E108" s="522">
        <f t="shared" si="36"/>
        <v>125933.19047619047</v>
      </c>
      <c r="F108" s="523">
        <f t="shared" si="37"/>
        <v>4095614.5069416324</v>
      </c>
      <c r="G108" s="523">
        <f t="shared" si="38"/>
        <v>4158581.1021797275</v>
      </c>
      <c r="H108" s="526">
        <f t="shared" si="39"/>
        <v>614391.15685515362</v>
      </c>
      <c r="I108" s="577">
        <f t="shared" si="40"/>
        <v>614391.15685515362</v>
      </c>
      <c r="J108" s="514">
        <f t="shared" si="27"/>
        <v>0</v>
      </c>
      <c r="K108" s="514"/>
      <c r="L108" s="525"/>
      <c r="M108" s="514">
        <f t="shared" si="41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26"/>
        <v/>
      </c>
      <c r="C109" s="507">
        <f>IF(D93="","-",+C108+1)</f>
        <v>2024</v>
      </c>
      <c r="D109" s="374">
        <f>IF(F108+SUM(E$99:E108)=D$92,F108,D$92-SUM(E$99:E108))</f>
        <v>4095614.5069416324</v>
      </c>
      <c r="E109" s="522">
        <f t="shared" si="36"/>
        <v>125933.19047619047</v>
      </c>
      <c r="F109" s="523">
        <f t="shared" si="37"/>
        <v>3969681.3164654421</v>
      </c>
      <c r="G109" s="523">
        <f t="shared" si="38"/>
        <v>4032647.9117035372</v>
      </c>
      <c r="H109" s="526">
        <f t="shared" si="39"/>
        <v>599599.3159343712</v>
      </c>
      <c r="I109" s="577">
        <f t="shared" si="40"/>
        <v>599599.3159343712</v>
      </c>
      <c r="J109" s="514">
        <f t="shared" si="27"/>
        <v>0</v>
      </c>
      <c r="K109" s="514"/>
      <c r="L109" s="525"/>
      <c r="M109" s="514">
        <f t="shared" si="41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26"/>
        <v/>
      </c>
      <c r="C110" s="507">
        <f>IF(D93="","-",+C109+1)</f>
        <v>2025</v>
      </c>
      <c r="D110" s="374">
        <f>IF(F109+SUM(E$99:E109)=D$92,F109,D$92-SUM(E$99:E109))</f>
        <v>3969681.3164654421</v>
      </c>
      <c r="E110" s="522">
        <f t="shared" si="36"/>
        <v>125933.19047619047</v>
      </c>
      <c r="F110" s="523">
        <f t="shared" si="37"/>
        <v>3843748.1259892518</v>
      </c>
      <c r="G110" s="523">
        <f t="shared" si="38"/>
        <v>3906714.7212273469</v>
      </c>
      <c r="H110" s="526">
        <f t="shared" si="39"/>
        <v>584807.47501358879</v>
      </c>
      <c r="I110" s="577">
        <f t="shared" si="40"/>
        <v>584807.47501358879</v>
      </c>
      <c r="J110" s="514">
        <f t="shared" si="27"/>
        <v>0</v>
      </c>
      <c r="K110" s="514"/>
      <c r="L110" s="525"/>
      <c r="M110" s="514">
        <f t="shared" si="41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26"/>
        <v/>
      </c>
      <c r="C111" s="507">
        <f>IF(D93="","-",+C110+1)</f>
        <v>2026</v>
      </c>
      <c r="D111" s="374">
        <f>IF(F110+SUM(E$99:E110)=D$92,F110,D$92-SUM(E$99:E110))</f>
        <v>3843748.1259892518</v>
      </c>
      <c r="E111" s="522">
        <f t="shared" si="36"/>
        <v>125933.19047619047</v>
      </c>
      <c r="F111" s="523">
        <f t="shared" si="37"/>
        <v>3717814.9355130615</v>
      </c>
      <c r="G111" s="523">
        <f t="shared" si="38"/>
        <v>3780781.5307511566</v>
      </c>
      <c r="H111" s="526">
        <f t="shared" si="39"/>
        <v>570015.63409280637</v>
      </c>
      <c r="I111" s="577">
        <f t="shared" si="40"/>
        <v>570015.63409280637</v>
      </c>
      <c r="J111" s="514">
        <f t="shared" si="27"/>
        <v>0</v>
      </c>
      <c r="K111" s="514"/>
      <c r="L111" s="525"/>
      <c r="M111" s="514">
        <f t="shared" si="41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26"/>
        <v/>
      </c>
      <c r="C112" s="507">
        <f>IF(D93="","-",+C111+1)</f>
        <v>2027</v>
      </c>
      <c r="D112" s="374">
        <f>IF(F111+SUM(E$99:E111)=D$92,F111,D$92-SUM(E$99:E111))</f>
        <v>3717814.9355130615</v>
      </c>
      <c r="E112" s="522">
        <f t="shared" si="36"/>
        <v>125933.19047619047</v>
      </c>
      <c r="F112" s="523">
        <f t="shared" si="37"/>
        <v>3591881.7450368712</v>
      </c>
      <c r="G112" s="523">
        <f t="shared" si="38"/>
        <v>3654848.3402749663</v>
      </c>
      <c r="H112" s="526">
        <f t="shared" si="39"/>
        <v>555223.79317202396</v>
      </c>
      <c r="I112" s="577">
        <f t="shared" si="40"/>
        <v>555223.79317202396</v>
      </c>
      <c r="J112" s="514">
        <f t="shared" si="27"/>
        <v>0</v>
      </c>
      <c r="K112" s="514"/>
      <c r="L112" s="525"/>
      <c r="M112" s="514">
        <f t="shared" si="41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26"/>
        <v/>
      </c>
      <c r="C113" s="507">
        <f>IF(D93="","-",+C112+1)</f>
        <v>2028</v>
      </c>
      <c r="D113" s="374">
        <f>IF(F112+SUM(E$99:E112)=D$92,F112,D$92-SUM(E$99:E112))</f>
        <v>3591881.7450368712</v>
      </c>
      <c r="E113" s="522">
        <f t="shared" si="36"/>
        <v>125933.19047619047</v>
      </c>
      <c r="F113" s="523">
        <f t="shared" si="37"/>
        <v>3465948.5545606809</v>
      </c>
      <c r="G113" s="523">
        <f t="shared" si="38"/>
        <v>3528915.149798776</v>
      </c>
      <c r="H113" s="526">
        <f t="shared" si="39"/>
        <v>540431.95225124154</v>
      </c>
      <c r="I113" s="577">
        <f t="shared" si="40"/>
        <v>540431.95225124154</v>
      </c>
      <c r="J113" s="514">
        <f t="shared" si="27"/>
        <v>0</v>
      </c>
      <c r="K113" s="514"/>
      <c r="L113" s="525"/>
      <c r="M113" s="514">
        <f t="shared" si="41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26"/>
        <v/>
      </c>
      <c r="C114" s="507">
        <f>IF(D93="","-",+C113+1)</f>
        <v>2029</v>
      </c>
      <c r="D114" s="374">
        <f>IF(F113+SUM(E$99:E113)=D$92,F113,D$92-SUM(E$99:E113))</f>
        <v>3465948.5545606809</v>
      </c>
      <c r="E114" s="522">
        <f t="shared" si="36"/>
        <v>125933.19047619047</v>
      </c>
      <c r="F114" s="523">
        <f t="shared" si="37"/>
        <v>3340015.3640844906</v>
      </c>
      <c r="G114" s="523">
        <f t="shared" si="38"/>
        <v>3402981.9593225857</v>
      </c>
      <c r="H114" s="526">
        <f t="shared" si="39"/>
        <v>525640.11133045913</v>
      </c>
      <c r="I114" s="577">
        <f t="shared" si="40"/>
        <v>525640.11133045913</v>
      </c>
      <c r="J114" s="514">
        <f t="shared" si="27"/>
        <v>0</v>
      </c>
      <c r="K114" s="514"/>
      <c r="L114" s="525"/>
      <c r="M114" s="514">
        <f t="shared" si="41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26"/>
        <v/>
      </c>
      <c r="C115" s="507">
        <f>IF(D93="","-",+C114+1)</f>
        <v>2030</v>
      </c>
      <c r="D115" s="374">
        <f>IF(F114+SUM(E$99:E114)=D$92,F114,D$92-SUM(E$99:E114))</f>
        <v>3340015.3640844906</v>
      </c>
      <c r="E115" s="522">
        <f t="shared" si="36"/>
        <v>125933.19047619047</v>
      </c>
      <c r="F115" s="523">
        <f t="shared" si="37"/>
        <v>3214082.1736083003</v>
      </c>
      <c r="G115" s="523">
        <f t="shared" si="38"/>
        <v>3277048.7688463954</v>
      </c>
      <c r="H115" s="526">
        <f t="shared" si="39"/>
        <v>510848.27040967677</v>
      </c>
      <c r="I115" s="577">
        <f t="shared" si="40"/>
        <v>510848.27040967677</v>
      </c>
      <c r="J115" s="514">
        <f t="shared" si="27"/>
        <v>0</v>
      </c>
      <c r="K115" s="514"/>
      <c r="L115" s="525"/>
      <c r="M115" s="514">
        <f t="shared" si="41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26"/>
        <v/>
      </c>
      <c r="C116" s="507">
        <f>IF(D93="","-",+C115+1)</f>
        <v>2031</v>
      </c>
      <c r="D116" s="374">
        <f>IF(F115+SUM(E$99:E115)=D$92,F115,D$92-SUM(E$99:E115))</f>
        <v>3214082.1736083003</v>
      </c>
      <c r="E116" s="522">
        <f t="shared" si="36"/>
        <v>125933.19047619047</v>
      </c>
      <c r="F116" s="523">
        <f t="shared" si="37"/>
        <v>3088148.98313211</v>
      </c>
      <c r="G116" s="523">
        <f t="shared" si="38"/>
        <v>3151115.5783702051</v>
      </c>
      <c r="H116" s="526">
        <f t="shared" si="39"/>
        <v>496056.42948889436</v>
      </c>
      <c r="I116" s="577">
        <f t="shared" si="40"/>
        <v>496056.42948889436</v>
      </c>
      <c r="J116" s="514">
        <f t="shared" si="27"/>
        <v>0</v>
      </c>
      <c r="K116" s="514"/>
      <c r="L116" s="525"/>
      <c r="M116" s="514">
        <f t="shared" si="41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26"/>
        <v/>
      </c>
      <c r="C117" s="507">
        <f>IF(D93="","-",+C116+1)</f>
        <v>2032</v>
      </c>
      <c r="D117" s="374">
        <f>IF(F116+SUM(E$99:E116)=D$92,F116,D$92-SUM(E$99:E116))</f>
        <v>3088148.98313211</v>
      </c>
      <c r="E117" s="522">
        <f t="shared" si="36"/>
        <v>125933.19047619047</v>
      </c>
      <c r="F117" s="523">
        <f t="shared" si="37"/>
        <v>2962215.7926559197</v>
      </c>
      <c r="G117" s="523">
        <f t="shared" si="38"/>
        <v>3025182.3878940148</v>
      </c>
      <c r="H117" s="526">
        <f t="shared" si="39"/>
        <v>481264.58856811194</v>
      </c>
      <c r="I117" s="577">
        <f t="shared" si="40"/>
        <v>481264.58856811194</v>
      </c>
      <c r="J117" s="514">
        <f t="shared" si="27"/>
        <v>0</v>
      </c>
      <c r="K117" s="514"/>
      <c r="L117" s="525"/>
      <c r="M117" s="514">
        <f t="shared" si="41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26"/>
        <v/>
      </c>
      <c r="C118" s="507">
        <f>IF(D93="","-",+C117+1)</f>
        <v>2033</v>
      </c>
      <c r="D118" s="374">
        <f>IF(F117+SUM(E$99:E117)=D$92,F117,D$92-SUM(E$99:E117))</f>
        <v>2962215.7926559197</v>
      </c>
      <c r="E118" s="522">
        <f t="shared" si="36"/>
        <v>125933.19047619047</v>
      </c>
      <c r="F118" s="523">
        <f t="shared" si="37"/>
        <v>2836282.6021797294</v>
      </c>
      <c r="G118" s="523">
        <f t="shared" si="38"/>
        <v>2899249.1974178245</v>
      </c>
      <c r="H118" s="526">
        <f t="shared" si="39"/>
        <v>466472.74764732952</v>
      </c>
      <c r="I118" s="577">
        <f t="shared" si="40"/>
        <v>466472.74764732952</v>
      </c>
      <c r="J118" s="514">
        <f t="shared" si="27"/>
        <v>0</v>
      </c>
      <c r="K118" s="514"/>
      <c r="L118" s="525"/>
      <c r="M118" s="514">
        <f t="shared" si="41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26"/>
        <v/>
      </c>
      <c r="C119" s="507">
        <f>IF(D93="","-",+C118+1)</f>
        <v>2034</v>
      </c>
      <c r="D119" s="374">
        <f>IF(F118+SUM(E$99:E118)=D$92,F118,D$92-SUM(E$99:E118))</f>
        <v>2836282.6021797294</v>
      </c>
      <c r="E119" s="522">
        <f t="shared" si="36"/>
        <v>125933.19047619047</v>
      </c>
      <c r="F119" s="523">
        <f t="shared" si="37"/>
        <v>2710349.4117035391</v>
      </c>
      <c r="G119" s="523">
        <f t="shared" si="38"/>
        <v>2773316.0069416342</v>
      </c>
      <c r="H119" s="526">
        <f t="shared" si="39"/>
        <v>451680.90672654711</v>
      </c>
      <c r="I119" s="577">
        <f t="shared" si="40"/>
        <v>451680.90672654711</v>
      </c>
      <c r="J119" s="514">
        <f t="shared" si="27"/>
        <v>0</v>
      </c>
      <c r="K119" s="514"/>
      <c r="L119" s="525"/>
      <c r="M119" s="514">
        <f t="shared" si="41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26"/>
        <v/>
      </c>
      <c r="C120" s="507">
        <f>IF(D93="","-",+C119+1)</f>
        <v>2035</v>
      </c>
      <c r="D120" s="374">
        <f>IF(F119+SUM(E$99:E119)=D$92,F119,D$92-SUM(E$99:E119))</f>
        <v>2710349.4117035391</v>
      </c>
      <c r="E120" s="522">
        <f t="shared" si="36"/>
        <v>125933.19047619047</v>
      </c>
      <c r="F120" s="523">
        <f t="shared" si="37"/>
        <v>2584416.2212273488</v>
      </c>
      <c r="G120" s="523">
        <f t="shared" si="38"/>
        <v>2647382.8164654439</v>
      </c>
      <c r="H120" s="526">
        <f t="shared" si="39"/>
        <v>436889.06580576469</v>
      </c>
      <c r="I120" s="577">
        <f t="shared" si="40"/>
        <v>436889.06580576469</v>
      </c>
      <c r="J120" s="514">
        <f t="shared" si="27"/>
        <v>0</v>
      </c>
      <c r="K120" s="514"/>
      <c r="L120" s="525"/>
      <c r="M120" s="514">
        <f t="shared" si="41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26"/>
        <v/>
      </c>
      <c r="C121" s="507">
        <f>IF(D93="","-",+C120+1)</f>
        <v>2036</v>
      </c>
      <c r="D121" s="374">
        <f>IF(F120+SUM(E$99:E120)=D$92,F120,D$92-SUM(E$99:E120))</f>
        <v>2584416.2212273488</v>
      </c>
      <c r="E121" s="522">
        <f t="shared" si="36"/>
        <v>125933.19047619047</v>
      </c>
      <c r="F121" s="523">
        <f t="shared" si="37"/>
        <v>2458483.0307511585</v>
      </c>
      <c r="G121" s="523">
        <f t="shared" si="38"/>
        <v>2521449.6259892536</v>
      </c>
      <c r="H121" s="526">
        <f t="shared" si="39"/>
        <v>422097.22488498228</v>
      </c>
      <c r="I121" s="577">
        <f t="shared" si="40"/>
        <v>422097.22488498228</v>
      </c>
      <c r="J121" s="514">
        <f t="shared" si="27"/>
        <v>0</v>
      </c>
      <c r="K121" s="514"/>
      <c r="L121" s="525"/>
      <c r="M121" s="514">
        <f t="shared" si="41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26"/>
        <v/>
      </c>
      <c r="C122" s="507">
        <f>IF(D93="","-",+C121+1)</f>
        <v>2037</v>
      </c>
      <c r="D122" s="374">
        <f>IF(F121+SUM(E$99:E121)=D$92,F121,D$92-SUM(E$99:E121))</f>
        <v>2458483.0307511585</v>
      </c>
      <c r="E122" s="522">
        <f t="shared" si="36"/>
        <v>125933.19047619047</v>
      </c>
      <c r="F122" s="523">
        <f t="shared" si="37"/>
        <v>2332549.8402749682</v>
      </c>
      <c r="G122" s="523">
        <f t="shared" si="38"/>
        <v>2395516.4355130633</v>
      </c>
      <c r="H122" s="526">
        <f t="shared" si="39"/>
        <v>407305.38396419986</v>
      </c>
      <c r="I122" s="577">
        <f t="shared" si="40"/>
        <v>407305.38396419986</v>
      </c>
      <c r="J122" s="514">
        <f t="shared" si="27"/>
        <v>0</v>
      </c>
      <c r="K122" s="514"/>
      <c r="L122" s="525"/>
      <c r="M122" s="514">
        <f t="shared" si="41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26"/>
        <v/>
      </c>
      <c r="C123" s="507">
        <f>IF(D93="","-",+C122+1)</f>
        <v>2038</v>
      </c>
      <c r="D123" s="374">
        <f>IF(F122+SUM(E$99:E122)=D$92,F122,D$92-SUM(E$99:E122))</f>
        <v>2332549.8402749682</v>
      </c>
      <c r="E123" s="522">
        <f t="shared" si="36"/>
        <v>125933.19047619047</v>
      </c>
      <c r="F123" s="523">
        <f t="shared" si="37"/>
        <v>2206616.6497987779</v>
      </c>
      <c r="G123" s="523">
        <f t="shared" si="38"/>
        <v>2269583.245036873</v>
      </c>
      <c r="H123" s="526">
        <f t="shared" si="39"/>
        <v>392513.54304341745</v>
      </c>
      <c r="I123" s="577">
        <f t="shared" si="40"/>
        <v>392513.54304341745</v>
      </c>
      <c r="J123" s="514">
        <f t="shared" si="27"/>
        <v>0</v>
      </c>
      <c r="K123" s="514"/>
      <c r="L123" s="525"/>
      <c r="M123" s="514">
        <f t="shared" si="41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26"/>
        <v/>
      </c>
      <c r="C124" s="507">
        <f>IF(D93="","-",+C123+1)</f>
        <v>2039</v>
      </c>
      <c r="D124" s="374">
        <f>IF(F123+SUM(E$99:E123)=D$92,F123,D$92-SUM(E$99:E123))</f>
        <v>2206616.6497987779</v>
      </c>
      <c r="E124" s="522">
        <f t="shared" si="36"/>
        <v>125933.19047619047</v>
      </c>
      <c r="F124" s="523">
        <f t="shared" si="37"/>
        <v>2080683.4593225874</v>
      </c>
      <c r="G124" s="523">
        <f t="shared" si="38"/>
        <v>2143650.0545606827</v>
      </c>
      <c r="H124" s="526">
        <f t="shared" si="39"/>
        <v>377721.70212263503</v>
      </c>
      <c r="I124" s="577">
        <f t="shared" si="40"/>
        <v>377721.70212263503</v>
      </c>
      <c r="J124" s="514">
        <f t="shared" si="27"/>
        <v>0</v>
      </c>
      <c r="K124" s="514"/>
      <c r="L124" s="525"/>
      <c r="M124" s="514">
        <f t="shared" si="41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26"/>
        <v/>
      </c>
      <c r="C125" s="507">
        <f>IF(D93="","-",+C124+1)</f>
        <v>2040</v>
      </c>
      <c r="D125" s="374">
        <f>IF(F124+SUM(E$99:E124)=D$92,F124,D$92-SUM(E$99:E124))</f>
        <v>2080683.4593225874</v>
      </c>
      <c r="E125" s="522">
        <f t="shared" si="36"/>
        <v>125933.19047619047</v>
      </c>
      <c r="F125" s="523">
        <f t="shared" si="37"/>
        <v>1954750.2688463968</v>
      </c>
      <c r="G125" s="523">
        <f t="shared" si="38"/>
        <v>2017716.864084492</v>
      </c>
      <c r="H125" s="526">
        <f t="shared" si="39"/>
        <v>362929.86120185256</v>
      </c>
      <c r="I125" s="577">
        <f t="shared" si="40"/>
        <v>362929.86120185256</v>
      </c>
      <c r="J125" s="514">
        <f t="shared" si="27"/>
        <v>0</v>
      </c>
      <c r="K125" s="514"/>
      <c r="L125" s="525"/>
      <c r="M125" s="514">
        <f t="shared" si="41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26"/>
        <v/>
      </c>
      <c r="C126" s="507">
        <f>IF(D93="","-",+C125+1)</f>
        <v>2041</v>
      </c>
      <c r="D126" s="374">
        <f>IF(F125+SUM(E$99:E125)=D$92,F125,D$92-SUM(E$99:E125))</f>
        <v>1954750.2688463968</v>
      </c>
      <c r="E126" s="522">
        <f t="shared" si="36"/>
        <v>125933.19047619047</v>
      </c>
      <c r="F126" s="523">
        <f t="shared" si="37"/>
        <v>1828817.0783702063</v>
      </c>
      <c r="G126" s="523">
        <f t="shared" si="38"/>
        <v>1891783.6736083017</v>
      </c>
      <c r="H126" s="526">
        <f t="shared" si="39"/>
        <v>348138.02028107014</v>
      </c>
      <c r="I126" s="577">
        <f t="shared" si="40"/>
        <v>348138.02028107014</v>
      </c>
      <c r="J126" s="514">
        <f t="shared" si="27"/>
        <v>0</v>
      </c>
      <c r="K126" s="514"/>
      <c r="L126" s="525"/>
      <c r="M126" s="514">
        <f t="shared" si="41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26"/>
        <v/>
      </c>
      <c r="C127" s="507">
        <f>IF(D93="","-",+C126+1)</f>
        <v>2042</v>
      </c>
      <c r="D127" s="374">
        <f>IF(F126+SUM(E$99:E126)=D$92,F126,D$92-SUM(E$99:E126))</f>
        <v>1828817.0783702063</v>
      </c>
      <c r="E127" s="522">
        <f t="shared" si="36"/>
        <v>125933.19047619047</v>
      </c>
      <c r="F127" s="523">
        <f t="shared" si="37"/>
        <v>1702883.8878940158</v>
      </c>
      <c r="G127" s="523">
        <f t="shared" si="38"/>
        <v>1765850.4831321109</v>
      </c>
      <c r="H127" s="526">
        <f t="shared" si="39"/>
        <v>333346.17936028767</v>
      </c>
      <c r="I127" s="577">
        <f t="shared" si="40"/>
        <v>333346.17936028767</v>
      </c>
      <c r="J127" s="514">
        <f t="shared" si="27"/>
        <v>0</v>
      </c>
      <c r="K127" s="514"/>
      <c r="L127" s="525"/>
      <c r="M127" s="514">
        <f t="shared" si="41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26"/>
        <v/>
      </c>
      <c r="C128" s="507">
        <f>IF(D93="","-",+C127+1)</f>
        <v>2043</v>
      </c>
      <c r="D128" s="374">
        <f>IF(F127+SUM(E$99:E127)=D$92,F127,D$92-SUM(E$99:E127))</f>
        <v>1702883.8878940158</v>
      </c>
      <c r="E128" s="522">
        <f t="shared" si="36"/>
        <v>125933.19047619047</v>
      </c>
      <c r="F128" s="523">
        <f t="shared" si="37"/>
        <v>1576950.6974178252</v>
      </c>
      <c r="G128" s="523">
        <f t="shared" si="38"/>
        <v>1639917.2926559206</v>
      </c>
      <c r="H128" s="526">
        <f t="shared" si="39"/>
        <v>318554.33843950526</v>
      </c>
      <c r="I128" s="577">
        <f t="shared" si="40"/>
        <v>318554.33843950526</v>
      </c>
      <c r="J128" s="514">
        <f t="shared" si="27"/>
        <v>0</v>
      </c>
      <c r="K128" s="514"/>
      <c r="L128" s="525"/>
      <c r="M128" s="514">
        <f t="shared" si="41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26"/>
        <v/>
      </c>
      <c r="C129" s="507">
        <f>IF(D93="","-",+C128+1)</f>
        <v>2044</v>
      </c>
      <c r="D129" s="374">
        <f>IF(F128+SUM(E$99:E128)=D$92,F128,D$92-SUM(E$99:E128))</f>
        <v>1576950.6974178252</v>
      </c>
      <c r="E129" s="522">
        <f t="shared" si="36"/>
        <v>125933.19047619047</v>
      </c>
      <c r="F129" s="523">
        <f t="shared" si="37"/>
        <v>1451017.5069416347</v>
      </c>
      <c r="G129" s="523">
        <f t="shared" si="38"/>
        <v>1513984.1021797298</v>
      </c>
      <c r="H129" s="526">
        <f t="shared" si="39"/>
        <v>303762.49751872278</v>
      </c>
      <c r="I129" s="577">
        <f t="shared" si="40"/>
        <v>303762.49751872278</v>
      </c>
      <c r="J129" s="514">
        <f t="shared" si="27"/>
        <v>0</v>
      </c>
      <c r="K129" s="514"/>
      <c r="L129" s="525"/>
      <c r="M129" s="514">
        <f t="shared" si="41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26"/>
        <v/>
      </c>
      <c r="C130" s="507">
        <f>IF(D93="","-",+C129+1)</f>
        <v>2045</v>
      </c>
      <c r="D130" s="374">
        <f>IF(F129+SUM(E$99:E129)=D$92,F129,D$92-SUM(E$99:E129))</f>
        <v>1451017.5069416347</v>
      </c>
      <c r="E130" s="522">
        <f t="shared" si="36"/>
        <v>125933.19047619047</v>
      </c>
      <c r="F130" s="523">
        <f t="shared" si="37"/>
        <v>1325084.3164654442</v>
      </c>
      <c r="G130" s="523">
        <f t="shared" si="38"/>
        <v>1388050.9117035395</v>
      </c>
      <c r="H130" s="526">
        <f t="shared" si="39"/>
        <v>288970.65659794037</v>
      </c>
      <c r="I130" s="577">
        <f t="shared" si="40"/>
        <v>288970.65659794037</v>
      </c>
      <c r="J130" s="514">
        <f t="shared" si="27"/>
        <v>0</v>
      </c>
      <c r="K130" s="514"/>
      <c r="L130" s="525"/>
      <c r="M130" s="514">
        <f t="shared" si="41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26"/>
        <v/>
      </c>
      <c r="C131" s="507">
        <f>IF(D93="","-",+C130+1)</f>
        <v>2046</v>
      </c>
      <c r="D131" s="374">
        <f>IF(F130+SUM(E$99:E130)=D$92,F130,D$92-SUM(E$99:E130))</f>
        <v>1325084.3164654442</v>
      </c>
      <c r="E131" s="522">
        <f t="shared" si="36"/>
        <v>125933.19047619047</v>
      </c>
      <c r="F131" s="523">
        <f t="shared" si="37"/>
        <v>1199151.1259892536</v>
      </c>
      <c r="G131" s="523">
        <f t="shared" si="38"/>
        <v>1262117.7212273488</v>
      </c>
      <c r="H131" s="526">
        <f t="shared" si="39"/>
        <v>274178.81567715795</v>
      </c>
      <c r="I131" s="577">
        <f t="shared" si="40"/>
        <v>274178.81567715795</v>
      </c>
      <c r="J131" s="514">
        <f t="shared" si="27"/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>
      <c r="B132" s="195" t="str">
        <f t="shared" si="26"/>
        <v/>
      </c>
      <c r="C132" s="507">
        <f>IF(D93="","-",+C131+1)</f>
        <v>2047</v>
      </c>
      <c r="D132" s="374">
        <f>IF(F131+SUM(E$99:E131)=D$92,F131,D$92-SUM(E$99:E131))</f>
        <v>1199151.1259892536</v>
      </c>
      <c r="E132" s="522">
        <f t="shared" si="36"/>
        <v>125933.19047619047</v>
      </c>
      <c r="F132" s="523">
        <f t="shared" si="37"/>
        <v>1073217.9355130631</v>
      </c>
      <c r="G132" s="523">
        <f t="shared" si="38"/>
        <v>1136184.5307511585</v>
      </c>
      <c r="H132" s="526">
        <f t="shared" si="39"/>
        <v>259386.97475637551</v>
      </c>
      <c r="I132" s="577">
        <f t="shared" si="40"/>
        <v>259386.97475637551</v>
      </c>
      <c r="J132" s="514">
        <f t="shared" si="27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>
      <c r="B133" s="195" t="str">
        <f t="shared" si="26"/>
        <v/>
      </c>
      <c r="C133" s="507">
        <f>IF(D93="","-",+C132+1)</f>
        <v>2048</v>
      </c>
      <c r="D133" s="374">
        <f>IF(F132+SUM(E$99:E132)=D$92,F132,D$92-SUM(E$99:E132))</f>
        <v>1073217.9355130631</v>
      </c>
      <c r="E133" s="522">
        <f t="shared" si="36"/>
        <v>125933.19047619047</v>
      </c>
      <c r="F133" s="523">
        <f t="shared" si="37"/>
        <v>947284.74503687257</v>
      </c>
      <c r="G133" s="523">
        <f t="shared" si="38"/>
        <v>1010251.3402749678</v>
      </c>
      <c r="H133" s="526">
        <f t="shared" si="39"/>
        <v>244595.13383559306</v>
      </c>
      <c r="I133" s="577">
        <f t="shared" si="40"/>
        <v>244595.13383559306</v>
      </c>
      <c r="J133" s="514">
        <f t="shared" si="27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>
      <c r="B134" s="195" t="str">
        <f t="shared" si="26"/>
        <v/>
      </c>
      <c r="C134" s="507">
        <f>IF(D93="","-",+C133+1)</f>
        <v>2049</v>
      </c>
      <c r="D134" s="374">
        <f>IF(F133+SUM(E$99:E133)=D$92,F133,D$92-SUM(E$99:E133))</f>
        <v>947284.74503687257</v>
      </c>
      <c r="E134" s="522">
        <f t="shared" si="36"/>
        <v>125933.19047619047</v>
      </c>
      <c r="F134" s="523">
        <f t="shared" si="37"/>
        <v>821351.55456068204</v>
      </c>
      <c r="G134" s="523">
        <f t="shared" si="38"/>
        <v>884318.1497987773</v>
      </c>
      <c r="H134" s="526">
        <f t="shared" si="39"/>
        <v>229803.29291481059</v>
      </c>
      <c r="I134" s="577">
        <f t="shared" si="40"/>
        <v>229803.29291481059</v>
      </c>
      <c r="J134" s="514">
        <f t="shared" si="27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>
      <c r="B135" s="195" t="str">
        <f t="shared" si="26"/>
        <v/>
      </c>
      <c r="C135" s="507">
        <f>IF(D93="","-",+C134+1)</f>
        <v>2050</v>
      </c>
      <c r="D135" s="374">
        <f>IF(F134+SUM(E$99:E134)=D$92,F134,D$92-SUM(E$99:E134))</f>
        <v>821351.55456068204</v>
      </c>
      <c r="E135" s="522">
        <f t="shared" si="36"/>
        <v>125933.19047619047</v>
      </c>
      <c r="F135" s="523">
        <f t="shared" si="37"/>
        <v>695418.36408449151</v>
      </c>
      <c r="G135" s="523">
        <f t="shared" si="38"/>
        <v>758384.95932258677</v>
      </c>
      <c r="H135" s="526">
        <f t="shared" si="39"/>
        <v>215011.45199402818</v>
      </c>
      <c r="I135" s="577">
        <f t="shared" si="40"/>
        <v>215011.45199402818</v>
      </c>
      <c r="J135" s="514">
        <f t="shared" si="27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>
      <c r="B136" s="195" t="str">
        <f t="shared" si="26"/>
        <v/>
      </c>
      <c r="C136" s="507">
        <f>IF(D93="","-",+C135+1)</f>
        <v>2051</v>
      </c>
      <c r="D136" s="374">
        <f>IF(F135+SUM(E$99:E135)=D$92,F135,D$92-SUM(E$99:E135))</f>
        <v>695418.36408449151</v>
      </c>
      <c r="E136" s="522">
        <f t="shared" si="36"/>
        <v>125933.19047619047</v>
      </c>
      <c r="F136" s="523">
        <f t="shared" si="37"/>
        <v>569485.17360830097</v>
      </c>
      <c r="G136" s="523">
        <f t="shared" si="38"/>
        <v>632451.76884639624</v>
      </c>
      <c r="H136" s="526">
        <f t="shared" si="39"/>
        <v>200219.6110732457</v>
      </c>
      <c r="I136" s="577">
        <f t="shared" si="40"/>
        <v>200219.6110732457</v>
      </c>
      <c r="J136" s="514">
        <f t="shared" si="27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>
      <c r="B137" s="195" t="str">
        <f t="shared" si="26"/>
        <v/>
      </c>
      <c r="C137" s="507">
        <f>IF(D93="","-",+C136+1)</f>
        <v>2052</v>
      </c>
      <c r="D137" s="374">
        <f>IF(F136+SUM(E$99:E136)=D$92,F136,D$92-SUM(E$99:E136))</f>
        <v>569485.17360830097</v>
      </c>
      <c r="E137" s="522">
        <f t="shared" si="36"/>
        <v>125933.19047619047</v>
      </c>
      <c r="F137" s="523">
        <f t="shared" si="37"/>
        <v>443551.9831321105</v>
      </c>
      <c r="G137" s="523">
        <f t="shared" si="38"/>
        <v>506518.57837020571</v>
      </c>
      <c r="H137" s="526">
        <f t="shared" si="39"/>
        <v>185427.77015246329</v>
      </c>
      <c r="I137" s="577">
        <f t="shared" si="40"/>
        <v>185427.77015246329</v>
      </c>
      <c r="J137" s="514">
        <f t="shared" si="27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>
      <c r="B138" s="195" t="str">
        <f t="shared" si="26"/>
        <v/>
      </c>
      <c r="C138" s="507">
        <f>IF(D93="","-",+C137+1)</f>
        <v>2053</v>
      </c>
      <c r="D138" s="374">
        <f>IF(F137+SUM(E$99:E137)=D$92,F137,D$92-SUM(E$99:E137))</f>
        <v>443551.9831321105</v>
      </c>
      <c r="E138" s="522">
        <f t="shared" si="36"/>
        <v>125933.19047619047</v>
      </c>
      <c r="F138" s="523">
        <f t="shared" si="37"/>
        <v>317618.79265592003</v>
      </c>
      <c r="G138" s="523">
        <f t="shared" si="38"/>
        <v>380585.38789401529</v>
      </c>
      <c r="H138" s="526">
        <f t="shared" si="39"/>
        <v>170635.92923168084</v>
      </c>
      <c r="I138" s="577">
        <f t="shared" si="40"/>
        <v>170635.92923168084</v>
      </c>
      <c r="J138" s="514">
        <f t="shared" si="27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>
      <c r="B139" s="195" t="str">
        <f t="shared" si="26"/>
        <v/>
      </c>
      <c r="C139" s="507">
        <f>IF(D93="","-",+C138+1)</f>
        <v>2054</v>
      </c>
      <c r="D139" s="374">
        <f>IF(F138+SUM(E$99:E138)=D$92,F138,D$92-SUM(E$99:E138))</f>
        <v>317618.79265592003</v>
      </c>
      <c r="E139" s="522">
        <f t="shared" si="36"/>
        <v>125933.19047619047</v>
      </c>
      <c r="F139" s="523">
        <f t="shared" si="37"/>
        <v>191685.60217972955</v>
      </c>
      <c r="G139" s="523">
        <f t="shared" si="38"/>
        <v>254652.19741782479</v>
      </c>
      <c r="H139" s="526">
        <f t="shared" si="39"/>
        <v>155844.0883108984</v>
      </c>
      <c r="I139" s="577">
        <f t="shared" si="40"/>
        <v>155844.0883108984</v>
      </c>
      <c r="J139" s="514">
        <f t="shared" si="27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>
      <c r="B140" s="195" t="str">
        <f t="shared" si="26"/>
        <v/>
      </c>
      <c r="C140" s="507">
        <f>IF(D93="","-",+C139+1)</f>
        <v>2055</v>
      </c>
      <c r="D140" s="374">
        <f>IF(F139+SUM(E$99:E139)=D$92,F139,D$92-SUM(E$99:E139))</f>
        <v>191685.60217972955</v>
      </c>
      <c r="E140" s="522">
        <f t="shared" si="36"/>
        <v>125933.19047619047</v>
      </c>
      <c r="F140" s="523">
        <f t="shared" si="37"/>
        <v>65752.411703539081</v>
      </c>
      <c r="G140" s="523">
        <f t="shared" si="38"/>
        <v>128719.00694163432</v>
      </c>
      <c r="H140" s="526">
        <f t="shared" si="39"/>
        <v>141052.24739011598</v>
      </c>
      <c r="I140" s="577">
        <f t="shared" si="40"/>
        <v>141052.24739011598</v>
      </c>
      <c r="J140" s="514">
        <f t="shared" si="27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>
      <c r="B141" s="195" t="str">
        <f t="shared" si="26"/>
        <v/>
      </c>
      <c r="C141" s="507">
        <f>IF(D93="","-",+C140+1)</f>
        <v>2056</v>
      </c>
      <c r="D141" s="374">
        <f>IF(F140+SUM(E$99:E140)=D$92,F140,D$92-SUM(E$99:E140))</f>
        <v>65752.411703539081</v>
      </c>
      <c r="E141" s="522">
        <f t="shared" si="36"/>
        <v>65752.411703539081</v>
      </c>
      <c r="F141" s="523">
        <f t="shared" si="37"/>
        <v>0</v>
      </c>
      <c r="G141" s="523">
        <f t="shared" si="38"/>
        <v>32876.20585176954</v>
      </c>
      <c r="H141" s="526">
        <f t="shared" si="39"/>
        <v>69613.979930306217</v>
      </c>
      <c r="I141" s="577">
        <f t="shared" si="40"/>
        <v>69613.979930306217</v>
      </c>
      <c r="J141" s="514">
        <f t="shared" si="27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>
      <c r="B142" s="195" t="str">
        <f t="shared" si="26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6"/>
        <v>0</v>
      </c>
      <c r="F142" s="523">
        <f t="shared" si="37"/>
        <v>0</v>
      </c>
      <c r="G142" s="523">
        <f t="shared" si="38"/>
        <v>0</v>
      </c>
      <c r="H142" s="526">
        <f t="shared" si="39"/>
        <v>0</v>
      </c>
      <c r="I142" s="577">
        <f t="shared" si="40"/>
        <v>0</v>
      </c>
      <c r="J142" s="514">
        <f t="shared" si="27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>
      <c r="B143" s="195" t="str">
        <f t="shared" si="26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6"/>
        <v>0</v>
      </c>
      <c r="F143" s="523">
        <f t="shared" si="37"/>
        <v>0</v>
      </c>
      <c r="G143" s="523">
        <f t="shared" si="38"/>
        <v>0</v>
      </c>
      <c r="H143" s="526">
        <f t="shared" si="39"/>
        <v>0</v>
      </c>
      <c r="I143" s="577">
        <f t="shared" si="40"/>
        <v>0</v>
      </c>
      <c r="J143" s="514">
        <f t="shared" si="27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>
      <c r="B144" s="195" t="str">
        <f t="shared" si="2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6"/>
        <v>0</v>
      </c>
      <c r="F144" s="523">
        <f t="shared" si="37"/>
        <v>0</v>
      </c>
      <c r="G144" s="523">
        <f t="shared" si="38"/>
        <v>0</v>
      </c>
      <c r="H144" s="526">
        <f t="shared" si="39"/>
        <v>0</v>
      </c>
      <c r="I144" s="577">
        <f t="shared" si="40"/>
        <v>0</v>
      </c>
      <c r="J144" s="514">
        <f t="shared" si="27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>
      <c r="B145" s="195" t="str">
        <f t="shared" si="2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6"/>
        <v>0</v>
      </c>
      <c r="F145" s="523">
        <f t="shared" si="37"/>
        <v>0</v>
      </c>
      <c r="G145" s="523">
        <f t="shared" si="38"/>
        <v>0</v>
      </c>
      <c r="H145" s="526">
        <f t="shared" si="39"/>
        <v>0</v>
      </c>
      <c r="I145" s="577">
        <f t="shared" si="40"/>
        <v>0</v>
      </c>
      <c r="J145" s="514">
        <f t="shared" si="27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>
      <c r="B146" s="195" t="str">
        <f t="shared" si="2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6"/>
        <v>0</v>
      </c>
      <c r="F146" s="523">
        <f t="shared" si="37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27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>
      <c r="B147" s="195" t="str">
        <f t="shared" si="2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6"/>
        <v>0</v>
      </c>
      <c r="F147" s="523">
        <f t="shared" si="37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27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>
      <c r="B148" s="195" t="str">
        <f t="shared" si="2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6"/>
        <v>0</v>
      </c>
      <c r="F148" s="523">
        <f t="shared" si="37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27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>
      <c r="B149" s="195" t="str">
        <f t="shared" si="2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6"/>
        <v>0</v>
      </c>
      <c r="F149" s="523">
        <f t="shared" si="37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27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>
      <c r="B150" s="195" t="str">
        <f t="shared" si="2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6"/>
        <v>0</v>
      </c>
      <c r="F150" s="523">
        <f t="shared" si="37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27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>
      <c r="B151" s="195" t="str">
        <f t="shared" si="2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6"/>
        <v>0</v>
      </c>
      <c r="F151" s="523">
        <f t="shared" si="37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27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>
      <c r="B152" s="195" t="str">
        <f t="shared" si="2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6"/>
        <v>0</v>
      </c>
      <c r="F152" s="523">
        <f t="shared" si="37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27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>
      <c r="B153" s="195" t="str">
        <f t="shared" si="2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6"/>
        <v>0</v>
      </c>
      <c r="F153" s="523">
        <f t="shared" si="37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27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.5" thickBot="1">
      <c r="B154" s="195" t="str">
        <f t="shared" si="2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6"/>
        <v>0</v>
      </c>
      <c r="F154" s="523">
        <f t="shared" si="37"/>
        <v>0</v>
      </c>
      <c r="G154" s="523">
        <f t="shared" si="38"/>
        <v>0</v>
      </c>
      <c r="H154" s="526">
        <f t="shared" si="39"/>
        <v>0</v>
      </c>
      <c r="I154" s="577">
        <f t="shared" si="40"/>
        <v>0</v>
      </c>
      <c r="J154" s="514">
        <f t="shared" si="27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>
      <c r="C155" s="374" t="s">
        <v>78</v>
      </c>
      <c r="D155" s="375"/>
      <c r="E155" s="375">
        <f>SUM(E99:E154)</f>
        <v>5289194</v>
      </c>
      <c r="F155" s="375"/>
      <c r="G155" s="375"/>
      <c r="H155" s="375">
        <f>SUM(H99:H154)</f>
        <v>18371545.051035061</v>
      </c>
      <c r="I155" s="375">
        <f>SUM(I99:I154)</f>
        <v>18371545.051035061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view="pageBreakPreview" zoomScale="82" zoomScaleNormal="100" zoomScaleSheetLayoutView="82" workbookViewId="0">
      <selection activeCell="L106" sqref="L106:N106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1724311.275069321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1724311.275069321</v>
      </c>
      <c r="O6" s="269"/>
      <c r="P6" s="269"/>
    </row>
    <row r="7" spans="1:16" ht="13.5" thickBot="1">
      <c r="C7" s="467" t="s">
        <v>48</v>
      </c>
      <c r="D7" s="624" t="s">
        <v>319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318</v>
      </c>
      <c r="E9" s="637" t="s">
        <v>327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14866883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353973.40476190473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2094176.8486263207</v>
      </c>
      <c r="H21" s="639">
        <v>2094176.8486263207</v>
      </c>
      <c r="I21" s="511">
        <f t="shared" si="4"/>
        <v>0</v>
      </c>
      <c r="J21" s="511"/>
      <c r="K21" s="518">
        <f t="shared" si="0"/>
        <v>2094176.8486263207</v>
      </c>
      <c r="L21" s="519">
        <f t="shared" si="1"/>
        <v>0</v>
      </c>
      <c r="M21" s="518">
        <f t="shared" si="2"/>
        <v>2094176.8486263207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13443010.822920887</v>
      </c>
      <c r="E22" s="630">
        <v>362606.90243902442</v>
      </c>
      <c r="F22" s="629">
        <v>13080403.920481863</v>
      </c>
      <c r="G22" s="630">
        <v>2048091.6510956655</v>
      </c>
      <c r="H22" s="639">
        <v>2048091.6510956655</v>
      </c>
      <c r="I22" s="511">
        <f t="shared" si="4"/>
        <v>0</v>
      </c>
      <c r="J22" s="511"/>
      <c r="K22" s="518">
        <f t="shared" si="0"/>
        <v>2048091.6510956655</v>
      </c>
      <c r="L22" s="519">
        <f t="shared" si="1"/>
        <v>0</v>
      </c>
      <c r="M22" s="518">
        <f t="shared" si="2"/>
        <v>2048091.6510956655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1682642.2217511837</v>
      </c>
      <c r="H23" s="639">
        <v>1682642.2217511837</v>
      </c>
      <c r="I23" s="511">
        <f t="shared" si="4"/>
        <v>0</v>
      </c>
      <c r="J23" s="511"/>
      <c r="K23" s="518">
        <f t="shared" ref="K23" si="7">G23</f>
        <v>1682642.2217511837</v>
      </c>
      <c r="L23" s="519">
        <f t="shared" ref="L23" si="8">IF(K23&lt;&gt;0,+G23-K23,0)</f>
        <v>0</v>
      </c>
      <c r="M23" s="518">
        <f t="shared" ref="M23" si="9">H23</f>
        <v>1682642.2217511837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12736606.246063258</v>
      </c>
      <c r="E24" s="630">
        <v>353973.40476190473</v>
      </c>
      <c r="F24" s="629">
        <v>12382632.841301354</v>
      </c>
      <c r="G24" s="630">
        <v>1685350.1603983724</v>
      </c>
      <c r="H24" s="639">
        <v>1685350.1603983724</v>
      </c>
      <c r="I24" s="511">
        <f t="shared" si="4"/>
        <v>0</v>
      </c>
      <c r="J24" s="511"/>
      <c r="K24" s="518">
        <f t="shared" ref="K24" si="10">G24</f>
        <v>1685350.1603983724</v>
      </c>
      <c r="L24" s="519">
        <f t="shared" ref="L24" si="11">IF(K24&lt;&gt;0,+G24-K24,0)</f>
        <v>0</v>
      </c>
      <c r="M24" s="518">
        <f t="shared" ref="M24" si="12">H24</f>
        <v>1685350.1603983724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629">
        <v>12363823.613280933</v>
      </c>
      <c r="E25" s="630">
        <v>353973.40476190473</v>
      </c>
      <c r="F25" s="629">
        <v>12009850.208519028</v>
      </c>
      <c r="G25" s="630">
        <v>1724311.275069321</v>
      </c>
      <c r="H25" s="639">
        <v>1724311.275069321</v>
      </c>
      <c r="I25" s="511">
        <f t="shared" si="4"/>
        <v>0</v>
      </c>
      <c r="J25" s="511"/>
      <c r="K25" s="518">
        <f t="shared" ref="K25" si="13">G25</f>
        <v>1724311.275069321</v>
      </c>
      <c r="L25" s="519">
        <f t="shared" ref="L25" si="14">IF(K25&lt;&gt;0,+G25-K25,0)</f>
        <v>0</v>
      </c>
      <c r="M25" s="518">
        <f t="shared" ref="M25" si="15">H25</f>
        <v>1724311.275069321</v>
      </c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12009850.208519028</v>
      </c>
      <c r="E26" s="522">
        <f t="shared" ref="E26:E72" si="16">IF(+$I$14&lt;F25,$I$14,D26)</f>
        <v>353973.40476190473</v>
      </c>
      <c r="F26" s="523">
        <f t="shared" ref="F26:F72" si="17">+D26-E26</f>
        <v>11655876.803757124</v>
      </c>
      <c r="G26" s="524">
        <f t="shared" ref="G26:G51" si="18">+I$12*((D26+F26)/2)+E26</f>
        <v>1684509.0552502428</v>
      </c>
      <c r="H26" s="491">
        <f t="shared" ref="H26:H51" si="19">+I$13*((D26+F26)/2)+E26</f>
        <v>1684509.0552502428</v>
      </c>
      <c r="I26" s="511">
        <f t="shared" si="4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11655876.803757124</v>
      </c>
      <c r="E27" s="522">
        <f t="shared" si="16"/>
        <v>353973.40476190473</v>
      </c>
      <c r="F27" s="523">
        <f t="shared" si="17"/>
        <v>11301903.398995219</v>
      </c>
      <c r="G27" s="524">
        <f t="shared" si="18"/>
        <v>1644706.8354311651</v>
      </c>
      <c r="H27" s="491">
        <f t="shared" si="19"/>
        <v>1644706.8354311651</v>
      </c>
      <c r="I27" s="511">
        <f t="shared" si="4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11301903.398995219</v>
      </c>
      <c r="E28" s="522">
        <f t="shared" si="16"/>
        <v>353973.40476190473</v>
      </c>
      <c r="F28" s="523">
        <f t="shared" si="17"/>
        <v>10947929.994233314</v>
      </c>
      <c r="G28" s="524">
        <f t="shared" si="18"/>
        <v>1604904.6156120868</v>
      </c>
      <c r="H28" s="491">
        <f t="shared" si="19"/>
        <v>1604904.6156120868</v>
      </c>
      <c r="I28" s="511">
        <f t="shared" si="4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10947929.994233314</v>
      </c>
      <c r="E29" s="522">
        <f t="shared" si="16"/>
        <v>353973.40476190473</v>
      </c>
      <c r="F29" s="523">
        <f t="shared" si="17"/>
        <v>10593956.589471409</v>
      </c>
      <c r="G29" s="524">
        <f t="shared" si="18"/>
        <v>1565102.3957930091</v>
      </c>
      <c r="H29" s="491">
        <f t="shared" si="19"/>
        <v>1565102.3957930091</v>
      </c>
      <c r="I29" s="511">
        <f t="shared" si="4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10593956.589471409</v>
      </c>
      <c r="E30" s="522">
        <f t="shared" si="16"/>
        <v>353973.40476190473</v>
      </c>
      <c r="F30" s="523">
        <f t="shared" si="17"/>
        <v>10239983.184709504</v>
      </c>
      <c r="G30" s="524">
        <f t="shared" si="18"/>
        <v>1525300.1759739309</v>
      </c>
      <c r="H30" s="491">
        <f t="shared" si="19"/>
        <v>1525300.1759739309</v>
      </c>
      <c r="I30" s="511">
        <f t="shared" si="4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10239983.184709504</v>
      </c>
      <c r="E31" s="522">
        <f t="shared" si="16"/>
        <v>353973.40476190473</v>
      </c>
      <c r="F31" s="523">
        <f t="shared" si="17"/>
        <v>9886009.7799475994</v>
      </c>
      <c r="G31" s="524">
        <f t="shared" si="18"/>
        <v>1485497.9561548531</v>
      </c>
      <c r="H31" s="491">
        <f t="shared" si="19"/>
        <v>1485497.9561548531</v>
      </c>
      <c r="I31" s="511">
        <f t="shared" si="4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9886009.7799475994</v>
      </c>
      <c r="E32" s="522">
        <f t="shared" si="16"/>
        <v>353973.40476190473</v>
      </c>
      <c r="F32" s="523">
        <f t="shared" si="17"/>
        <v>9532036.3751856945</v>
      </c>
      <c r="G32" s="524">
        <f t="shared" si="18"/>
        <v>1445695.7363357753</v>
      </c>
      <c r="H32" s="491">
        <f t="shared" si="19"/>
        <v>1445695.7363357753</v>
      </c>
      <c r="I32" s="511">
        <f t="shared" si="4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9532036.3751856945</v>
      </c>
      <c r="E33" s="522">
        <f t="shared" si="16"/>
        <v>353973.40476190473</v>
      </c>
      <c r="F33" s="523">
        <f t="shared" si="17"/>
        <v>9178062.9704237897</v>
      </c>
      <c r="G33" s="524">
        <f t="shared" si="18"/>
        <v>1405893.5165166976</v>
      </c>
      <c r="H33" s="491">
        <f t="shared" si="19"/>
        <v>1405893.5165166976</v>
      </c>
      <c r="I33" s="511">
        <f t="shared" si="4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9178062.9704237897</v>
      </c>
      <c r="E34" s="522">
        <f t="shared" si="16"/>
        <v>353973.40476190473</v>
      </c>
      <c r="F34" s="523">
        <f t="shared" si="17"/>
        <v>8824089.5656618848</v>
      </c>
      <c r="G34" s="524">
        <f t="shared" si="18"/>
        <v>1366091.2966976194</v>
      </c>
      <c r="H34" s="491">
        <f t="shared" si="19"/>
        <v>1366091.2966976194</v>
      </c>
      <c r="I34" s="511">
        <f t="shared" si="4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8824089.5656618848</v>
      </c>
      <c r="E35" s="522">
        <f t="shared" si="16"/>
        <v>353973.40476190473</v>
      </c>
      <c r="F35" s="523">
        <f t="shared" si="17"/>
        <v>8470116.16089998</v>
      </c>
      <c r="G35" s="524">
        <f t="shared" si="18"/>
        <v>1326289.0768785416</v>
      </c>
      <c r="H35" s="491">
        <f t="shared" si="19"/>
        <v>1326289.0768785416</v>
      </c>
      <c r="I35" s="511">
        <f t="shared" si="4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8470116.16089998</v>
      </c>
      <c r="E36" s="522">
        <f t="shared" si="16"/>
        <v>353973.40476190473</v>
      </c>
      <c r="F36" s="523">
        <f t="shared" si="17"/>
        <v>8116142.7561380751</v>
      </c>
      <c r="G36" s="524">
        <f t="shared" si="18"/>
        <v>1286486.8570594634</v>
      </c>
      <c r="H36" s="491">
        <f t="shared" si="19"/>
        <v>1286486.8570594634</v>
      </c>
      <c r="I36" s="511">
        <f t="shared" si="4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8116142.7561380751</v>
      </c>
      <c r="E37" s="522">
        <f t="shared" si="16"/>
        <v>353973.40476190473</v>
      </c>
      <c r="F37" s="523">
        <f t="shared" si="17"/>
        <v>7762169.3513761703</v>
      </c>
      <c r="G37" s="524">
        <f t="shared" si="18"/>
        <v>1246684.6372403856</v>
      </c>
      <c r="H37" s="491">
        <f t="shared" si="19"/>
        <v>1246684.6372403856</v>
      </c>
      <c r="I37" s="511">
        <f t="shared" si="4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7762169.3513761703</v>
      </c>
      <c r="E38" s="522">
        <f t="shared" si="16"/>
        <v>353973.40476190473</v>
      </c>
      <c r="F38" s="523">
        <f t="shared" si="17"/>
        <v>7408195.9466142654</v>
      </c>
      <c r="G38" s="524">
        <f t="shared" si="18"/>
        <v>1206882.4174213079</v>
      </c>
      <c r="H38" s="491">
        <f t="shared" si="19"/>
        <v>1206882.4174213079</v>
      </c>
      <c r="I38" s="511">
        <f t="shared" si="4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7408195.9466142654</v>
      </c>
      <c r="E39" s="522">
        <f t="shared" si="16"/>
        <v>353973.40476190473</v>
      </c>
      <c r="F39" s="523">
        <f t="shared" si="17"/>
        <v>7054222.5418523606</v>
      </c>
      <c r="G39" s="524">
        <f t="shared" si="18"/>
        <v>1167080.1976022297</v>
      </c>
      <c r="H39" s="491">
        <f t="shared" si="19"/>
        <v>1167080.1976022297</v>
      </c>
      <c r="I39" s="511">
        <f t="shared" si="4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7054222.5418523606</v>
      </c>
      <c r="E40" s="522">
        <f t="shared" si="16"/>
        <v>353973.40476190473</v>
      </c>
      <c r="F40" s="523">
        <f t="shared" si="17"/>
        <v>6700249.1370904557</v>
      </c>
      <c r="G40" s="524">
        <f t="shared" si="18"/>
        <v>1127277.9777831519</v>
      </c>
      <c r="H40" s="491">
        <f t="shared" si="19"/>
        <v>1127277.9777831519</v>
      </c>
      <c r="I40" s="511">
        <f t="shared" si="4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6700249.1370904557</v>
      </c>
      <c r="E41" s="522">
        <f t="shared" si="16"/>
        <v>353973.40476190473</v>
      </c>
      <c r="F41" s="523">
        <f t="shared" si="17"/>
        <v>6346275.7323285509</v>
      </c>
      <c r="G41" s="524">
        <f t="shared" si="18"/>
        <v>1087475.7579640739</v>
      </c>
      <c r="H41" s="491">
        <f t="shared" si="19"/>
        <v>1087475.7579640739</v>
      </c>
      <c r="I41" s="511">
        <f t="shared" si="4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6346275.7323285509</v>
      </c>
      <c r="E42" s="522">
        <f t="shared" si="16"/>
        <v>353973.40476190473</v>
      </c>
      <c r="F42" s="523">
        <f t="shared" si="17"/>
        <v>5992302.327566646</v>
      </c>
      <c r="G42" s="524">
        <f t="shared" si="18"/>
        <v>1047673.538144996</v>
      </c>
      <c r="H42" s="491">
        <f t="shared" si="19"/>
        <v>1047673.538144996</v>
      </c>
      <c r="I42" s="511">
        <f t="shared" si="4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5992302.327566646</v>
      </c>
      <c r="E43" s="522">
        <f t="shared" si="16"/>
        <v>353973.40476190473</v>
      </c>
      <c r="F43" s="523">
        <f t="shared" si="17"/>
        <v>5638328.9228047412</v>
      </c>
      <c r="G43" s="524">
        <f t="shared" si="18"/>
        <v>1007871.3183259181</v>
      </c>
      <c r="H43" s="491">
        <f t="shared" si="19"/>
        <v>1007871.3183259181</v>
      </c>
      <c r="I43" s="511">
        <f t="shared" si="4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5638328.9228047412</v>
      </c>
      <c r="E44" s="522">
        <f t="shared" si="16"/>
        <v>353973.40476190473</v>
      </c>
      <c r="F44" s="523">
        <f t="shared" si="17"/>
        <v>5284355.5180428363</v>
      </c>
      <c r="G44" s="524">
        <f t="shared" si="18"/>
        <v>968069.09850684018</v>
      </c>
      <c r="H44" s="491">
        <f t="shared" si="19"/>
        <v>968069.09850684018</v>
      </c>
      <c r="I44" s="511">
        <f t="shared" si="4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5284355.5180428363</v>
      </c>
      <c r="E45" s="522">
        <f t="shared" si="16"/>
        <v>353973.40476190473</v>
      </c>
      <c r="F45" s="523">
        <f t="shared" si="17"/>
        <v>4930382.1132809315</v>
      </c>
      <c r="G45" s="524">
        <f t="shared" si="18"/>
        <v>928266.87868776219</v>
      </c>
      <c r="H45" s="491">
        <f t="shared" si="19"/>
        <v>928266.87868776219</v>
      </c>
      <c r="I45" s="511">
        <f t="shared" si="4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4930382.1132809315</v>
      </c>
      <c r="E46" s="522">
        <f t="shared" si="16"/>
        <v>353973.40476190473</v>
      </c>
      <c r="F46" s="523">
        <f t="shared" si="17"/>
        <v>4576408.7085190266</v>
      </c>
      <c r="G46" s="524">
        <f t="shared" si="18"/>
        <v>888464.65886868432</v>
      </c>
      <c r="H46" s="491">
        <f t="shared" si="19"/>
        <v>888464.65886868432</v>
      </c>
      <c r="I46" s="511">
        <f t="shared" si="4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4576408.7085190266</v>
      </c>
      <c r="E47" s="522">
        <f t="shared" si="16"/>
        <v>353973.40476190473</v>
      </c>
      <c r="F47" s="523">
        <f t="shared" si="17"/>
        <v>4222435.3037571218</v>
      </c>
      <c r="G47" s="524">
        <f t="shared" si="18"/>
        <v>848662.43904960644</v>
      </c>
      <c r="H47" s="491">
        <f t="shared" si="19"/>
        <v>848662.43904960644</v>
      </c>
      <c r="I47" s="511">
        <f t="shared" si="4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4222435.3037571218</v>
      </c>
      <c r="E48" s="522">
        <f t="shared" si="16"/>
        <v>353973.40476190473</v>
      </c>
      <c r="F48" s="523">
        <f t="shared" si="17"/>
        <v>3868461.8989952169</v>
      </c>
      <c r="G48" s="524">
        <f t="shared" si="18"/>
        <v>808860.21923052846</v>
      </c>
      <c r="H48" s="491">
        <f t="shared" si="19"/>
        <v>808860.21923052846</v>
      </c>
      <c r="I48" s="511">
        <f t="shared" si="4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3868461.8989952169</v>
      </c>
      <c r="E49" s="522">
        <f t="shared" si="16"/>
        <v>353973.40476190473</v>
      </c>
      <c r="F49" s="523">
        <f t="shared" si="17"/>
        <v>3514488.4942333121</v>
      </c>
      <c r="G49" s="524">
        <f t="shared" si="18"/>
        <v>769057.99941145047</v>
      </c>
      <c r="H49" s="491">
        <f t="shared" si="19"/>
        <v>769057.99941145047</v>
      </c>
      <c r="I49" s="511">
        <f t="shared" si="4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3514488.4942333121</v>
      </c>
      <c r="E50" s="522">
        <f t="shared" si="16"/>
        <v>353973.40476190473</v>
      </c>
      <c r="F50" s="523">
        <f t="shared" si="17"/>
        <v>3160515.0894714072</v>
      </c>
      <c r="G50" s="524">
        <f t="shared" si="18"/>
        <v>729255.77959237259</v>
      </c>
      <c r="H50" s="491">
        <f t="shared" si="19"/>
        <v>729255.77959237259</v>
      </c>
      <c r="I50" s="511">
        <f t="shared" si="4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3160515.0894714072</v>
      </c>
      <c r="E51" s="522">
        <f t="shared" si="16"/>
        <v>353973.40476190473</v>
      </c>
      <c r="F51" s="523">
        <f t="shared" si="17"/>
        <v>2806541.6847095024</v>
      </c>
      <c r="G51" s="524">
        <f t="shared" si="18"/>
        <v>689453.55977329472</v>
      </c>
      <c r="H51" s="491">
        <f t="shared" si="19"/>
        <v>689453.55977329472</v>
      </c>
      <c r="I51" s="511">
        <f t="shared" si="4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2806541.6847095024</v>
      </c>
      <c r="E52" s="522">
        <f t="shared" si="16"/>
        <v>353973.40476190473</v>
      </c>
      <c r="F52" s="523">
        <f t="shared" si="17"/>
        <v>2452568.2799475975</v>
      </c>
      <c r="G52" s="524">
        <f t="shared" ref="G52:G72" si="21">+I$12*((D52+F52)/2)+E52</f>
        <v>649651.33995421673</v>
      </c>
      <c r="H52" s="491">
        <f t="shared" ref="H52:H72" si="22">+I$13*((D52+F52)/2)+E52</f>
        <v>649651.33995421673</v>
      </c>
      <c r="I52" s="511">
        <f t="shared" si="4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2452568.2799475975</v>
      </c>
      <c r="E53" s="522">
        <f t="shared" si="16"/>
        <v>353973.40476190473</v>
      </c>
      <c r="F53" s="523">
        <f t="shared" si="17"/>
        <v>2098594.8751856927</v>
      </c>
      <c r="G53" s="524">
        <f t="shared" si="21"/>
        <v>609849.12013513874</v>
      </c>
      <c r="H53" s="491">
        <f t="shared" si="22"/>
        <v>609849.12013513874</v>
      </c>
      <c r="I53" s="511">
        <f t="shared" si="4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2098594.8751856927</v>
      </c>
      <c r="E54" s="522">
        <f t="shared" si="16"/>
        <v>353973.40476190473</v>
      </c>
      <c r="F54" s="523">
        <f t="shared" si="17"/>
        <v>1744621.4704237878</v>
      </c>
      <c r="G54" s="524">
        <f t="shared" si="21"/>
        <v>570046.90031606087</v>
      </c>
      <c r="H54" s="491">
        <f t="shared" si="22"/>
        <v>570046.90031606087</v>
      </c>
      <c r="I54" s="511">
        <f t="shared" si="4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1744621.4704237878</v>
      </c>
      <c r="E55" s="522">
        <f t="shared" si="16"/>
        <v>353973.40476190473</v>
      </c>
      <c r="F55" s="523">
        <f t="shared" si="17"/>
        <v>1390648.065661883</v>
      </c>
      <c r="G55" s="524">
        <f t="shared" si="21"/>
        <v>530244.680496983</v>
      </c>
      <c r="H55" s="491">
        <f t="shared" si="22"/>
        <v>530244.680496983</v>
      </c>
      <c r="I55" s="511">
        <f t="shared" si="4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1390648.065661883</v>
      </c>
      <c r="E56" s="522">
        <f t="shared" si="16"/>
        <v>353973.40476190473</v>
      </c>
      <c r="F56" s="523">
        <f t="shared" si="17"/>
        <v>1036674.6608999782</v>
      </c>
      <c r="G56" s="524">
        <f t="shared" si="21"/>
        <v>490442.46067790501</v>
      </c>
      <c r="H56" s="491">
        <f t="shared" si="22"/>
        <v>490442.46067790501</v>
      </c>
      <c r="I56" s="511">
        <f t="shared" si="4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1036674.6608999782</v>
      </c>
      <c r="E57" s="522">
        <f t="shared" si="16"/>
        <v>353973.40476190473</v>
      </c>
      <c r="F57" s="523">
        <f t="shared" si="17"/>
        <v>682701.25613807351</v>
      </c>
      <c r="G57" s="524">
        <f t="shared" si="21"/>
        <v>450640.24085882714</v>
      </c>
      <c r="H57" s="491">
        <f t="shared" si="22"/>
        <v>450640.24085882714</v>
      </c>
      <c r="I57" s="511">
        <f t="shared" si="4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682701.25613807351</v>
      </c>
      <c r="E58" s="522">
        <f t="shared" si="16"/>
        <v>353973.40476190473</v>
      </c>
      <c r="F58" s="523">
        <f t="shared" si="17"/>
        <v>328727.85137616878</v>
      </c>
      <c r="G58" s="524">
        <f t="shared" si="21"/>
        <v>410838.0210397492</v>
      </c>
      <c r="H58" s="491">
        <f t="shared" si="22"/>
        <v>410838.0210397492</v>
      </c>
      <c r="I58" s="511">
        <f t="shared" si="4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328727.85137616878</v>
      </c>
      <c r="E59" s="522">
        <f t="shared" si="16"/>
        <v>328727.85137616878</v>
      </c>
      <c r="F59" s="523">
        <f t="shared" si="17"/>
        <v>0</v>
      </c>
      <c r="G59" s="524">
        <f t="shared" si="21"/>
        <v>347209.60456032155</v>
      </c>
      <c r="H59" s="491">
        <f t="shared" si="22"/>
        <v>347209.60456032155</v>
      </c>
      <c r="I59" s="511">
        <f t="shared" si="4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4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4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4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4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4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4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4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4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4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4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4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4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4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14866882.999999998</v>
      </c>
      <c r="F73" s="375"/>
      <c r="G73" s="375">
        <f>SUM(G17:G72)</f>
        <v>52583755.490477078</v>
      </c>
      <c r="H73" s="375">
        <f>SUM(H17:H72)</f>
        <v>52583755.490477078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1724311.275069321</v>
      </c>
      <c r="N87" s="546">
        <f>IF(J92&lt;D11,0,VLOOKUP(J92,C17:O72,11))</f>
        <v>1724311.275069321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1789197.3319919659</v>
      </c>
      <c r="N88" s="550">
        <f>IF(J92&lt;D11,0,VLOOKUP(J92,C99:P154,7))</f>
        <v>1789197.3319919659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64886.056922644842</v>
      </c>
      <c r="N89" s="555">
        <f>+N88-N87</f>
        <v>64886.056922644842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14866883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353973.40476190473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 t="shared" ref="L99:L104" si="23">H99</f>
        <v>1018506.1541813499</v>
      </c>
      <c r="M99" s="519">
        <f t="shared" ref="M99:M104" si="24">IF(L99&lt;&gt;0,+H99-L99,0)</f>
        <v>0</v>
      </c>
      <c r="N99" s="518">
        <f t="shared" ref="N99:N104" si="25">I99</f>
        <v>1018506.1541813499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 t="shared" si="23"/>
        <v>2295188.8876024</v>
      </c>
      <c r="M100" s="519">
        <f t="shared" si="24"/>
        <v>0</v>
      </c>
      <c r="N100" s="518">
        <f t="shared" si="25"/>
        <v>2295188.8876024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6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27">+I101-H101</f>
        <v>0</v>
      </c>
      <c r="K101" s="514"/>
      <c r="L101" s="518">
        <f t="shared" si="23"/>
        <v>2166100.4168751929</v>
      </c>
      <c r="M101" s="519">
        <f t="shared" si="24"/>
        <v>0</v>
      </c>
      <c r="N101" s="518">
        <f t="shared" si="25"/>
        <v>2166100.4168751929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6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27"/>
        <v>0</v>
      </c>
      <c r="K102" s="514"/>
      <c r="L102" s="518">
        <f t="shared" si="23"/>
        <v>2053277.0180077213</v>
      </c>
      <c r="M102" s="519">
        <f t="shared" si="24"/>
        <v>0</v>
      </c>
      <c r="N102" s="518">
        <f t="shared" si="25"/>
        <v>2053277.0180077213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6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27"/>
        <v>0</v>
      </c>
      <c r="K103" s="514"/>
      <c r="L103" s="518">
        <f t="shared" si="23"/>
        <v>1793928.9872663962</v>
      </c>
      <c r="M103" s="519">
        <f t="shared" si="24"/>
        <v>0</v>
      </c>
      <c r="N103" s="518">
        <f t="shared" si="25"/>
        <v>1793928.9872663962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6"/>
        <v/>
      </c>
      <c r="C104" s="507">
        <f>IF(D93="","-",+C103+1)</f>
        <v>2019</v>
      </c>
      <c r="D104" s="629">
        <v>13458364.180598006</v>
      </c>
      <c r="E104" s="630">
        <v>345741.46511627908</v>
      </c>
      <c r="F104" s="631">
        <v>13112622.715481726</v>
      </c>
      <c r="G104" s="631">
        <v>13285493.448039867</v>
      </c>
      <c r="H104" s="633">
        <v>1767827.9448754457</v>
      </c>
      <c r="I104" s="634">
        <v>1767827.9448754457</v>
      </c>
      <c r="J104" s="514">
        <f t="shared" si="27"/>
        <v>0</v>
      </c>
      <c r="K104" s="514"/>
      <c r="L104" s="518">
        <f t="shared" si="23"/>
        <v>1767827.9448754457</v>
      </c>
      <c r="M104" s="519">
        <f t="shared" si="24"/>
        <v>0</v>
      </c>
      <c r="N104" s="518">
        <f t="shared" si="25"/>
        <v>1767827.9448754457</v>
      </c>
      <c r="O104" s="514">
        <f t="shared" ref="O104:O130" si="28">IF(N104&lt;&gt;0,+I104-N104,0)</f>
        <v>0</v>
      </c>
      <c r="P104" s="514">
        <f t="shared" ref="P104:P130" si="29">+O104-M104</f>
        <v>0</v>
      </c>
    </row>
    <row r="105" spans="1:16">
      <c r="B105" s="195" t="str">
        <f t="shared" si="26"/>
        <v/>
      </c>
      <c r="C105" s="507">
        <f>IF(D93="","-",+C104+1)</f>
        <v>2020</v>
      </c>
      <c r="D105" s="629">
        <v>13112622.715481726</v>
      </c>
      <c r="E105" s="630">
        <v>353973.40476190473</v>
      </c>
      <c r="F105" s="631">
        <v>12758649.310719822</v>
      </c>
      <c r="G105" s="631">
        <v>12935636.013100773</v>
      </c>
      <c r="H105" s="633">
        <v>1745509.3465257157</v>
      </c>
      <c r="I105" s="634">
        <v>1745509.3465257157</v>
      </c>
      <c r="J105" s="514">
        <f t="shared" si="27"/>
        <v>0</v>
      </c>
      <c r="K105" s="514"/>
      <c r="L105" s="518">
        <f t="shared" ref="L105" si="30">H105</f>
        <v>1745509.3465257157</v>
      </c>
      <c r="M105" s="519">
        <f t="shared" ref="M105" si="31">IF(L105&lt;&gt;0,+H105-L105,0)</f>
        <v>0</v>
      </c>
      <c r="N105" s="518">
        <f t="shared" ref="N105" si="32">I105</f>
        <v>1745509.3465257157</v>
      </c>
      <c r="O105" s="514">
        <f t="shared" si="28"/>
        <v>0</v>
      </c>
      <c r="P105" s="514">
        <f t="shared" si="29"/>
        <v>0</v>
      </c>
    </row>
    <row r="106" spans="1:16">
      <c r="B106" s="195" t="str">
        <f t="shared" si="26"/>
        <v/>
      </c>
      <c r="C106" s="507">
        <f>IF(D93="","-",+C105+1)</f>
        <v>2021</v>
      </c>
      <c r="D106" s="629">
        <v>12758649.310719822</v>
      </c>
      <c r="E106" s="630">
        <v>362606.90243902442</v>
      </c>
      <c r="F106" s="631">
        <v>12396042.408280797</v>
      </c>
      <c r="G106" s="631">
        <v>12577345.859500309</v>
      </c>
      <c r="H106" s="633">
        <v>1790314.5874907523</v>
      </c>
      <c r="I106" s="634">
        <v>1790314.5874907523</v>
      </c>
      <c r="J106" s="514">
        <f t="shared" si="27"/>
        <v>0</v>
      </c>
      <c r="K106" s="514"/>
      <c r="L106" s="518">
        <f t="shared" ref="L106" si="33">H106</f>
        <v>1790314.5874907523</v>
      </c>
      <c r="M106" s="519">
        <f t="shared" ref="M106" si="34">IF(L106&lt;&gt;0,+H106-L106,0)</f>
        <v>0</v>
      </c>
      <c r="N106" s="518">
        <f t="shared" ref="N106" si="35">I106</f>
        <v>1790314.5874907523</v>
      </c>
      <c r="O106" s="514">
        <f t="shared" si="28"/>
        <v>0</v>
      </c>
      <c r="P106" s="514">
        <f t="shared" si="29"/>
        <v>0</v>
      </c>
    </row>
    <row r="107" spans="1:16">
      <c r="B107" s="195" t="str">
        <f t="shared" si="26"/>
        <v/>
      </c>
      <c r="C107" s="507">
        <f>IF(D93="","-",+C106+1)</f>
        <v>2022</v>
      </c>
      <c r="D107" s="374">
        <f>IF(F106+SUM(E$99:E106)=D$92,F106,D$92-SUM(E$99:E106))</f>
        <v>12396042.408280797</v>
      </c>
      <c r="E107" s="522">
        <f t="shared" ref="E107:E154" si="36">IF(+$J$96&lt;F106,$J$96,D107)</f>
        <v>353973.40476190473</v>
      </c>
      <c r="F107" s="523">
        <f t="shared" ref="F107:F154" si="37">+D107-E107</f>
        <v>12042069.003518892</v>
      </c>
      <c r="G107" s="523">
        <f t="shared" ref="G107:G154" si="38">+(F107+D107)/2</f>
        <v>12219055.705899846</v>
      </c>
      <c r="H107" s="526">
        <f t="shared" ref="H107:H154" si="39">+J$94*G107+E107</f>
        <v>1789197.3319919659</v>
      </c>
      <c r="I107" s="577">
        <f t="shared" ref="I107:I154" si="40">+J$95*G107+E107</f>
        <v>1789197.3319919659</v>
      </c>
      <c r="J107" s="514">
        <f t="shared" si="27"/>
        <v>0</v>
      </c>
      <c r="K107" s="514"/>
      <c r="L107" s="525"/>
      <c r="M107" s="514">
        <f t="shared" ref="M107:M130" si="41">IF(L107&lt;&gt;0,+H107-L107,0)</f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26"/>
        <v/>
      </c>
      <c r="C108" s="507">
        <f>IF(D93="","-",+C107+1)</f>
        <v>2023</v>
      </c>
      <c r="D108" s="374">
        <f>IF(F107+SUM(E$99:E107)=D$92,F107,D$92-SUM(E$99:E107))</f>
        <v>12042069.003518892</v>
      </c>
      <c r="E108" s="522">
        <f t="shared" si="36"/>
        <v>353973.40476190473</v>
      </c>
      <c r="F108" s="523">
        <f t="shared" si="37"/>
        <v>11688095.598756988</v>
      </c>
      <c r="G108" s="523">
        <f t="shared" si="38"/>
        <v>11865082.301137939</v>
      </c>
      <c r="H108" s="526">
        <f t="shared" si="39"/>
        <v>1747620.379374254</v>
      </c>
      <c r="I108" s="577">
        <f t="shared" si="40"/>
        <v>1747620.379374254</v>
      </c>
      <c r="J108" s="514">
        <f t="shared" si="27"/>
        <v>0</v>
      </c>
      <c r="K108" s="514"/>
      <c r="L108" s="525"/>
      <c r="M108" s="514">
        <f t="shared" si="41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26"/>
        <v/>
      </c>
      <c r="C109" s="507">
        <f>IF(D93="","-",+C108+1)</f>
        <v>2024</v>
      </c>
      <c r="D109" s="374">
        <f>IF(F108+SUM(E$99:E108)=D$92,F108,D$92-SUM(E$99:E108))</f>
        <v>11688095.598756988</v>
      </c>
      <c r="E109" s="522">
        <f t="shared" si="36"/>
        <v>353973.40476190473</v>
      </c>
      <c r="F109" s="523">
        <f t="shared" si="37"/>
        <v>11334122.193995083</v>
      </c>
      <c r="G109" s="523">
        <f t="shared" si="38"/>
        <v>11511108.896376036</v>
      </c>
      <c r="H109" s="526">
        <f t="shared" si="39"/>
        <v>1706043.4267565426</v>
      </c>
      <c r="I109" s="577">
        <f t="shared" si="40"/>
        <v>1706043.4267565426</v>
      </c>
      <c r="J109" s="514">
        <f t="shared" si="27"/>
        <v>0</v>
      </c>
      <c r="K109" s="514"/>
      <c r="L109" s="525"/>
      <c r="M109" s="514">
        <f t="shared" si="41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26"/>
        <v/>
      </c>
      <c r="C110" s="507">
        <f>IF(D93="","-",+C109+1)</f>
        <v>2025</v>
      </c>
      <c r="D110" s="374">
        <f>IF(F109+SUM(E$99:E109)=D$92,F109,D$92-SUM(E$99:E109))</f>
        <v>11334122.193995083</v>
      </c>
      <c r="E110" s="522">
        <f t="shared" si="36"/>
        <v>353973.40476190473</v>
      </c>
      <c r="F110" s="523">
        <f t="shared" si="37"/>
        <v>10980148.789233178</v>
      </c>
      <c r="G110" s="523">
        <f t="shared" si="38"/>
        <v>11157135.491614129</v>
      </c>
      <c r="H110" s="526">
        <f t="shared" si="39"/>
        <v>1664466.4741388308</v>
      </c>
      <c r="I110" s="577">
        <f t="shared" si="40"/>
        <v>1664466.4741388308</v>
      </c>
      <c r="J110" s="514">
        <f t="shared" si="27"/>
        <v>0</v>
      </c>
      <c r="K110" s="514"/>
      <c r="L110" s="525"/>
      <c r="M110" s="514">
        <f t="shared" si="41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26"/>
        <v/>
      </c>
      <c r="C111" s="507">
        <f>IF(D93="","-",+C110+1)</f>
        <v>2026</v>
      </c>
      <c r="D111" s="374">
        <f>IF(F110+SUM(E$99:E110)=D$92,F110,D$92-SUM(E$99:E110))</f>
        <v>10980148.789233178</v>
      </c>
      <c r="E111" s="522">
        <f t="shared" si="36"/>
        <v>353973.40476190473</v>
      </c>
      <c r="F111" s="523">
        <f t="shared" si="37"/>
        <v>10626175.384471273</v>
      </c>
      <c r="G111" s="523">
        <f t="shared" si="38"/>
        <v>10803162.086852226</v>
      </c>
      <c r="H111" s="526">
        <f t="shared" si="39"/>
        <v>1622889.5215211194</v>
      </c>
      <c r="I111" s="577">
        <f t="shared" si="40"/>
        <v>1622889.5215211194</v>
      </c>
      <c r="J111" s="514">
        <f t="shared" si="27"/>
        <v>0</v>
      </c>
      <c r="K111" s="514"/>
      <c r="L111" s="525"/>
      <c r="M111" s="514">
        <f t="shared" si="41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26"/>
        <v/>
      </c>
      <c r="C112" s="507">
        <f>IF(D93="","-",+C111+1)</f>
        <v>2027</v>
      </c>
      <c r="D112" s="374">
        <f>IF(F111+SUM(E$99:E111)=D$92,F111,D$92-SUM(E$99:E111))</f>
        <v>10626175.384471273</v>
      </c>
      <c r="E112" s="522">
        <f t="shared" si="36"/>
        <v>353973.40476190473</v>
      </c>
      <c r="F112" s="523">
        <f t="shared" si="37"/>
        <v>10272201.979709368</v>
      </c>
      <c r="G112" s="523">
        <f t="shared" si="38"/>
        <v>10449188.68209032</v>
      </c>
      <c r="H112" s="526">
        <f t="shared" si="39"/>
        <v>1581312.5689034075</v>
      </c>
      <c r="I112" s="577">
        <f t="shared" si="40"/>
        <v>1581312.5689034075</v>
      </c>
      <c r="J112" s="514">
        <f t="shared" si="27"/>
        <v>0</v>
      </c>
      <c r="K112" s="514"/>
      <c r="L112" s="525"/>
      <c r="M112" s="514">
        <f t="shared" si="41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26"/>
        <v/>
      </c>
      <c r="C113" s="507">
        <f>IF(D93="","-",+C112+1)</f>
        <v>2028</v>
      </c>
      <c r="D113" s="374">
        <f>IF(F112+SUM(E$99:E112)=D$92,F112,D$92-SUM(E$99:E112))</f>
        <v>10272201.979709368</v>
      </c>
      <c r="E113" s="522">
        <f t="shared" si="36"/>
        <v>353973.40476190473</v>
      </c>
      <c r="F113" s="523">
        <f t="shared" si="37"/>
        <v>9918228.5749474633</v>
      </c>
      <c r="G113" s="523">
        <f t="shared" si="38"/>
        <v>10095215.277328417</v>
      </c>
      <c r="H113" s="526">
        <f t="shared" si="39"/>
        <v>1539735.6162856962</v>
      </c>
      <c r="I113" s="577">
        <f t="shared" si="40"/>
        <v>1539735.6162856962</v>
      </c>
      <c r="J113" s="514">
        <f t="shared" si="27"/>
        <v>0</v>
      </c>
      <c r="K113" s="514"/>
      <c r="L113" s="525"/>
      <c r="M113" s="514">
        <f t="shared" si="41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26"/>
        <v/>
      </c>
      <c r="C114" s="507">
        <f>IF(D93="","-",+C113+1)</f>
        <v>2029</v>
      </c>
      <c r="D114" s="374">
        <f>IF(F113+SUM(E$99:E113)=D$92,F113,D$92-SUM(E$99:E113))</f>
        <v>9918228.5749474633</v>
      </c>
      <c r="E114" s="522">
        <f t="shared" si="36"/>
        <v>353973.40476190473</v>
      </c>
      <c r="F114" s="523">
        <f t="shared" si="37"/>
        <v>9564255.1701855585</v>
      </c>
      <c r="G114" s="523">
        <f t="shared" si="38"/>
        <v>9741241.87256651</v>
      </c>
      <c r="H114" s="526">
        <f t="shared" si="39"/>
        <v>1498158.6636679843</v>
      </c>
      <c r="I114" s="577">
        <f t="shared" si="40"/>
        <v>1498158.6636679843</v>
      </c>
      <c r="J114" s="514">
        <f t="shared" si="27"/>
        <v>0</v>
      </c>
      <c r="K114" s="514"/>
      <c r="L114" s="525"/>
      <c r="M114" s="514">
        <f t="shared" si="41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26"/>
        <v/>
      </c>
      <c r="C115" s="507">
        <f>IF(D93="","-",+C114+1)</f>
        <v>2030</v>
      </c>
      <c r="D115" s="374">
        <f>IF(F114+SUM(E$99:E114)=D$92,F114,D$92-SUM(E$99:E114))</f>
        <v>9564255.1701855585</v>
      </c>
      <c r="E115" s="522">
        <f t="shared" si="36"/>
        <v>353973.40476190473</v>
      </c>
      <c r="F115" s="523">
        <f t="shared" si="37"/>
        <v>9210281.7654236536</v>
      </c>
      <c r="G115" s="523">
        <f t="shared" si="38"/>
        <v>9387268.467804607</v>
      </c>
      <c r="H115" s="526">
        <f t="shared" si="39"/>
        <v>1456581.7110502729</v>
      </c>
      <c r="I115" s="577">
        <f t="shared" si="40"/>
        <v>1456581.7110502729</v>
      </c>
      <c r="J115" s="514">
        <f t="shared" si="27"/>
        <v>0</v>
      </c>
      <c r="K115" s="514"/>
      <c r="L115" s="525"/>
      <c r="M115" s="514">
        <f t="shared" si="41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26"/>
        <v/>
      </c>
      <c r="C116" s="507">
        <f>IF(D93="","-",+C115+1)</f>
        <v>2031</v>
      </c>
      <c r="D116" s="374">
        <f>IF(F115+SUM(E$99:E115)=D$92,F115,D$92-SUM(E$99:E115))</f>
        <v>9210281.7654236536</v>
      </c>
      <c r="E116" s="522">
        <f t="shared" si="36"/>
        <v>353973.40476190473</v>
      </c>
      <c r="F116" s="523">
        <f t="shared" si="37"/>
        <v>8856308.3606617488</v>
      </c>
      <c r="G116" s="523">
        <f t="shared" si="38"/>
        <v>9033295.0630427003</v>
      </c>
      <c r="H116" s="526">
        <f t="shared" si="39"/>
        <v>1415004.7584325611</v>
      </c>
      <c r="I116" s="577">
        <f t="shared" si="40"/>
        <v>1415004.7584325611</v>
      </c>
      <c r="J116" s="514">
        <f t="shared" si="27"/>
        <v>0</v>
      </c>
      <c r="K116" s="514"/>
      <c r="L116" s="525"/>
      <c r="M116" s="514">
        <f t="shared" si="41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26"/>
        <v/>
      </c>
      <c r="C117" s="507">
        <f>IF(D93="","-",+C116+1)</f>
        <v>2032</v>
      </c>
      <c r="D117" s="374">
        <f>IF(F116+SUM(E$99:E116)=D$92,F116,D$92-SUM(E$99:E116))</f>
        <v>8856308.3606617488</v>
      </c>
      <c r="E117" s="522">
        <f t="shared" si="36"/>
        <v>353973.40476190473</v>
      </c>
      <c r="F117" s="523">
        <f t="shared" si="37"/>
        <v>8502334.9558998439</v>
      </c>
      <c r="G117" s="523">
        <f t="shared" si="38"/>
        <v>8679321.6582807973</v>
      </c>
      <c r="H117" s="526">
        <f t="shared" si="39"/>
        <v>1373427.8058148494</v>
      </c>
      <c r="I117" s="577">
        <f t="shared" si="40"/>
        <v>1373427.8058148494</v>
      </c>
      <c r="J117" s="514">
        <f t="shared" si="27"/>
        <v>0</v>
      </c>
      <c r="K117" s="514"/>
      <c r="L117" s="525"/>
      <c r="M117" s="514">
        <f t="shared" si="41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26"/>
        <v/>
      </c>
      <c r="C118" s="507">
        <f>IF(D93="","-",+C117+1)</f>
        <v>2033</v>
      </c>
      <c r="D118" s="374">
        <f>IF(F117+SUM(E$99:E117)=D$92,F117,D$92-SUM(E$99:E117))</f>
        <v>8502334.9558998439</v>
      </c>
      <c r="E118" s="522">
        <f t="shared" si="36"/>
        <v>353973.40476190473</v>
      </c>
      <c r="F118" s="523">
        <f t="shared" si="37"/>
        <v>8148361.5511379391</v>
      </c>
      <c r="G118" s="523">
        <f t="shared" si="38"/>
        <v>8325348.2535188915</v>
      </c>
      <c r="H118" s="526">
        <f t="shared" si="39"/>
        <v>1331850.8531971378</v>
      </c>
      <c r="I118" s="577">
        <f t="shared" si="40"/>
        <v>1331850.8531971378</v>
      </c>
      <c r="J118" s="514">
        <f t="shared" si="27"/>
        <v>0</v>
      </c>
      <c r="K118" s="514"/>
      <c r="L118" s="525"/>
      <c r="M118" s="514">
        <f t="shared" si="41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26"/>
        <v/>
      </c>
      <c r="C119" s="507">
        <f>IF(D93="","-",+C118+1)</f>
        <v>2034</v>
      </c>
      <c r="D119" s="374">
        <f>IF(F118+SUM(E$99:E118)=D$92,F118,D$92-SUM(E$99:E118))</f>
        <v>8148361.5511379391</v>
      </c>
      <c r="E119" s="522">
        <f t="shared" si="36"/>
        <v>353973.40476190473</v>
      </c>
      <c r="F119" s="523">
        <f t="shared" si="37"/>
        <v>7794388.1463760342</v>
      </c>
      <c r="G119" s="523">
        <f t="shared" si="38"/>
        <v>7971374.8487569867</v>
      </c>
      <c r="H119" s="526">
        <f t="shared" si="39"/>
        <v>1290273.900579426</v>
      </c>
      <c r="I119" s="577">
        <f t="shared" si="40"/>
        <v>1290273.900579426</v>
      </c>
      <c r="J119" s="514">
        <f t="shared" si="27"/>
        <v>0</v>
      </c>
      <c r="K119" s="514"/>
      <c r="L119" s="525"/>
      <c r="M119" s="514">
        <f t="shared" si="41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26"/>
        <v/>
      </c>
      <c r="C120" s="507">
        <f>IF(D93="","-",+C119+1)</f>
        <v>2035</v>
      </c>
      <c r="D120" s="374">
        <f>IF(F119+SUM(E$99:E119)=D$92,F119,D$92-SUM(E$99:E119))</f>
        <v>7794388.1463760342</v>
      </c>
      <c r="E120" s="522">
        <f t="shared" si="36"/>
        <v>353973.40476190473</v>
      </c>
      <c r="F120" s="523">
        <f t="shared" si="37"/>
        <v>7440414.7416141294</v>
      </c>
      <c r="G120" s="523">
        <f t="shared" si="38"/>
        <v>7617401.4439950818</v>
      </c>
      <c r="H120" s="526">
        <f t="shared" si="39"/>
        <v>1248696.9479617144</v>
      </c>
      <c r="I120" s="577">
        <f t="shared" si="40"/>
        <v>1248696.9479617144</v>
      </c>
      <c r="J120" s="514">
        <f t="shared" si="27"/>
        <v>0</v>
      </c>
      <c r="K120" s="514"/>
      <c r="L120" s="525"/>
      <c r="M120" s="514">
        <f t="shared" si="41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26"/>
        <v/>
      </c>
      <c r="C121" s="507">
        <f>IF(D93="","-",+C120+1)</f>
        <v>2036</v>
      </c>
      <c r="D121" s="374">
        <f>IF(F120+SUM(E$99:E120)=D$92,F120,D$92-SUM(E$99:E120))</f>
        <v>7440414.7416141294</v>
      </c>
      <c r="E121" s="522">
        <f t="shared" si="36"/>
        <v>353973.40476190473</v>
      </c>
      <c r="F121" s="523">
        <f t="shared" si="37"/>
        <v>7086441.3368522245</v>
      </c>
      <c r="G121" s="523">
        <f t="shared" si="38"/>
        <v>7263428.039233177</v>
      </c>
      <c r="H121" s="526">
        <f t="shared" si="39"/>
        <v>1207119.9953440027</v>
      </c>
      <c r="I121" s="577">
        <f t="shared" si="40"/>
        <v>1207119.9953440027</v>
      </c>
      <c r="J121" s="514">
        <f t="shared" si="27"/>
        <v>0</v>
      </c>
      <c r="K121" s="514"/>
      <c r="L121" s="525"/>
      <c r="M121" s="514">
        <f t="shared" si="41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26"/>
        <v/>
      </c>
      <c r="C122" s="507">
        <f>IF(D93="","-",+C121+1)</f>
        <v>2037</v>
      </c>
      <c r="D122" s="374">
        <f>IF(F121+SUM(E$99:E121)=D$92,F121,D$92-SUM(E$99:E121))</f>
        <v>7086441.3368522245</v>
      </c>
      <c r="E122" s="522">
        <f t="shared" si="36"/>
        <v>353973.40476190473</v>
      </c>
      <c r="F122" s="523">
        <f t="shared" si="37"/>
        <v>6732467.9320903197</v>
      </c>
      <c r="G122" s="523">
        <f t="shared" si="38"/>
        <v>6909454.6344712721</v>
      </c>
      <c r="H122" s="526">
        <f t="shared" si="39"/>
        <v>1165543.0427262909</v>
      </c>
      <c r="I122" s="577">
        <f t="shared" si="40"/>
        <v>1165543.0427262909</v>
      </c>
      <c r="J122" s="514">
        <f t="shared" si="27"/>
        <v>0</v>
      </c>
      <c r="K122" s="514"/>
      <c r="L122" s="525"/>
      <c r="M122" s="514">
        <f t="shared" si="41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26"/>
        <v/>
      </c>
      <c r="C123" s="507">
        <f>IF(D93="","-",+C122+1)</f>
        <v>2038</v>
      </c>
      <c r="D123" s="374">
        <f>IF(F122+SUM(E$99:E122)=D$92,F122,D$92-SUM(E$99:E122))</f>
        <v>6732467.9320903197</v>
      </c>
      <c r="E123" s="522">
        <f t="shared" si="36"/>
        <v>353973.40476190473</v>
      </c>
      <c r="F123" s="523">
        <f t="shared" si="37"/>
        <v>6378494.5273284148</v>
      </c>
      <c r="G123" s="523">
        <f t="shared" si="38"/>
        <v>6555481.2297093673</v>
      </c>
      <c r="H123" s="526">
        <f t="shared" si="39"/>
        <v>1123966.0901085795</v>
      </c>
      <c r="I123" s="577">
        <f t="shared" si="40"/>
        <v>1123966.0901085795</v>
      </c>
      <c r="J123" s="514">
        <f t="shared" si="27"/>
        <v>0</v>
      </c>
      <c r="K123" s="514"/>
      <c r="L123" s="525"/>
      <c r="M123" s="514">
        <f t="shared" si="41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26"/>
        <v/>
      </c>
      <c r="C124" s="507">
        <f>IF(D93="","-",+C123+1)</f>
        <v>2039</v>
      </c>
      <c r="D124" s="374">
        <f>IF(F123+SUM(E$99:E123)=D$92,F123,D$92-SUM(E$99:E123))</f>
        <v>6378494.5273284148</v>
      </c>
      <c r="E124" s="522">
        <f t="shared" si="36"/>
        <v>353973.40476190473</v>
      </c>
      <c r="F124" s="523">
        <f t="shared" si="37"/>
        <v>6024521.12256651</v>
      </c>
      <c r="G124" s="523">
        <f t="shared" si="38"/>
        <v>6201507.8249474624</v>
      </c>
      <c r="H124" s="526">
        <f t="shared" si="39"/>
        <v>1082389.1374908676</v>
      </c>
      <c r="I124" s="577">
        <f t="shared" si="40"/>
        <v>1082389.1374908676</v>
      </c>
      <c r="J124" s="514">
        <f t="shared" si="27"/>
        <v>0</v>
      </c>
      <c r="K124" s="514"/>
      <c r="L124" s="525"/>
      <c r="M124" s="514">
        <f t="shared" si="41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26"/>
        <v/>
      </c>
      <c r="C125" s="507">
        <f>IF(D93="","-",+C124+1)</f>
        <v>2040</v>
      </c>
      <c r="D125" s="374">
        <f>IF(F124+SUM(E$99:E124)=D$92,F124,D$92-SUM(E$99:E124))</f>
        <v>6024521.12256651</v>
      </c>
      <c r="E125" s="522">
        <f t="shared" si="36"/>
        <v>353973.40476190473</v>
      </c>
      <c r="F125" s="523">
        <f t="shared" si="37"/>
        <v>5670547.7178046051</v>
      </c>
      <c r="G125" s="523">
        <f t="shared" si="38"/>
        <v>5847534.4201855576</v>
      </c>
      <c r="H125" s="526">
        <f t="shared" si="39"/>
        <v>1040812.1848731561</v>
      </c>
      <c r="I125" s="577">
        <f t="shared" si="40"/>
        <v>1040812.1848731561</v>
      </c>
      <c r="J125" s="514">
        <f t="shared" si="27"/>
        <v>0</v>
      </c>
      <c r="K125" s="514"/>
      <c r="L125" s="525"/>
      <c r="M125" s="514">
        <f t="shared" si="41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26"/>
        <v/>
      </c>
      <c r="C126" s="507">
        <f>IF(D93="","-",+C125+1)</f>
        <v>2041</v>
      </c>
      <c r="D126" s="374">
        <f>IF(F125+SUM(E$99:E125)=D$92,F125,D$92-SUM(E$99:E125))</f>
        <v>5670547.7178046051</v>
      </c>
      <c r="E126" s="522">
        <f t="shared" si="36"/>
        <v>353973.40476190473</v>
      </c>
      <c r="F126" s="523">
        <f t="shared" si="37"/>
        <v>5316574.3130427003</v>
      </c>
      <c r="G126" s="523">
        <f t="shared" si="38"/>
        <v>5493561.0154236527</v>
      </c>
      <c r="H126" s="526">
        <f t="shared" si="39"/>
        <v>999235.2322554444</v>
      </c>
      <c r="I126" s="577">
        <f t="shared" si="40"/>
        <v>999235.2322554444</v>
      </c>
      <c r="J126" s="514">
        <f t="shared" si="27"/>
        <v>0</v>
      </c>
      <c r="K126" s="514"/>
      <c r="L126" s="525"/>
      <c r="M126" s="514">
        <f t="shared" si="41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26"/>
        <v/>
      </c>
      <c r="C127" s="507">
        <f>IF(D93="","-",+C126+1)</f>
        <v>2042</v>
      </c>
      <c r="D127" s="374">
        <f>IF(F126+SUM(E$99:E126)=D$92,F126,D$92-SUM(E$99:E126))</f>
        <v>5316574.3130427003</v>
      </c>
      <c r="E127" s="522">
        <f t="shared" si="36"/>
        <v>353973.40476190473</v>
      </c>
      <c r="F127" s="523">
        <f t="shared" si="37"/>
        <v>4962600.9082807954</v>
      </c>
      <c r="G127" s="523">
        <f t="shared" si="38"/>
        <v>5139587.6106617479</v>
      </c>
      <c r="H127" s="526">
        <f t="shared" si="39"/>
        <v>957658.27963773278</v>
      </c>
      <c r="I127" s="577">
        <f t="shared" si="40"/>
        <v>957658.27963773278</v>
      </c>
      <c r="J127" s="514">
        <f t="shared" si="27"/>
        <v>0</v>
      </c>
      <c r="K127" s="514"/>
      <c r="L127" s="525"/>
      <c r="M127" s="514">
        <f t="shared" si="41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26"/>
        <v/>
      </c>
      <c r="C128" s="507">
        <f>IF(D93="","-",+C127+1)</f>
        <v>2043</v>
      </c>
      <c r="D128" s="374">
        <f>IF(F127+SUM(E$99:E127)=D$92,F127,D$92-SUM(E$99:E127))</f>
        <v>4962600.9082807954</v>
      </c>
      <c r="E128" s="522">
        <f t="shared" si="36"/>
        <v>353973.40476190473</v>
      </c>
      <c r="F128" s="523">
        <f t="shared" si="37"/>
        <v>4608627.5035188906</v>
      </c>
      <c r="G128" s="523">
        <f t="shared" si="38"/>
        <v>4785614.205899843</v>
      </c>
      <c r="H128" s="526">
        <f t="shared" si="39"/>
        <v>916081.32702002116</v>
      </c>
      <c r="I128" s="577">
        <f t="shared" si="40"/>
        <v>916081.32702002116</v>
      </c>
      <c r="J128" s="514">
        <f t="shared" si="27"/>
        <v>0</v>
      </c>
      <c r="K128" s="514"/>
      <c r="L128" s="525"/>
      <c r="M128" s="514">
        <f t="shared" si="41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26"/>
        <v/>
      </c>
      <c r="C129" s="507">
        <f>IF(D93="","-",+C128+1)</f>
        <v>2044</v>
      </c>
      <c r="D129" s="374">
        <f>IF(F128+SUM(E$99:E128)=D$92,F128,D$92-SUM(E$99:E128))</f>
        <v>4608627.5035188906</v>
      </c>
      <c r="E129" s="522">
        <f t="shared" si="36"/>
        <v>353973.40476190473</v>
      </c>
      <c r="F129" s="523">
        <f t="shared" si="37"/>
        <v>4254654.0987569857</v>
      </c>
      <c r="G129" s="523">
        <f t="shared" si="38"/>
        <v>4431640.8011379382</v>
      </c>
      <c r="H129" s="526">
        <f t="shared" si="39"/>
        <v>874504.37440230954</v>
      </c>
      <c r="I129" s="577">
        <f t="shared" si="40"/>
        <v>874504.37440230954</v>
      </c>
      <c r="J129" s="514">
        <f t="shared" si="27"/>
        <v>0</v>
      </c>
      <c r="K129" s="514"/>
      <c r="L129" s="525"/>
      <c r="M129" s="514">
        <f t="shared" si="41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26"/>
        <v/>
      </c>
      <c r="C130" s="507">
        <f>IF(D93="","-",+C129+1)</f>
        <v>2045</v>
      </c>
      <c r="D130" s="374">
        <f>IF(F129+SUM(E$99:E129)=D$92,F129,D$92-SUM(E$99:E129))</f>
        <v>4254654.0987569857</v>
      </c>
      <c r="E130" s="522">
        <f t="shared" si="36"/>
        <v>353973.40476190473</v>
      </c>
      <c r="F130" s="523">
        <f t="shared" si="37"/>
        <v>3900680.6939950809</v>
      </c>
      <c r="G130" s="523">
        <f t="shared" si="38"/>
        <v>4077667.3963760333</v>
      </c>
      <c r="H130" s="526">
        <f t="shared" si="39"/>
        <v>832927.4217845978</v>
      </c>
      <c r="I130" s="577">
        <f t="shared" si="40"/>
        <v>832927.4217845978</v>
      </c>
      <c r="J130" s="514">
        <f t="shared" si="27"/>
        <v>0</v>
      </c>
      <c r="K130" s="514"/>
      <c r="L130" s="525"/>
      <c r="M130" s="514">
        <f t="shared" si="41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26"/>
        <v/>
      </c>
      <c r="C131" s="507">
        <f>IF(D93="","-",+C130+1)</f>
        <v>2046</v>
      </c>
      <c r="D131" s="374">
        <f>IF(F130+SUM(E$99:E130)=D$92,F130,D$92-SUM(E$99:E130))</f>
        <v>3900680.6939950809</v>
      </c>
      <c r="E131" s="522">
        <f t="shared" si="36"/>
        <v>353973.40476190473</v>
      </c>
      <c r="F131" s="523">
        <f t="shared" si="37"/>
        <v>3546707.289233176</v>
      </c>
      <c r="G131" s="523">
        <f t="shared" si="38"/>
        <v>3723693.9916141285</v>
      </c>
      <c r="H131" s="526">
        <f t="shared" si="39"/>
        <v>791350.46916688606</v>
      </c>
      <c r="I131" s="577">
        <f t="shared" si="40"/>
        <v>791350.46916688606</v>
      </c>
      <c r="J131" s="514">
        <f t="shared" si="27"/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>
      <c r="B132" s="195" t="str">
        <f t="shared" si="26"/>
        <v/>
      </c>
      <c r="C132" s="507">
        <f>IF(D93="","-",+C131+1)</f>
        <v>2047</v>
      </c>
      <c r="D132" s="374">
        <f>IF(F131+SUM(E$99:E131)=D$92,F131,D$92-SUM(E$99:E131))</f>
        <v>3546707.289233176</v>
      </c>
      <c r="E132" s="522">
        <f t="shared" si="36"/>
        <v>353973.40476190473</v>
      </c>
      <c r="F132" s="523">
        <f t="shared" si="37"/>
        <v>3192733.8844712712</v>
      </c>
      <c r="G132" s="523">
        <f t="shared" si="38"/>
        <v>3369720.5868522236</v>
      </c>
      <c r="H132" s="526">
        <f t="shared" si="39"/>
        <v>749773.51654917444</v>
      </c>
      <c r="I132" s="577">
        <f t="shared" si="40"/>
        <v>749773.51654917444</v>
      </c>
      <c r="J132" s="514">
        <f t="shared" si="27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>
      <c r="B133" s="195" t="str">
        <f t="shared" si="26"/>
        <v/>
      </c>
      <c r="C133" s="507">
        <f>IF(D93="","-",+C132+1)</f>
        <v>2048</v>
      </c>
      <c r="D133" s="374">
        <f>IF(F132+SUM(E$99:E132)=D$92,F132,D$92-SUM(E$99:E132))</f>
        <v>3192733.8844712712</v>
      </c>
      <c r="E133" s="522">
        <f t="shared" si="36"/>
        <v>353973.40476190473</v>
      </c>
      <c r="F133" s="523">
        <f t="shared" si="37"/>
        <v>2838760.4797093663</v>
      </c>
      <c r="G133" s="523">
        <f t="shared" si="38"/>
        <v>3015747.1820903188</v>
      </c>
      <c r="H133" s="526">
        <f t="shared" si="39"/>
        <v>708196.56393146282</v>
      </c>
      <c r="I133" s="577">
        <f t="shared" si="40"/>
        <v>708196.56393146282</v>
      </c>
      <c r="J133" s="514">
        <f t="shared" si="27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>
      <c r="B134" s="195" t="str">
        <f t="shared" si="26"/>
        <v/>
      </c>
      <c r="C134" s="507">
        <f>IF(D93="","-",+C133+1)</f>
        <v>2049</v>
      </c>
      <c r="D134" s="374">
        <f>IF(F133+SUM(E$99:E133)=D$92,F133,D$92-SUM(E$99:E133))</f>
        <v>2838760.4797093663</v>
      </c>
      <c r="E134" s="522">
        <f t="shared" si="36"/>
        <v>353973.40476190473</v>
      </c>
      <c r="F134" s="523">
        <f t="shared" si="37"/>
        <v>2484787.0749474615</v>
      </c>
      <c r="G134" s="523">
        <f t="shared" si="38"/>
        <v>2661773.7773284139</v>
      </c>
      <c r="H134" s="526">
        <f t="shared" si="39"/>
        <v>666619.6113137512</v>
      </c>
      <c r="I134" s="577">
        <f t="shared" si="40"/>
        <v>666619.6113137512</v>
      </c>
      <c r="J134" s="514">
        <f t="shared" si="27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>
      <c r="B135" s="195" t="str">
        <f t="shared" si="26"/>
        <v/>
      </c>
      <c r="C135" s="507">
        <f>IF(D93="","-",+C134+1)</f>
        <v>2050</v>
      </c>
      <c r="D135" s="374">
        <f>IF(F134+SUM(E$99:E134)=D$92,F134,D$92-SUM(E$99:E134))</f>
        <v>2484787.0749474615</v>
      </c>
      <c r="E135" s="522">
        <f t="shared" si="36"/>
        <v>353973.40476190473</v>
      </c>
      <c r="F135" s="523">
        <f t="shared" si="37"/>
        <v>2130813.6701855566</v>
      </c>
      <c r="G135" s="523">
        <f t="shared" si="38"/>
        <v>2307800.3725665091</v>
      </c>
      <c r="H135" s="526">
        <f t="shared" si="39"/>
        <v>625042.65869603958</v>
      </c>
      <c r="I135" s="577">
        <f t="shared" si="40"/>
        <v>625042.65869603958</v>
      </c>
      <c r="J135" s="514">
        <f t="shared" si="27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>
      <c r="B136" s="195" t="str">
        <f t="shared" si="26"/>
        <v/>
      </c>
      <c r="C136" s="507">
        <f>IF(D93="","-",+C135+1)</f>
        <v>2051</v>
      </c>
      <c r="D136" s="374">
        <f>IF(F135+SUM(E$99:E135)=D$92,F135,D$92-SUM(E$99:E135))</f>
        <v>2130813.6701855566</v>
      </c>
      <c r="E136" s="522">
        <f t="shared" si="36"/>
        <v>353973.40476190473</v>
      </c>
      <c r="F136" s="523">
        <f t="shared" si="37"/>
        <v>1776840.2654236518</v>
      </c>
      <c r="G136" s="523">
        <f t="shared" si="38"/>
        <v>1953826.9678046042</v>
      </c>
      <c r="H136" s="526">
        <f t="shared" si="39"/>
        <v>583465.70607832784</v>
      </c>
      <c r="I136" s="577">
        <f t="shared" si="40"/>
        <v>583465.70607832784</v>
      </c>
      <c r="J136" s="514">
        <f t="shared" si="27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>
      <c r="B137" s="195" t="str">
        <f t="shared" si="26"/>
        <v/>
      </c>
      <c r="C137" s="507">
        <f>IF(D93="","-",+C136+1)</f>
        <v>2052</v>
      </c>
      <c r="D137" s="374">
        <f>IF(F136+SUM(E$99:E136)=D$92,F136,D$92-SUM(E$99:E136))</f>
        <v>1776840.2654236518</v>
      </c>
      <c r="E137" s="522">
        <f t="shared" si="36"/>
        <v>353973.40476190473</v>
      </c>
      <c r="F137" s="523">
        <f t="shared" si="37"/>
        <v>1422866.8606617469</v>
      </c>
      <c r="G137" s="523">
        <f t="shared" si="38"/>
        <v>1599853.5630426994</v>
      </c>
      <c r="H137" s="526">
        <f t="shared" si="39"/>
        <v>541888.75346061622</v>
      </c>
      <c r="I137" s="577">
        <f t="shared" si="40"/>
        <v>541888.75346061622</v>
      </c>
      <c r="J137" s="514">
        <f t="shared" si="27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>
      <c r="B138" s="195" t="str">
        <f t="shared" si="26"/>
        <v/>
      </c>
      <c r="C138" s="507">
        <f>IF(D93="","-",+C137+1)</f>
        <v>2053</v>
      </c>
      <c r="D138" s="374">
        <f>IF(F137+SUM(E$99:E137)=D$92,F137,D$92-SUM(E$99:E137))</f>
        <v>1422866.8606617469</v>
      </c>
      <c r="E138" s="522">
        <f t="shared" si="36"/>
        <v>353973.40476190473</v>
      </c>
      <c r="F138" s="523">
        <f t="shared" si="37"/>
        <v>1068893.4558998421</v>
      </c>
      <c r="G138" s="523">
        <f t="shared" si="38"/>
        <v>1245880.1582807945</v>
      </c>
      <c r="H138" s="526">
        <f t="shared" si="39"/>
        <v>500311.80084290454</v>
      </c>
      <c r="I138" s="577">
        <f t="shared" si="40"/>
        <v>500311.80084290454</v>
      </c>
      <c r="J138" s="514">
        <f t="shared" si="27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>
      <c r="B139" s="195" t="str">
        <f t="shared" si="26"/>
        <v/>
      </c>
      <c r="C139" s="507">
        <f>IF(D93="","-",+C138+1)</f>
        <v>2054</v>
      </c>
      <c r="D139" s="374">
        <f>IF(F138+SUM(E$99:E138)=D$92,F138,D$92-SUM(E$99:E138))</f>
        <v>1068893.4558998421</v>
      </c>
      <c r="E139" s="522">
        <f t="shared" si="36"/>
        <v>353973.40476190473</v>
      </c>
      <c r="F139" s="523">
        <f t="shared" si="37"/>
        <v>714920.05113793735</v>
      </c>
      <c r="G139" s="523">
        <f t="shared" si="38"/>
        <v>891906.75351888966</v>
      </c>
      <c r="H139" s="526">
        <f t="shared" si="39"/>
        <v>458734.84822519287</v>
      </c>
      <c r="I139" s="577">
        <f t="shared" si="40"/>
        <v>458734.84822519287</v>
      </c>
      <c r="J139" s="514">
        <f t="shared" si="27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>
      <c r="B140" s="195" t="str">
        <f t="shared" si="26"/>
        <v/>
      </c>
      <c r="C140" s="507">
        <f>IF(D93="","-",+C139+1)</f>
        <v>2055</v>
      </c>
      <c r="D140" s="374">
        <f>IF(F139+SUM(E$99:E139)=D$92,F139,D$92-SUM(E$99:E139))</f>
        <v>714920.05113793735</v>
      </c>
      <c r="E140" s="522">
        <f t="shared" si="36"/>
        <v>353973.40476190473</v>
      </c>
      <c r="F140" s="523">
        <f t="shared" si="37"/>
        <v>360946.64637603262</v>
      </c>
      <c r="G140" s="523">
        <f t="shared" si="38"/>
        <v>537933.34875698504</v>
      </c>
      <c r="H140" s="526">
        <f t="shared" si="39"/>
        <v>417157.89560748124</v>
      </c>
      <c r="I140" s="577">
        <f t="shared" si="40"/>
        <v>417157.89560748124</v>
      </c>
      <c r="J140" s="514">
        <f t="shared" si="27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>
      <c r="B141" s="195" t="str">
        <f t="shared" si="26"/>
        <v/>
      </c>
      <c r="C141" s="507">
        <f>IF(D93="","-",+C140+1)</f>
        <v>2056</v>
      </c>
      <c r="D141" s="374">
        <f>IF(F140+SUM(E$99:E140)=D$92,F140,D$92-SUM(E$99:E140))</f>
        <v>360946.64637603262</v>
      </c>
      <c r="E141" s="522">
        <f t="shared" si="36"/>
        <v>353973.40476190473</v>
      </c>
      <c r="F141" s="523">
        <f t="shared" si="37"/>
        <v>6973.2416141278809</v>
      </c>
      <c r="G141" s="523">
        <f t="shared" si="38"/>
        <v>183959.94399508025</v>
      </c>
      <c r="H141" s="526">
        <f t="shared" si="39"/>
        <v>375580.94298976962</v>
      </c>
      <c r="I141" s="577">
        <f t="shared" si="40"/>
        <v>375580.94298976962</v>
      </c>
      <c r="J141" s="514">
        <f t="shared" si="27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>
      <c r="B142" s="195" t="str">
        <f t="shared" si="26"/>
        <v/>
      </c>
      <c r="C142" s="507">
        <f>IF(D93="","-",+C141+1)</f>
        <v>2057</v>
      </c>
      <c r="D142" s="374">
        <f>IF(F141+SUM(E$99:E141)=D$92,F141,D$92-SUM(E$99:E141))</f>
        <v>6973.2416141278809</v>
      </c>
      <c r="E142" s="522">
        <f t="shared" si="36"/>
        <v>6973.2416141278809</v>
      </c>
      <c r="F142" s="523">
        <f t="shared" si="37"/>
        <v>0</v>
      </c>
      <c r="G142" s="523">
        <f t="shared" si="38"/>
        <v>3486.6208070639404</v>
      </c>
      <c r="H142" s="526">
        <f t="shared" si="39"/>
        <v>7382.7725736324019</v>
      </c>
      <c r="I142" s="577">
        <f t="shared" si="40"/>
        <v>7382.7725736324019</v>
      </c>
      <c r="J142" s="514">
        <f t="shared" si="27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>
      <c r="B143" s="195" t="str">
        <f t="shared" si="26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6"/>
        <v>0</v>
      </c>
      <c r="F143" s="523">
        <f t="shared" si="37"/>
        <v>0</v>
      </c>
      <c r="G143" s="523">
        <f t="shared" si="38"/>
        <v>0</v>
      </c>
      <c r="H143" s="526">
        <f t="shared" si="39"/>
        <v>0</v>
      </c>
      <c r="I143" s="577">
        <f t="shared" si="40"/>
        <v>0</v>
      </c>
      <c r="J143" s="514">
        <f t="shared" si="27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>
      <c r="B144" s="195" t="str">
        <f t="shared" si="2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6"/>
        <v>0</v>
      </c>
      <c r="F144" s="523">
        <f t="shared" si="37"/>
        <v>0</v>
      </c>
      <c r="G144" s="523">
        <f t="shared" si="38"/>
        <v>0</v>
      </c>
      <c r="H144" s="526">
        <f t="shared" si="39"/>
        <v>0</v>
      </c>
      <c r="I144" s="577">
        <f t="shared" si="40"/>
        <v>0</v>
      </c>
      <c r="J144" s="514">
        <f t="shared" si="27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>
      <c r="B145" s="195" t="str">
        <f t="shared" si="2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6"/>
        <v>0</v>
      </c>
      <c r="F145" s="523">
        <f t="shared" si="37"/>
        <v>0</v>
      </c>
      <c r="G145" s="523">
        <f t="shared" si="38"/>
        <v>0</v>
      </c>
      <c r="H145" s="526">
        <f t="shared" si="39"/>
        <v>0</v>
      </c>
      <c r="I145" s="577">
        <f t="shared" si="40"/>
        <v>0</v>
      </c>
      <c r="J145" s="514">
        <f t="shared" si="27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>
      <c r="B146" s="195" t="str">
        <f t="shared" si="2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6"/>
        <v>0</v>
      </c>
      <c r="F146" s="523">
        <f t="shared" si="37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27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>
      <c r="B147" s="195" t="str">
        <f t="shared" si="2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6"/>
        <v>0</v>
      </c>
      <c r="F147" s="523">
        <f t="shared" si="37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27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>
      <c r="B148" s="195" t="str">
        <f t="shared" si="2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6"/>
        <v>0</v>
      </c>
      <c r="F148" s="523">
        <f t="shared" si="37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27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>
      <c r="B149" s="195" t="str">
        <f t="shared" si="2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6"/>
        <v>0</v>
      </c>
      <c r="F149" s="523">
        <f t="shared" si="37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27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>
      <c r="B150" s="195" t="str">
        <f t="shared" si="2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6"/>
        <v>0</v>
      </c>
      <c r="F150" s="523">
        <f t="shared" si="37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27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>
      <c r="B151" s="195" t="str">
        <f t="shared" si="2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6"/>
        <v>0</v>
      </c>
      <c r="F151" s="523">
        <f t="shared" si="37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27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>
      <c r="B152" s="195" t="str">
        <f t="shared" si="2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6"/>
        <v>0</v>
      </c>
      <c r="F152" s="523">
        <f t="shared" si="37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27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>
      <c r="B153" s="195" t="str">
        <f t="shared" si="2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6"/>
        <v>0</v>
      </c>
      <c r="F153" s="523">
        <f t="shared" si="37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27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.5" thickBot="1">
      <c r="B154" s="195" t="str">
        <f t="shared" si="2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6"/>
        <v>0</v>
      </c>
      <c r="F154" s="523">
        <f t="shared" si="37"/>
        <v>0</v>
      </c>
      <c r="G154" s="523">
        <f t="shared" si="38"/>
        <v>0</v>
      </c>
      <c r="H154" s="526">
        <f t="shared" si="39"/>
        <v>0</v>
      </c>
      <c r="I154" s="577">
        <f t="shared" si="40"/>
        <v>0</v>
      </c>
      <c r="J154" s="514">
        <f t="shared" si="27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>
      <c r="C155" s="374" t="s">
        <v>78</v>
      </c>
      <c r="D155" s="375"/>
      <c r="E155" s="375">
        <f>SUM(E99:E154)</f>
        <v>14866882.999999998</v>
      </c>
      <c r="F155" s="375"/>
      <c r="G155" s="375"/>
      <c r="H155" s="375">
        <f>SUM(H99:H154)</f>
        <v>52521655.927578978</v>
      </c>
      <c r="I155" s="375">
        <f>SUM(I99:I154)</f>
        <v>52521655.927578978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view="pageBreakPreview" zoomScale="82" zoomScaleNormal="100" zoomScaleSheetLayoutView="82" workbookViewId="0">
      <selection activeCell="D102" sqref="D10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2825652.3953134934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2825652.3953134934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693032.42976190476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3478100.3254420273</v>
      </c>
      <c r="H28" s="639">
        <v>3478100.3254420273</v>
      </c>
      <c r="I28" s="511">
        <f t="shared" si="9"/>
        <v>0</v>
      </c>
      <c r="J28" s="511"/>
      <c r="K28" s="518">
        <f t="shared" si="6"/>
        <v>3478100.3254420273</v>
      </c>
      <c r="L28" s="519">
        <f t="shared" si="7"/>
        <v>0</v>
      </c>
      <c r="M28" s="518">
        <f t="shared" si="8"/>
        <v>3478100.3254420273</v>
      </c>
      <c r="N28" s="514">
        <f>IF(M28&lt;&gt;0,+H28-M28,0)</f>
        <v>0</v>
      </c>
      <c r="O28" s="514">
        <f>+N28-L28</f>
        <v>0</v>
      </c>
      <c r="P28" s="272"/>
    </row>
    <row r="29" spans="2:16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709935.65975609759</v>
      </c>
      <c r="F29" s="631">
        <v>20715530.763638869</v>
      </c>
      <c r="G29" s="630">
        <v>3387871.6924682865</v>
      </c>
      <c r="H29" s="639">
        <v>3387871.6924682865</v>
      </c>
      <c r="I29" s="511">
        <f t="shared" si="9"/>
        <v>0</v>
      </c>
      <c r="J29" s="511"/>
      <c r="K29" s="518">
        <f t="shared" si="6"/>
        <v>3387871.6924682865</v>
      </c>
      <c r="L29" s="519">
        <f t="shared" si="7"/>
        <v>0</v>
      </c>
      <c r="M29" s="518">
        <f t="shared" si="8"/>
        <v>3387871.6924682865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>
      <c r="B30" s="195" t="str">
        <f t="shared" si="5"/>
        <v/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2793543.137478089</v>
      </c>
      <c r="H30" s="639">
        <v>2793543.137478089</v>
      </c>
      <c r="I30" s="511">
        <f t="shared" si="9"/>
        <v>0</v>
      </c>
      <c r="J30" s="511"/>
      <c r="K30" s="518">
        <f t="shared" si="6"/>
        <v>2793543.137478089</v>
      </c>
      <c r="L30" s="519">
        <f t="shared" si="7"/>
        <v>0</v>
      </c>
      <c r="M30" s="518">
        <f t="shared" si="8"/>
        <v>2793543.137478089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2021</v>
      </c>
      <c r="D31" s="631">
        <v>20038615.367127247</v>
      </c>
      <c r="E31" s="630">
        <v>693032.42976190476</v>
      </c>
      <c r="F31" s="631">
        <v>19345582.937365342</v>
      </c>
      <c r="G31" s="630">
        <v>2780484.4413299775</v>
      </c>
      <c r="H31" s="639">
        <v>2780484.4413299775</v>
      </c>
      <c r="I31" s="511">
        <f t="shared" si="9"/>
        <v>0</v>
      </c>
      <c r="J31" s="511"/>
      <c r="K31" s="518">
        <f t="shared" ref="K31" si="12">G31</f>
        <v>2780484.4413299775</v>
      </c>
      <c r="L31" s="519">
        <f t="shared" ref="L31" si="13">IF(K31&lt;&gt;0,+G31-K31,0)</f>
        <v>0</v>
      </c>
      <c r="M31" s="518">
        <f t="shared" ref="M31" si="14">H31</f>
        <v>2780484.4413299775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>IU</v>
      </c>
      <c r="C32" s="507">
        <f>IF(D11="","-",+C31+1)</f>
        <v>2022</v>
      </c>
      <c r="D32" s="631">
        <v>19312562.674120873</v>
      </c>
      <c r="E32" s="630">
        <v>693032.42976190476</v>
      </c>
      <c r="F32" s="631">
        <v>18619530.244358968</v>
      </c>
      <c r="G32" s="630">
        <v>2825652.3953134934</v>
      </c>
      <c r="H32" s="639">
        <v>2825652.3953134934</v>
      </c>
      <c r="I32" s="511">
        <f t="shared" si="9"/>
        <v>0</v>
      </c>
      <c r="J32" s="511"/>
      <c r="K32" s="518">
        <f t="shared" ref="K32" si="15">G32</f>
        <v>2825652.3953134934</v>
      </c>
      <c r="L32" s="519">
        <f t="shared" ref="L32" si="16">IF(K32&lt;&gt;0,+G32-K32,0)</f>
        <v>0</v>
      </c>
      <c r="M32" s="518">
        <f t="shared" ref="M32" si="17">H32</f>
        <v>2825652.3953134934</v>
      </c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18619530.244358968</v>
      </c>
      <c r="E33" s="522">
        <f>IF(+I14&lt;F32,I14,D33)</f>
        <v>693032.42976190476</v>
      </c>
      <c r="F33" s="523">
        <f t="shared" ref="F33:F72" si="18">+D33-E33</f>
        <v>17926497.814597063</v>
      </c>
      <c r="G33" s="524">
        <f t="shared" ref="G33:G72" si="19">+I$12*((D33+F33)/2)+E33</f>
        <v>2747724.9896382354</v>
      </c>
      <c r="H33" s="491">
        <f t="shared" ref="H33:H72" si="20">+I$13*((D33+F33)/2)+E33</f>
        <v>2747724.9896382354</v>
      </c>
      <c r="I33" s="511">
        <f t="shared" si="9"/>
        <v>0</v>
      </c>
      <c r="J33" s="511"/>
      <c r="K33" s="525"/>
      <c r="L33" s="514">
        <f t="shared" ref="L33:L72" si="21">IF(K33&lt;&gt;0,+G33-K33,0)</f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17926497.814597063</v>
      </c>
      <c r="E34" s="522">
        <f>IF(+I14&lt;F33,I14,D34)</f>
        <v>693032.42976190476</v>
      </c>
      <c r="F34" s="523">
        <f t="shared" si="18"/>
        <v>17233465.384835158</v>
      </c>
      <c r="G34" s="524">
        <f t="shared" si="19"/>
        <v>2669797.5839629788</v>
      </c>
      <c r="H34" s="491">
        <f t="shared" si="20"/>
        <v>2669797.5839629788</v>
      </c>
      <c r="I34" s="511">
        <f t="shared" si="9"/>
        <v>0</v>
      </c>
      <c r="J34" s="511"/>
      <c r="K34" s="525"/>
      <c r="L34" s="514">
        <f t="shared" si="21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17233465.384835158</v>
      </c>
      <c r="E35" s="522">
        <f>IF(+I14&lt;F34,I14,D35)</f>
        <v>693032.42976190476</v>
      </c>
      <c r="F35" s="523">
        <f t="shared" si="18"/>
        <v>16540432.955073252</v>
      </c>
      <c r="G35" s="524">
        <f t="shared" si="19"/>
        <v>2591870.1782877208</v>
      </c>
      <c r="H35" s="491">
        <f t="shared" si="20"/>
        <v>2591870.1782877208</v>
      </c>
      <c r="I35" s="511">
        <f t="shared" si="9"/>
        <v>0</v>
      </c>
      <c r="J35" s="511"/>
      <c r="K35" s="525"/>
      <c r="L35" s="514">
        <f t="shared" si="21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16540432.955073252</v>
      </c>
      <c r="E36" s="522">
        <f>IF(+I14&lt;F35,I14,D36)</f>
        <v>693032.42976190476</v>
      </c>
      <c r="F36" s="523">
        <f t="shared" si="18"/>
        <v>15847400.525311347</v>
      </c>
      <c r="G36" s="524">
        <f t="shared" si="19"/>
        <v>2513942.7726124637</v>
      </c>
      <c r="H36" s="491">
        <f t="shared" si="20"/>
        <v>2513942.7726124637</v>
      </c>
      <c r="I36" s="511">
        <f t="shared" si="9"/>
        <v>0</v>
      </c>
      <c r="J36" s="511"/>
      <c r="K36" s="525"/>
      <c r="L36" s="514">
        <f t="shared" si="2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15847400.525311347</v>
      </c>
      <c r="E37" s="522">
        <f>IF(+I14&lt;F36,I14,D37)</f>
        <v>693032.42976190476</v>
      </c>
      <c r="F37" s="523">
        <f t="shared" si="18"/>
        <v>15154368.095549442</v>
      </c>
      <c r="G37" s="524">
        <f t="shared" si="19"/>
        <v>2436015.3669372061</v>
      </c>
      <c r="H37" s="491">
        <f t="shared" si="20"/>
        <v>2436015.3669372061</v>
      </c>
      <c r="I37" s="511">
        <f t="shared" si="9"/>
        <v>0</v>
      </c>
      <c r="J37" s="511"/>
      <c r="K37" s="525"/>
      <c r="L37" s="514">
        <f t="shared" si="2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15154368.095549442</v>
      </c>
      <c r="E38" s="522">
        <f>IF(+I14&lt;F37,I14,D38)</f>
        <v>693032.42976190476</v>
      </c>
      <c r="F38" s="523">
        <f t="shared" si="18"/>
        <v>14461335.665787537</v>
      </c>
      <c r="G38" s="524">
        <f t="shared" si="19"/>
        <v>2358087.9612619486</v>
      </c>
      <c r="H38" s="491">
        <f t="shared" si="20"/>
        <v>2358087.9612619486</v>
      </c>
      <c r="I38" s="511">
        <f t="shared" si="9"/>
        <v>0</v>
      </c>
      <c r="J38" s="511"/>
      <c r="K38" s="525"/>
      <c r="L38" s="514">
        <f t="shared" si="2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14461335.665787537</v>
      </c>
      <c r="E39" s="522">
        <f>IF(+I14&lt;F38,I14,D39)</f>
        <v>693032.42976190476</v>
      </c>
      <c r="F39" s="523">
        <f t="shared" si="18"/>
        <v>13768303.236025631</v>
      </c>
      <c r="G39" s="524">
        <f t="shared" si="19"/>
        <v>2280160.5555866915</v>
      </c>
      <c r="H39" s="491">
        <f t="shared" si="20"/>
        <v>2280160.5555866915</v>
      </c>
      <c r="I39" s="511">
        <f t="shared" si="9"/>
        <v>0</v>
      </c>
      <c r="J39" s="511"/>
      <c r="K39" s="525"/>
      <c r="L39" s="514">
        <f t="shared" si="2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13768303.236025631</v>
      </c>
      <c r="E40" s="522">
        <f>IF(+I14&lt;F39,I14,D40)</f>
        <v>693032.42976190476</v>
      </c>
      <c r="F40" s="523">
        <f t="shared" si="18"/>
        <v>13075270.806263726</v>
      </c>
      <c r="G40" s="524">
        <f t="shared" si="19"/>
        <v>2202233.1499114344</v>
      </c>
      <c r="H40" s="491">
        <f t="shared" si="20"/>
        <v>2202233.1499114344</v>
      </c>
      <c r="I40" s="511">
        <f t="shared" si="9"/>
        <v>0</v>
      </c>
      <c r="J40" s="511"/>
      <c r="K40" s="525"/>
      <c r="L40" s="514">
        <f t="shared" si="2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13075270.806263726</v>
      </c>
      <c r="E41" s="522">
        <f>IF(+I14&lt;F40,I14,D41)</f>
        <v>693032.42976190476</v>
      </c>
      <c r="F41" s="523">
        <f t="shared" si="18"/>
        <v>12382238.376501821</v>
      </c>
      <c r="G41" s="524">
        <f t="shared" si="19"/>
        <v>2124305.7442361768</v>
      </c>
      <c r="H41" s="491">
        <f t="shared" si="20"/>
        <v>2124305.7442361768</v>
      </c>
      <c r="I41" s="511">
        <f t="shared" si="9"/>
        <v>0</v>
      </c>
      <c r="J41" s="511"/>
      <c r="K41" s="525"/>
      <c r="L41" s="514">
        <f t="shared" si="2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12382238.376501821</v>
      </c>
      <c r="E42" s="522">
        <f>IF(+I14&lt;F41,I14,D42)</f>
        <v>693032.42976190476</v>
      </c>
      <c r="F42" s="523">
        <f t="shared" si="18"/>
        <v>11689205.946739916</v>
      </c>
      <c r="G42" s="524">
        <f t="shared" si="19"/>
        <v>2046378.3385609193</v>
      </c>
      <c r="H42" s="491">
        <f t="shared" si="20"/>
        <v>2046378.3385609193</v>
      </c>
      <c r="I42" s="511">
        <f t="shared" si="9"/>
        <v>0</v>
      </c>
      <c r="J42" s="511"/>
      <c r="K42" s="525"/>
      <c r="L42" s="514">
        <f t="shared" si="2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11689205.946739916</v>
      </c>
      <c r="E43" s="522">
        <f>IF(+I14&lt;F42,I14,D43)</f>
        <v>693032.42976190476</v>
      </c>
      <c r="F43" s="523">
        <f t="shared" si="18"/>
        <v>10996173.516978011</v>
      </c>
      <c r="G43" s="524">
        <f t="shared" si="19"/>
        <v>1968450.932885662</v>
      </c>
      <c r="H43" s="491">
        <f t="shared" si="20"/>
        <v>1968450.932885662</v>
      </c>
      <c r="I43" s="511">
        <f t="shared" si="9"/>
        <v>0</v>
      </c>
      <c r="J43" s="511"/>
      <c r="K43" s="525"/>
      <c r="L43" s="514">
        <f t="shared" si="2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10996173.516978011</v>
      </c>
      <c r="E44" s="522">
        <f>IF(+I14&lt;F43,I14,D44)</f>
        <v>693032.42976190476</v>
      </c>
      <c r="F44" s="523">
        <f t="shared" si="18"/>
        <v>10303141.087216105</v>
      </c>
      <c r="G44" s="524">
        <f t="shared" si="19"/>
        <v>1890523.5272104046</v>
      </c>
      <c r="H44" s="491">
        <f t="shared" si="20"/>
        <v>1890523.5272104046</v>
      </c>
      <c r="I44" s="511">
        <f t="shared" si="9"/>
        <v>0</v>
      </c>
      <c r="J44" s="511"/>
      <c r="K44" s="525"/>
      <c r="L44" s="514">
        <f t="shared" si="2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10303141.087216105</v>
      </c>
      <c r="E45" s="522">
        <f>IF(+I14&lt;F44,I14,D45)</f>
        <v>693032.42976190476</v>
      </c>
      <c r="F45" s="523">
        <f t="shared" si="18"/>
        <v>9610108.6574542001</v>
      </c>
      <c r="G45" s="524">
        <f t="shared" si="19"/>
        <v>1812596.1215351473</v>
      </c>
      <c r="H45" s="491">
        <f t="shared" si="20"/>
        <v>1812596.1215351473</v>
      </c>
      <c r="I45" s="511">
        <f t="shared" si="9"/>
        <v>0</v>
      </c>
      <c r="J45" s="511"/>
      <c r="K45" s="525"/>
      <c r="L45" s="514">
        <f t="shared" si="2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9610108.6574542001</v>
      </c>
      <c r="E46" s="522">
        <f>IF(+I14&lt;F45,I14,D46)</f>
        <v>693032.42976190476</v>
      </c>
      <c r="F46" s="523">
        <f t="shared" si="18"/>
        <v>8917076.2276922949</v>
      </c>
      <c r="G46" s="524">
        <f t="shared" si="19"/>
        <v>1734668.71585989</v>
      </c>
      <c r="H46" s="491">
        <f t="shared" si="20"/>
        <v>1734668.71585989</v>
      </c>
      <c r="I46" s="511">
        <f t="shared" si="9"/>
        <v>0</v>
      </c>
      <c r="J46" s="511"/>
      <c r="K46" s="525"/>
      <c r="L46" s="514">
        <f t="shared" si="2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8917076.2276922949</v>
      </c>
      <c r="E47" s="522">
        <f>IF(+I14&lt;F46,I14,D47)</f>
        <v>693032.42976190476</v>
      </c>
      <c r="F47" s="523">
        <f t="shared" si="18"/>
        <v>8224043.7979303896</v>
      </c>
      <c r="G47" s="524">
        <f t="shared" si="19"/>
        <v>1656741.3101846324</v>
      </c>
      <c r="H47" s="491">
        <f t="shared" si="20"/>
        <v>1656741.3101846324</v>
      </c>
      <c r="I47" s="511">
        <f t="shared" si="9"/>
        <v>0</v>
      </c>
      <c r="J47" s="511"/>
      <c r="K47" s="525"/>
      <c r="L47" s="514">
        <f t="shared" si="2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8224043.7979303896</v>
      </c>
      <c r="E48" s="522">
        <f>IF(+I14&lt;F47,I14,D48)</f>
        <v>693032.42976190476</v>
      </c>
      <c r="F48" s="523">
        <f t="shared" si="18"/>
        <v>7531011.3681684844</v>
      </c>
      <c r="G48" s="524">
        <f t="shared" si="19"/>
        <v>1578813.9045093753</v>
      </c>
      <c r="H48" s="491">
        <f t="shared" si="20"/>
        <v>1578813.9045093753</v>
      </c>
      <c r="I48" s="511">
        <f t="shared" si="9"/>
        <v>0</v>
      </c>
      <c r="J48" s="511"/>
      <c r="K48" s="525"/>
      <c r="L48" s="514">
        <f t="shared" si="2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7531011.3681684844</v>
      </c>
      <c r="E49" s="522">
        <f>IF(+I14&lt;F48,I14,D49)</f>
        <v>693032.42976190476</v>
      </c>
      <c r="F49" s="523">
        <f t="shared" si="18"/>
        <v>6837978.9384065792</v>
      </c>
      <c r="G49" s="524">
        <f t="shared" si="19"/>
        <v>1500886.4988341178</v>
      </c>
      <c r="H49" s="491">
        <f t="shared" si="20"/>
        <v>1500886.4988341178</v>
      </c>
      <c r="I49" s="511">
        <f t="shared" si="9"/>
        <v>0</v>
      </c>
      <c r="J49" s="511"/>
      <c r="K49" s="525"/>
      <c r="L49" s="514">
        <f t="shared" si="2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6837978.9384065792</v>
      </c>
      <c r="E50" s="522">
        <f>IF(+I14&lt;F49,I14,D50)</f>
        <v>693032.42976190476</v>
      </c>
      <c r="F50" s="523">
        <f t="shared" si="18"/>
        <v>6144946.508644674</v>
      </c>
      <c r="G50" s="524">
        <f t="shared" si="19"/>
        <v>1422959.0931588605</v>
      </c>
      <c r="H50" s="491">
        <f t="shared" si="20"/>
        <v>1422959.0931588605</v>
      </c>
      <c r="I50" s="511">
        <f t="shared" si="9"/>
        <v>0</v>
      </c>
      <c r="J50" s="511"/>
      <c r="K50" s="525"/>
      <c r="L50" s="514">
        <f t="shared" si="2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6144946.508644674</v>
      </c>
      <c r="E51" s="522">
        <f>IF(+I14&lt;F50,I14,D51)</f>
        <v>693032.42976190476</v>
      </c>
      <c r="F51" s="523">
        <f t="shared" si="18"/>
        <v>5451914.0788827688</v>
      </c>
      <c r="G51" s="524">
        <f t="shared" si="19"/>
        <v>1345031.6874836031</v>
      </c>
      <c r="H51" s="491">
        <f t="shared" si="20"/>
        <v>1345031.6874836031</v>
      </c>
      <c r="I51" s="511">
        <f t="shared" si="9"/>
        <v>0</v>
      </c>
      <c r="J51" s="511"/>
      <c r="K51" s="525"/>
      <c r="L51" s="514">
        <f t="shared" si="2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5451914.0788827688</v>
      </c>
      <c r="E52" s="522">
        <f>IF(+I14&lt;F51,I14,D52)</f>
        <v>693032.42976190476</v>
      </c>
      <c r="F52" s="523">
        <f t="shared" si="18"/>
        <v>4758881.6491208635</v>
      </c>
      <c r="G52" s="524">
        <f t="shared" si="19"/>
        <v>1267104.2818083456</v>
      </c>
      <c r="H52" s="491">
        <f t="shared" si="20"/>
        <v>1267104.2818083456</v>
      </c>
      <c r="I52" s="511">
        <f t="shared" si="9"/>
        <v>0</v>
      </c>
      <c r="J52" s="511"/>
      <c r="K52" s="525"/>
      <c r="L52" s="514">
        <f t="shared" si="2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4758881.6491208635</v>
      </c>
      <c r="E53" s="522">
        <f>IF(+I14&lt;F52,I14,D53)</f>
        <v>693032.42976190476</v>
      </c>
      <c r="F53" s="523">
        <f t="shared" si="18"/>
        <v>4065849.2193589588</v>
      </c>
      <c r="G53" s="524">
        <f t="shared" si="19"/>
        <v>1189176.8761330885</v>
      </c>
      <c r="H53" s="491">
        <f t="shared" si="20"/>
        <v>1189176.8761330885</v>
      </c>
      <c r="I53" s="511">
        <f t="shared" si="9"/>
        <v>0</v>
      </c>
      <c r="J53" s="511"/>
      <c r="K53" s="525"/>
      <c r="L53" s="514">
        <f t="shared" si="2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4065849.2193589588</v>
      </c>
      <c r="E54" s="522">
        <f>IF(+I14&lt;F53,I14,D54)</f>
        <v>693032.42976190476</v>
      </c>
      <c r="F54" s="523">
        <f t="shared" si="18"/>
        <v>3372816.789597054</v>
      </c>
      <c r="G54" s="524">
        <f t="shared" si="19"/>
        <v>1111249.4704578312</v>
      </c>
      <c r="H54" s="491">
        <f t="shared" si="20"/>
        <v>1111249.4704578312</v>
      </c>
      <c r="I54" s="511">
        <f t="shared" si="9"/>
        <v>0</v>
      </c>
      <c r="J54" s="511"/>
      <c r="K54" s="525"/>
      <c r="L54" s="514">
        <f t="shared" si="2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3372816.789597054</v>
      </c>
      <c r="E55" s="522">
        <f>IF(+I14&lt;F54,I14,D55)</f>
        <v>693032.42976190476</v>
      </c>
      <c r="F55" s="523">
        <f t="shared" si="18"/>
        <v>2679784.3598351493</v>
      </c>
      <c r="G55" s="524">
        <f t="shared" si="19"/>
        <v>1033322.0647825737</v>
      </c>
      <c r="H55" s="491">
        <f t="shared" si="20"/>
        <v>1033322.0647825737</v>
      </c>
      <c r="I55" s="511">
        <f t="shared" si="9"/>
        <v>0</v>
      </c>
      <c r="J55" s="511"/>
      <c r="K55" s="525"/>
      <c r="L55" s="514">
        <f t="shared" si="2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2679784.3598351493</v>
      </c>
      <c r="E56" s="522">
        <f>IF(+I14&lt;F55,I14,D56)</f>
        <v>693032.42976190476</v>
      </c>
      <c r="F56" s="523">
        <f t="shared" si="18"/>
        <v>1986751.9300732445</v>
      </c>
      <c r="G56" s="524">
        <f t="shared" si="19"/>
        <v>955394.65910731652</v>
      </c>
      <c r="H56" s="491">
        <f t="shared" si="20"/>
        <v>955394.65910731652</v>
      </c>
      <c r="I56" s="511">
        <f t="shared" si="9"/>
        <v>0</v>
      </c>
      <c r="J56" s="511"/>
      <c r="K56" s="525"/>
      <c r="L56" s="514">
        <f t="shared" si="2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1986751.9300732445</v>
      </c>
      <c r="E57" s="522">
        <f>IF(+I14&lt;F56,I14,D57)</f>
        <v>693032.42976190476</v>
      </c>
      <c r="F57" s="523">
        <f t="shared" si="18"/>
        <v>1293719.5003113397</v>
      </c>
      <c r="G57" s="524">
        <f t="shared" si="19"/>
        <v>877467.25343205919</v>
      </c>
      <c r="H57" s="491">
        <f t="shared" si="20"/>
        <v>877467.25343205919</v>
      </c>
      <c r="I57" s="511">
        <f t="shared" si="9"/>
        <v>0</v>
      </c>
      <c r="J57" s="511"/>
      <c r="K57" s="525"/>
      <c r="L57" s="514">
        <f t="shared" si="2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1293719.5003113397</v>
      </c>
      <c r="E58" s="522">
        <f>IF(+I14&lt;F57,I14,D58)</f>
        <v>693032.42976190476</v>
      </c>
      <c r="F58" s="523">
        <f t="shared" si="18"/>
        <v>600687.07054943498</v>
      </c>
      <c r="G58" s="524">
        <f t="shared" si="19"/>
        <v>799539.84775680187</v>
      </c>
      <c r="H58" s="491">
        <f t="shared" si="20"/>
        <v>799539.84775680187</v>
      </c>
      <c r="I58" s="511">
        <f t="shared" si="9"/>
        <v>0</v>
      </c>
      <c r="J58" s="511"/>
      <c r="K58" s="525"/>
      <c r="L58" s="514">
        <f t="shared" si="2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600687.07054943498</v>
      </c>
      <c r="E59" s="522">
        <f>IF(+I14&lt;F58,I14,D59)</f>
        <v>600687.07054943498</v>
      </c>
      <c r="F59" s="523">
        <f t="shared" si="18"/>
        <v>0</v>
      </c>
      <c r="G59" s="524">
        <f t="shared" si="19"/>
        <v>634458.92812806915</v>
      </c>
      <c r="H59" s="491">
        <f t="shared" si="20"/>
        <v>634458.92812806915</v>
      </c>
      <c r="I59" s="511">
        <f t="shared" si="9"/>
        <v>0</v>
      </c>
      <c r="J59" s="511"/>
      <c r="K59" s="525"/>
      <c r="L59" s="514">
        <f t="shared" si="2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9"/>
        <v>0</v>
      </c>
      <c r="H60" s="491">
        <f t="shared" si="20"/>
        <v>0</v>
      </c>
      <c r="I60" s="511">
        <f t="shared" si="9"/>
        <v>0</v>
      </c>
      <c r="J60" s="511"/>
      <c r="K60" s="525"/>
      <c r="L60" s="514">
        <f t="shared" si="2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4">
        <f t="shared" si="19"/>
        <v>0</v>
      </c>
      <c r="H61" s="491">
        <f t="shared" si="20"/>
        <v>0</v>
      </c>
      <c r="I61" s="511">
        <f t="shared" si="9"/>
        <v>0</v>
      </c>
      <c r="J61" s="511"/>
      <c r="K61" s="525"/>
      <c r="L61" s="514">
        <f t="shared" si="2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4">
        <f t="shared" si="19"/>
        <v>0</v>
      </c>
      <c r="H62" s="491">
        <f t="shared" si="20"/>
        <v>0</v>
      </c>
      <c r="I62" s="511">
        <f t="shared" si="9"/>
        <v>0</v>
      </c>
      <c r="J62" s="511"/>
      <c r="K62" s="525"/>
      <c r="L62" s="514">
        <f t="shared" si="2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4">
        <f t="shared" si="19"/>
        <v>0</v>
      </c>
      <c r="H63" s="491">
        <f t="shared" si="20"/>
        <v>0</v>
      </c>
      <c r="I63" s="511">
        <f t="shared" si="9"/>
        <v>0</v>
      </c>
      <c r="J63" s="511"/>
      <c r="K63" s="525"/>
      <c r="L63" s="514">
        <f t="shared" si="2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4">
        <f t="shared" si="19"/>
        <v>0</v>
      </c>
      <c r="H64" s="491">
        <f t="shared" si="20"/>
        <v>0</v>
      </c>
      <c r="I64" s="511">
        <f t="shared" si="9"/>
        <v>0</v>
      </c>
      <c r="J64" s="511"/>
      <c r="K64" s="525"/>
      <c r="L64" s="514">
        <f t="shared" si="2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4">
        <f t="shared" si="19"/>
        <v>0</v>
      </c>
      <c r="H65" s="491">
        <f t="shared" si="20"/>
        <v>0</v>
      </c>
      <c r="I65" s="511">
        <f t="shared" si="9"/>
        <v>0</v>
      </c>
      <c r="J65" s="511"/>
      <c r="K65" s="525"/>
      <c r="L65" s="514">
        <f t="shared" si="2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4">
        <f t="shared" si="19"/>
        <v>0</v>
      </c>
      <c r="H66" s="491">
        <f t="shared" si="20"/>
        <v>0</v>
      </c>
      <c r="I66" s="511">
        <f t="shared" si="9"/>
        <v>0</v>
      </c>
      <c r="J66" s="511"/>
      <c r="K66" s="525"/>
      <c r="L66" s="514">
        <f t="shared" si="2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4">
        <f t="shared" si="19"/>
        <v>0</v>
      </c>
      <c r="H67" s="491">
        <f t="shared" si="20"/>
        <v>0</v>
      </c>
      <c r="I67" s="511">
        <f t="shared" si="9"/>
        <v>0</v>
      </c>
      <c r="J67" s="511"/>
      <c r="K67" s="525"/>
      <c r="L67" s="514">
        <f t="shared" si="2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4">
        <f t="shared" si="19"/>
        <v>0</v>
      </c>
      <c r="H68" s="491">
        <f t="shared" si="20"/>
        <v>0</v>
      </c>
      <c r="I68" s="511">
        <f t="shared" si="9"/>
        <v>0</v>
      </c>
      <c r="J68" s="511"/>
      <c r="K68" s="525"/>
      <c r="L68" s="514">
        <f t="shared" si="2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4">
        <f t="shared" si="19"/>
        <v>0</v>
      </c>
      <c r="H69" s="491">
        <f t="shared" si="20"/>
        <v>0</v>
      </c>
      <c r="I69" s="511">
        <f t="shared" si="9"/>
        <v>0</v>
      </c>
      <c r="J69" s="511"/>
      <c r="K69" s="525"/>
      <c r="L69" s="514">
        <f t="shared" si="2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4">
        <f t="shared" si="19"/>
        <v>0</v>
      </c>
      <c r="H70" s="491">
        <f t="shared" si="20"/>
        <v>0</v>
      </c>
      <c r="I70" s="511">
        <f t="shared" si="9"/>
        <v>0</v>
      </c>
      <c r="J70" s="511"/>
      <c r="K70" s="525"/>
      <c r="L70" s="514">
        <f t="shared" si="2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4">
        <f t="shared" si="19"/>
        <v>0</v>
      </c>
      <c r="H71" s="491">
        <f t="shared" si="20"/>
        <v>0</v>
      </c>
      <c r="I71" s="511">
        <f t="shared" si="9"/>
        <v>0</v>
      </c>
      <c r="J71" s="511"/>
      <c r="K71" s="525"/>
      <c r="L71" s="514">
        <f t="shared" si="2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24">
        <f t="shared" si="19"/>
        <v>0</v>
      </c>
      <c r="H72" s="491">
        <f t="shared" si="20"/>
        <v>0</v>
      </c>
      <c r="I72" s="531">
        <f t="shared" si="9"/>
        <v>0</v>
      </c>
      <c r="J72" s="511"/>
      <c r="K72" s="532"/>
      <c r="L72" s="533">
        <f t="shared" si="2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29107362.050000004</v>
      </c>
      <c r="F73" s="375"/>
      <c r="G73" s="375">
        <f>SUM(G17:G72)</f>
        <v>106568904.80813234</v>
      </c>
      <c r="H73" s="375">
        <f>SUM(H17:H72)</f>
        <v>106568904.80813234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2825652.3953134934</v>
      </c>
      <c r="N87" s="546">
        <f>IF(J92&lt;D11,0,VLOOKUP(J92,C17:O72,11))</f>
        <v>2825652.3953134934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3516933.9337712489</v>
      </c>
      <c r="N88" s="550">
        <f>IF(J92&lt;D11,0,VLOOKUP(J92,C99:P154,7))</f>
        <v>3516933.9337712489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691281.53845775547</v>
      </c>
      <c r="N89" s="555">
        <f>+N88-N87</f>
        <v>691281.53845775547</v>
      </c>
      <c r="O89" s="556">
        <f>+O88-O87</f>
        <v>0</v>
      </c>
      <c r="P89" s="269"/>
    </row>
    <row r="90" spans="1:16" ht="13.5" thickBot="1">
      <c r="C90" s="534"/>
      <c r="D90" s="646" t="s">
        <v>374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29107362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693032.42857142852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22">IF(L99&lt;&gt;0,+H99-L99,0)</f>
        <v>0</v>
      </c>
      <c r="N99" s="518"/>
      <c r="O99" s="514">
        <f t="shared" ref="O99:O105" si="23">IF(N99&lt;&gt;0,+I99-N99,0)</f>
        <v>0</v>
      </c>
      <c r="P99" s="514">
        <f t="shared" ref="P99:P105" si="24">+O99-M99</f>
        <v>0</v>
      </c>
    </row>
    <row r="100" spans="1:16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22"/>
        <v>0</v>
      </c>
      <c r="N100" s="518"/>
      <c r="O100" s="514">
        <f t="shared" si="23"/>
        <v>0</v>
      </c>
      <c r="P100" s="514">
        <f t="shared" si="24"/>
        <v>0</v>
      </c>
    </row>
    <row r="101" spans="1:16">
      <c r="B101" s="195" t="str">
        <f t="shared" ref="B101:B154" si="25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22"/>
        <v>0</v>
      </c>
      <c r="N101" s="518"/>
      <c r="O101" s="514">
        <f t="shared" si="23"/>
        <v>0</v>
      </c>
      <c r="P101" s="514">
        <f t="shared" si="24"/>
        <v>0</v>
      </c>
    </row>
    <row r="102" spans="1:16">
      <c r="B102" s="195" t="str">
        <f t="shared" si="25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22"/>
        <v>0</v>
      </c>
      <c r="N102" s="518"/>
      <c r="O102" s="514">
        <f t="shared" si="23"/>
        <v>0</v>
      </c>
      <c r="P102" s="514">
        <f t="shared" si="24"/>
        <v>0</v>
      </c>
    </row>
    <row r="103" spans="1:16">
      <c r="B103" s="195" t="str">
        <f t="shared" si="25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22"/>
        <v>0</v>
      </c>
      <c r="N103" s="518"/>
      <c r="O103" s="514">
        <f t="shared" si="23"/>
        <v>0</v>
      </c>
      <c r="P103" s="514">
        <f t="shared" si="24"/>
        <v>0</v>
      </c>
    </row>
    <row r="104" spans="1:16">
      <c r="B104" s="195" t="str">
        <f t="shared" si="25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22"/>
        <v>0</v>
      </c>
      <c r="N104" s="518"/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5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22"/>
        <v>0</v>
      </c>
      <c r="N105" s="518"/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5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26">IF(L106&lt;&gt;0,+H106-L106,0)</f>
        <v>0</v>
      </c>
      <c r="N106" s="518"/>
      <c r="O106" s="514">
        <f t="shared" ref="O106:O130" si="27">IF(N106&lt;&gt;0,+I106-N106,0)</f>
        <v>0</v>
      </c>
      <c r="P106" s="514">
        <f t="shared" ref="P106:P130" si="28">+O106-M106</f>
        <v>0</v>
      </c>
    </row>
    <row r="107" spans="1:16">
      <c r="B107" s="195" t="str">
        <f t="shared" si="25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 t="shared" ref="L107:L112" si="29">+H107</f>
        <v>3726786.1990239997</v>
      </c>
      <c r="M107" s="514">
        <f t="shared" si="26"/>
        <v>0</v>
      </c>
      <c r="N107" s="518">
        <f t="shared" ref="N107:N112" si="30">+I107</f>
        <v>3726786.1990239997</v>
      </c>
      <c r="O107" s="514">
        <f t="shared" si="27"/>
        <v>0</v>
      </c>
      <c r="P107" s="514">
        <f t="shared" si="28"/>
        <v>0</v>
      </c>
    </row>
    <row r="108" spans="1:16">
      <c r="B108" s="195" t="str">
        <f t="shared" si="25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31">+I108-H108</f>
        <v>0</v>
      </c>
      <c r="K108" s="514"/>
      <c r="L108" s="518">
        <f t="shared" si="29"/>
        <v>4255984.9749657642</v>
      </c>
      <c r="M108" s="514">
        <f t="shared" ref="M108:M113" si="32">IF(L108&lt;&gt;0,+H108-L108,0)</f>
        <v>0</v>
      </c>
      <c r="N108" s="518">
        <f t="shared" si="30"/>
        <v>4255984.9749657642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25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31"/>
        <v>0</v>
      </c>
      <c r="K109" s="514"/>
      <c r="L109" s="518">
        <f t="shared" si="29"/>
        <v>4034442.3721004287</v>
      </c>
      <c r="M109" s="514">
        <f t="shared" si="32"/>
        <v>0</v>
      </c>
      <c r="N109" s="518">
        <f t="shared" si="30"/>
        <v>4034442.3721004287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25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31"/>
        <v>0</v>
      </c>
      <c r="K110" s="514"/>
      <c r="L110" s="518">
        <f t="shared" si="29"/>
        <v>3524792.5739054955</v>
      </c>
      <c r="M110" s="514">
        <f t="shared" si="32"/>
        <v>0</v>
      </c>
      <c r="N110" s="518">
        <f t="shared" si="30"/>
        <v>3524792.5739054955</v>
      </c>
      <c r="O110" s="514">
        <f>IF(N110&lt;&gt;0,+I110-N110,0)</f>
        <v>0</v>
      </c>
      <c r="P110" s="514">
        <f>+O110-M110</f>
        <v>0</v>
      </c>
    </row>
    <row r="111" spans="1:16">
      <c r="B111" s="195" t="str">
        <f t="shared" si="25"/>
        <v/>
      </c>
      <c r="C111" s="507">
        <f>IF(D93="","-",+C110+1)</f>
        <v>2019</v>
      </c>
      <c r="D111" s="629">
        <v>26468229.787051484</v>
      </c>
      <c r="E111" s="630">
        <v>676915.39534883725</v>
      </c>
      <c r="F111" s="631">
        <v>25791314.391702648</v>
      </c>
      <c r="G111" s="631">
        <v>26129772.089377068</v>
      </c>
      <c r="H111" s="633">
        <v>3473860.4808152672</v>
      </c>
      <c r="I111" s="634">
        <v>3473860.4808152672</v>
      </c>
      <c r="J111" s="514">
        <f t="shared" si="31"/>
        <v>0</v>
      </c>
      <c r="K111" s="514"/>
      <c r="L111" s="518">
        <f t="shared" si="29"/>
        <v>3473860.4808152672</v>
      </c>
      <c r="M111" s="514">
        <f t="shared" si="32"/>
        <v>0</v>
      </c>
      <c r="N111" s="518">
        <f t="shared" si="30"/>
        <v>3473860.4808152672</v>
      </c>
      <c r="O111" s="514">
        <f t="shared" si="27"/>
        <v>0</v>
      </c>
      <c r="P111" s="514">
        <f t="shared" si="28"/>
        <v>0</v>
      </c>
    </row>
    <row r="112" spans="1:16">
      <c r="B112" s="195" t="str">
        <f t="shared" si="25"/>
        <v/>
      </c>
      <c r="C112" s="507">
        <f>IF(D93="","-",+C111+1)</f>
        <v>2020</v>
      </c>
      <c r="D112" s="629">
        <v>25791314.391702648</v>
      </c>
      <c r="E112" s="630">
        <v>693032.42857142852</v>
      </c>
      <c r="F112" s="631">
        <v>25098281.963131219</v>
      </c>
      <c r="G112" s="631">
        <v>25444798.177416936</v>
      </c>
      <c r="H112" s="633">
        <v>3430226.8857239499</v>
      </c>
      <c r="I112" s="634">
        <v>3430226.8857239499</v>
      </c>
      <c r="J112" s="514">
        <f t="shared" si="31"/>
        <v>0</v>
      </c>
      <c r="K112" s="514"/>
      <c r="L112" s="518">
        <f t="shared" si="29"/>
        <v>3430226.8857239499</v>
      </c>
      <c r="M112" s="514">
        <f t="shared" si="32"/>
        <v>0</v>
      </c>
      <c r="N112" s="518">
        <f t="shared" si="30"/>
        <v>3430226.8857239499</v>
      </c>
      <c r="O112" s="514">
        <f t="shared" si="27"/>
        <v>0</v>
      </c>
      <c r="P112" s="514">
        <f t="shared" si="28"/>
        <v>0</v>
      </c>
    </row>
    <row r="113" spans="2:16">
      <c r="B113" s="195" t="str">
        <f t="shared" si="25"/>
        <v/>
      </c>
      <c r="C113" s="507">
        <f>IF(D93="","-",+C112+1)</f>
        <v>2021</v>
      </c>
      <c r="D113" s="629">
        <v>25098281.963131219</v>
      </c>
      <c r="E113" s="630">
        <v>709935.6585365854</v>
      </c>
      <c r="F113" s="631">
        <v>24388346.304594632</v>
      </c>
      <c r="G113" s="631">
        <v>24743314.133862928</v>
      </c>
      <c r="H113" s="633">
        <v>3518653.8203164372</v>
      </c>
      <c r="I113" s="634">
        <v>3518653.8203164372</v>
      </c>
      <c r="J113" s="514">
        <f t="shared" si="31"/>
        <v>0</v>
      </c>
      <c r="K113" s="514"/>
      <c r="L113" s="518">
        <f t="shared" ref="L113" si="33">+H113</f>
        <v>3518653.8203164372</v>
      </c>
      <c r="M113" s="514">
        <f t="shared" si="32"/>
        <v>0</v>
      </c>
      <c r="N113" s="518">
        <f t="shared" ref="N113" si="34">+I113</f>
        <v>3518653.8203164372</v>
      </c>
      <c r="O113" s="514">
        <f t="shared" si="27"/>
        <v>0</v>
      </c>
      <c r="P113" s="514">
        <f t="shared" si="28"/>
        <v>0</v>
      </c>
    </row>
    <row r="114" spans="2:16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24388346.304594632</v>
      </c>
      <c r="E114" s="522">
        <f t="shared" ref="E114:E154" si="35">IF(+$J$96&lt;F113,$J$96,D114)</f>
        <v>693032.42857142852</v>
      </c>
      <c r="F114" s="523">
        <f t="shared" ref="F114:F154" si="36">+D114-E114</f>
        <v>23695313.876023203</v>
      </c>
      <c r="G114" s="523">
        <f t="shared" ref="G114:G154" si="37">+(F114+D114)/2</f>
        <v>24041830.09030892</v>
      </c>
      <c r="H114" s="526">
        <f t="shared" ref="H114:H154" si="38">+J$94*G114+E114</f>
        <v>3516933.9337712489</v>
      </c>
      <c r="I114" s="577">
        <f t="shared" ref="I114:I154" si="39">+J$95*G114+E114</f>
        <v>3516933.9337712489</v>
      </c>
      <c r="J114" s="514">
        <f t="shared" si="31"/>
        <v>0</v>
      </c>
      <c r="K114" s="514"/>
      <c r="L114" s="525"/>
      <c r="M114" s="514">
        <f t="shared" si="26"/>
        <v>0</v>
      </c>
      <c r="N114" s="525"/>
      <c r="O114" s="514">
        <f t="shared" si="27"/>
        <v>0</v>
      </c>
      <c r="P114" s="514">
        <f t="shared" si="28"/>
        <v>0</v>
      </c>
    </row>
    <row r="115" spans="2:16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23695313.876023203</v>
      </c>
      <c r="E115" s="522">
        <f t="shared" si="35"/>
        <v>693032.42857142852</v>
      </c>
      <c r="F115" s="523">
        <f t="shared" si="36"/>
        <v>23002281.447451774</v>
      </c>
      <c r="G115" s="523">
        <f t="shared" si="37"/>
        <v>23348797.661737487</v>
      </c>
      <c r="H115" s="526">
        <f t="shared" si="38"/>
        <v>3435531.8395528044</v>
      </c>
      <c r="I115" s="577">
        <f t="shared" si="39"/>
        <v>3435531.8395528044</v>
      </c>
      <c r="J115" s="514">
        <f t="shared" si="31"/>
        <v>0</v>
      </c>
      <c r="K115" s="514"/>
      <c r="L115" s="525"/>
      <c r="M115" s="514">
        <f t="shared" si="26"/>
        <v>0</v>
      </c>
      <c r="N115" s="525"/>
      <c r="O115" s="514">
        <f t="shared" si="27"/>
        <v>0</v>
      </c>
      <c r="P115" s="514">
        <f t="shared" si="28"/>
        <v>0</v>
      </c>
    </row>
    <row r="116" spans="2:16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23002281.447451774</v>
      </c>
      <c r="E116" s="522">
        <f t="shared" si="35"/>
        <v>693032.42857142852</v>
      </c>
      <c r="F116" s="523">
        <f t="shared" si="36"/>
        <v>22309249.018880345</v>
      </c>
      <c r="G116" s="523">
        <f t="shared" si="37"/>
        <v>22655765.233166061</v>
      </c>
      <c r="H116" s="526">
        <f t="shared" si="38"/>
        <v>3354129.7453343612</v>
      </c>
      <c r="I116" s="577">
        <f t="shared" si="39"/>
        <v>3354129.7453343612</v>
      </c>
      <c r="J116" s="514">
        <f t="shared" si="31"/>
        <v>0</v>
      </c>
      <c r="K116" s="514"/>
      <c r="L116" s="525"/>
      <c r="M116" s="514">
        <f t="shared" si="26"/>
        <v>0</v>
      </c>
      <c r="N116" s="525"/>
      <c r="O116" s="514">
        <f t="shared" si="27"/>
        <v>0</v>
      </c>
      <c r="P116" s="514">
        <f t="shared" si="28"/>
        <v>0</v>
      </c>
    </row>
    <row r="117" spans="2:16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22309249.018880345</v>
      </c>
      <c r="E117" s="522">
        <f t="shared" si="35"/>
        <v>693032.42857142852</v>
      </c>
      <c r="F117" s="523">
        <f t="shared" si="36"/>
        <v>21616216.590308916</v>
      </c>
      <c r="G117" s="523">
        <f t="shared" si="37"/>
        <v>21962732.804594629</v>
      </c>
      <c r="H117" s="526">
        <f t="shared" si="38"/>
        <v>3272727.6511159167</v>
      </c>
      <c r="I117" s="577">
        <f t="shared" si="39"/>
        <v>3272727.6511159167</v>
      </c>
      <c r="J117" s="514">
        <f t="shared" si="31"/>
        <v>0</v>
      </c>
      <c r="K117" s="514"/>
      <c r="L117" s="525"/>
      <c r="M117" s="514">
        <f t="shared" si="26"/>
        <v>0</v>
      </c>
      <c r="N117" s="525"/>
      <c r="O117" s="514">
        <f t="shared" si="27"/>
        <v>0</v>
      </c>
      <c r="P117" s="514">
        <f t="shared" si="28"/>
        <v>0</v>
      </c>
    </row>
    <row r="118" spans="2:16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21616216.590308916</v>
      </c>
      <c r="E118" s="522">
        <f t="shared" si="35"/>
        <v>693032.42857142852</v>
      </c>
      <c r="F118" s="523">
        <f t="shared" si="36"/>
        <v>20923184.161737487</v>
      </c>
      <c r="G118" s="523">
        <f t="shared" si="37"/>
        <v>21269700.376023203</v>
      </c>
      <c r="H118" s="526">
        <f t="shared" si="38"/>
        <v>3191325.5568974735</v>
      </c>
      <c r="I118" s="577">
        <f t="shared" si="39"/>
        <v>3191325.5568974735</v>
      </c>
      <c r="J118" s="514">
        <f t="shared" si="31"/>
        <v>0</v>
      </c>
      <c r="K118" s="514"/>
      <c r="L118" s="525"/>
      <c r="M118" s="514">
        <f t="shared" si="26"/>
        <v>0</v>
      </c>
      <c r="N118" s="525"/>
      <c r="O118" s="514">
        <f t="shared" si="27"/>
        <v>0</v>
      </c>
      <c r="P118" s="514">
        <f t="shared" si="28"/>
        <v>0</v>
      </c>
    </row>
    <row r="119" spans="2:16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20923184.161737487</v>
      </c>
      <c r="E119" s="522">
        <f t="shared" si="35"/>
        <v>693032.42857142852</v>
      </c>
      <c r="F119" s="523">
        <f t="shared" si="36"/>
        <v>20230151.733166058</v>
      </c>
      <c r="G119" s="523">
        <f t="shared" si="37"/>
        <v>20576667.94745177</v>
      </c>
      <c r="H119" s="526">
        <f t="shared" si="38"/>
        <v>3109923.462679029</v>
      </c>
      <c r="I119" s="577">
        <f t="shared" si="39"/>
        <v>3109923.462679029</v>
      </c>
      <c r="J119" s="514">
        <f t="shared" si="31"/>
        <v>0</v>
      </c>
      <c r="K119" s="514"/>
      <c r="L119" s="525"/>
      <c r="M119" s="514">
        <f t="shared" si="26"/>
        <v>0</v>
      </c>
      <c r="N119" s="525"/>
      <c r="O119" s="514">
        <f t="shared" si="27"/>
        <v>0</v>
      </c>
      <c r="P119" s="514">
        <f t="shared" si="28"/>
        <v>0</v>
      </c>
    </row>
    <row r="120" spans="2:16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20230151.733166058</v>
      </c>
      <c r="E120" s="522">
        <f t="shared" si="35"/>
        <v>693032.42857142852</v>
      </c>
      <c r="F120" s="523">
        <f t="shared" si="36"/>
        <v>19537119.304594629</v>
      </c>
      <c r="G120" s="523">
        <f t="shared" si="37"/>
        <v>19883635.518880345</v>
      </c>
      <c r="H120" s="526">
        <f t="shared" si="38"/>
        <v>3028521.3684605858</v>
      </c>
      <c r="I120" s="577">
        <f t="shared" si="39"/>
        <v>3028521.3684605858</v>
      </c>
      <c r="J120" s="514">
        <f t="shared" si="31"/>
        <v>0</v>
      </c>
      <c r="K120" s="514"/>
      <c r="L120" s="525"/>
      <c r="M120" s="514">
        <f t="shared" si="26"/>
        <v>0</v>
      </c>
      <c r="N120" s="525"/>
      <c r="O120" s="514">
        <f t="shared" si="27"/>
        <v>0</v>
      </c>
      <c r="P120" s="514">
        <f t="shared" si="28"/>
        <v>0</v>
      </c>
    </row>
    <row r="121" spans="2:16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19537119.304594629</v>
      </c>
      <c r="E121" s="522">
        <f t="shared" si="35"/>
        <v>693032.42857142852</v>
      </c>
      <c r="F121" s="523">
        <f t="shared" si="36"/>
        <v>18844086.876023199</v>
      </c>
      <c r="G121" s="523">
        <f t="shared" si="37"/>
        <v>19190603.090308912</v>
      </c>
      <c r="H121" s="526">
        <f t="shared" si="38"/>
        <v>2947119.2742421413</v>
      </c>
      <c r="I121" s="577">
        <f t="shared" si="39"/>
        <v>2947119.2742421413</v>
      </c>
      <c r="J121" s="514">
        <f t="shared" si="31"/>
        <v>0</v>
      </c>
      <c r="K121" s="514"/>
      <c r="L121" s="525"/>
      <c r="M121" s="514">
        <f t="shared" si="26"/>
        <v>0</v>
      </c>
      <c r="N121" s="525"/>
      <c r="O121" s="514">
        <f t="shared" si="27"/>
        <v>0</v>
      </c>
      <c r="P121" s="514">
        <f t="shared" si="28"/>
        <v>0</v>
      </c>
    </row>
    <row r="122" spans="2:16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18844086.876023199</v>
      </c>
      <c r="E122" s="522">
        <f t="shared" si="35"/>
        <v>693032.42857142852</v>
      </c>
      <c r="F122" s="523">
        <f t="shared" si="36"/>
        <v>18151054.44745177</v>
      </c>
      <c r="G122" s="523">
        <f t="shared" si="37"/>
        <v>18497570.661737487</v>
      </c>
      <c r="H122" s="526">
        <f t="shared" si="38"/>
        <v>2865717.1800236981</v>
      </c>
      <c r="I122" s="577">
        <f t="shared" si="39"/>
        <v>2865717.1800236981</v>
      </c>
      <c r="J122" s="514">
        <f t="shared" si="31"/>
        <v>0</v>
      </c>
      <c r="K122" s="514"/>
      <c r="L122" s="525"/>
      <c r="M122" s="514">
        <f t="shared" si="26"/>
        <v>0</v>
      </c>
      <c r="N122" s="525"/>
      <c r="O122" s="514">
        <f t="shared" si="27"/>
        <v>0</v>
      </c>
      <c r="P122" s="514">
        <f t="shared" si="28"/>
        <v>0</v>
      </c>
    </row>
    <row r="123" spans="2:16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18151054.44745177</v>
      </c>
      <c r="E123" s="522">
        <f t="shared" si="35"/>
        <v>693032.42857142852</v>
      </c>
      <c r="F123" s="523">
        <f t="shared" si="36"/>
        <v>17458022.018880341</v>
      </c>
      <c r="G123" s="523">
        <f t="shared" si="37"/>
        <v>17804538.233166054</v>
      </c>
      <c r="H123" s="526">
        <f t="shared" si="38"/>
        <v>2784315.0858052536</v>
      </c>
      <c r="I123" s="577">
        <f t="shared" si="39"/>
        <v>2784315.0858052536</v>
      </c>
      <c r="J123" s="514">
        <f t="shared" si="31"/>
        <v>0</v>
      </c>
      <c r="K123" s="514"/>
      <c r="L123" s="525"/>
      <c r="M123" s="514">
        <f t="shared" si="26"/>
        <v>0</v>
      </c>
      <c r="N123" s="525"/>
      <c r="O123" s="514">
        <f t="shared" si="27"/>
        <v>0</v>
      </c>
      <c r="P123" s="514">
        <f t="shared" si="28"/>
        <v>0</v>
      </c>
    </row>
    <row r="124" spans="2:16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17458022.018880341</v>
      </c>
      <c r="E124" s="522">
        <f t="shared" si="35"/>
        <v>693032.42857142852</v>
      </c>
      <c r="F124" s="523">
        <f t="shared" si="36"/>
        <v>16764989.590308912</v>
      </c>
      <c r="G124" s="523">
        <f t="shared" si="37"/>
        <v>17111505.804594629</v>
      </c>
      <c r="H124" s="526">
        <f t="shared" si="38"/>
        <v>2702912.99158681</v>
      </c>
      <c r="I124" s="577">
        <f t="shared" si="39"/>
        <v>2702912.99158681</v>
      </c>
      <c r="J124" s="514">
        <f t="shared" si="31"/>
        <v>0</v>
      </c>
      <c r="K124" s="514"/>
      <c r="L124" s="525"/>
      <c r="M124" s="514">
        <f t="shared" si="26"/>
        <v>0</v>
      </c>
      <c r="N124" s="525"/>
      <c r="O124" s="514">
        <f t="shared" si="27"/>
        <v>0</v>
      </c>
      <c r="P124" s="514">
        <f t="shared" si="28"/>
        <v>0</v>
      </c>
    </row>
    <row r="125" spans="2:16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16764989.590308912</v>
      </c>
      <c r="E125" s="522">
        <f t="shared" si="35"/>
        <v>693032.42857142852</v>
      </c>
      <c r="F125" s="523">
        <f t="shared" si="36"/>
        <v>16071957.161737483</v>
      </c>
      <c r="G125" s="523">
        <f t="shared" si="37"/>
        <v>16418473.376023198</v>
      </c>
      <c r="H125" s="526">
        <f t="shared" si="38"/>
        <v>2621510.8973683659</v>
      </c>
      <c r="I125" s="577">
        <f t="shared" si="39"/>
        <v>2621510.8973683659</v>
      </c>
      <c r="J125" s="514">
        <f t="shared" si="31"/>
        <v>0</v>
      </c>
      <c r="K125" s="514"/>
      <c r="L125" s="525"/>
      <c r="M125" s="514">
        <f t="shared" si="26"/>
        <v>0</v>
      </c>
      <c r="N125" s="525"/>
      <c r="O125" s="514">
        <f t="shared" si="27"/>
        <v>0</v>
      </c>
      <c r="P125" s="514">
        <f t="shared" si="28"/>
        <v>0</v>
      </c>
    </row>
    <row r="126" spans="2:16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16071957.161737483</v>
      </c>
      <c r="E126" s="522">
        <f t="shared" si="35"/>
        <v>693032.42857142852</v>
      </c>
      <c r="F126" s="523">
        <f t="shared" si="36"/>
        <v>15378924.733166054</v>
      </c>
      <c r="G126" s="523">
        <f t="shared" si="37"/>
        <v>15725440.947451768</v>
      </c>
      <c r="H126" s="526">
        <f t="shared" si="38"/>
        <v>2540108.8031499223</v>
      </c>
      <c r="I126" s="577">
        <f t="shared" si="39"/>
        <v>2540108.8031499223</v>
      </c>
      <c r="J126" s="514">
        <f t="shared" si="31"/>
        <v>0</v>
      </c>
      <c r="K126" s="514"/>
      <c r="L126" s="525"/>
      <c r="M126" s="514">
        <f t="shared" si="26"/>
        <v>0</v>
      </c>
      <c r="N126" s="525"/>
      <c r="O126" s="514">
        <f t="shared" si="27"/>
        <v>0</v>
      </c>
      <c r="P126" s="514">
        <f t="shared" si="28"/>
        <v>0</v>
      </c>
    </row>
    <row r="127" spans="2:16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15378924.733166054</v>
      </c>
      <c r="E127" s="522">
        <f t="shared" si="35"/>
        <v>693032.42857142852</v>
      </c>
      <c r="F127" s="523">
        <f t="shared" si="36"/>
        <v>14685892.304594625</v>
      </c>
      <c r="G127" s="523">
        <f t="shared" si="37"/>
        <v>15032408.518880339</v>
      </c>
      <c r="H127" s="526">
        <f t="shared" si="38"/>
        <v>2458706.7089314782</v>
      </c>
      <c r="I127" s="577">
        <f t="shared" si="39"/>
        <v>2458706.7089314782</v>
      </c>
      <c r="J127" s="514">
        <f t="shared" si="31"/>
        <v>0</v>
      </c>
      <c r="K127" s="514"/>
      <c r="L127" s="525"/>
      <c r="M127" s="514">
        <f t="shared" si="26"/>
        <v>0</v>
      </c>
      <c r="N127" s="525"/>
      <c r="O127" s="514">
        <f t="shared" si="27"/>
        <v>0</v>
      </c>
      <c r="P127" s="514">
        <f t="shared" si="28"/>
        <v>0</v>
      </c>
    </row>
    <row r="128" spans="2:16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14685892.304594625</v>
      </c>
      <c r="E128" s="522">
        <f t="shared" si="35"/>
        <v>693032.42857142852</v>
      </c>
      <c r="F128" s="523">
        <f t="shared" si="36"/>
        <v>13992859.876023196</v>
      </c>
      <c r="G128" s="523">
        <f t="shared" si="37"/>
        <v>14339376.09030891</v>
      </c>
      <c r="H128" s="526">
        <f t="shared" si="38"/>
        <v>2377304.6147130346</v>
      </c>
      <c r="I128" s="577">
        <f t="shared" si="39"/>
        <v>2377304.6147130346</v>
      </c>
      <c r="J128" s="514">
        <f t="shared" si="31"/>
        <v>0</v>
      </c>
      <c r="K128" s="514"/>
      <c r="L128" s="525"/>
      <c r="M128" s="514">
        <f t="shared" si="26"/>
        <v>0</v>
      </c>
      <c r="N128" s="525"/>
      <c r="O128" s="514">
        <f t="shared" si="27"/>
        <v>0</v>
      </c>
      <c r="P128" s="514">
        <f t="shared" si="28"/>
        <v>0</v>
      </c>
    </row>
    <row r="129" spans="2:16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13992859.876023196</v>
      </c>
      <c r="E129" s="522">
        <f t="shared" si="35"/>
        <v>693032.42857142852</v>
      </c>
      <c r="F129" s="523">
        <f t="shared" si="36"/>
        <v>13299827.447451767</v>
      </c>
      <c r="G129" s="523">
        <f t="shared" si="37"/>
        <v>13646343.661737481</v>
      </c>
      <c r="H129" s="526">
        <f t="shared" si="38"/>
        <v>2295902.5204945905</v>
      </c>
      <c r="I129" s="577">
        <f t="shared" si="39"/>
        <v>2295902.5204945905</v>
      </c>
      <c r="J129" s="514">
        <f t="shared" si="31"/>
        <v>0</v>
      </c>
      <c r="K129" s="514"/>
      <c r="L129" s="525"/>
      <c r="M129" s="514">
        <f t="shared" si="26"/>
        <v>0</v>
      </c>
      <c r="N129" s="525"/>
      <c r="O129" s="514">
        <f t="shared" si="27"/>
        <v>0</v>
      </c>
      <c r="P129" s="514">
        <f t="shared" si="28"/>
        <v>0</v>
      </c>
    </row>
    <row r="130" spans="2:16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13299827.447451767</v>
      </c>
      <c r="E130" s="522">
        <f t="shared" si="35"/>
        <v>693032.42857142852</v>
      </c>
      <c r="F130" s="523">
        <f t="shared" si="36"/>
        <v>12606795.018880337</v>
      </c>
      <c r="G130" s="523">
        <f t="shared" si="37"/>
        <v>12953311.233166052</v>
      </c>
      <c r="H130" s="526">
        <f t="shared" si="38"/>
        <v>2214500.4262761464</v>
      </c>
      <c r="I130" s="577">
        <f t="shared" si="39"/>
        <v>2214500.4262761464</v>
      </c>
      <c r="J130" s="514">
        <f t="shared" si="31"/>
        <v>0</v>
      </c>
      <c r="K130" s="514"/>
      <c r="L130" s="525"/>
      <c r="M130" s="514">
        <f t="shared" si="26"/>
        <v>0</v>
      </c>
      <c r="N130" s="525"/>
      <c r="O130" s="514">
        <f t="shared" si="27"/>
        <v>0</v>
      </c>
      <c r="P130" s="514">
        <f t="shared" si="28"/>
        <v>0</v>
      </c>
    </row>
    <row r="131" spans="2:16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12606795.018880337</v>
      </c>
      <c r="E131" s="522">
        <f t="shared" si="35"/>
        <v>693032.42857142852</v>
      </c>
      <c r="F131" s="523">
        <f t="shared" si="36"/>
        <v>11913762.590308908</v>
      </c>
      <c r="G131" s="523">
        <f t="shared" si="37"/>
        <v>12260278.804594623</v>
      </c>
      <c r="H131" s="526">
        <f t="shared" si="38"/>
        <v>2133098.3320577028</v>
      </c>
      <c r="I131" s="577">
        <f t="shared" si="39"/>
        <v>2133098.3320577028</v>
      </c>
      <c r="J131" s="514">
        <f t="shared" si="31"/>
        <v>0</v>
      </c>
      <c r="K131" s="514"/>
      <c r="L131" s="525"/>
      <c r="M131" s="514">
        <f t="shared" ref="M131:M154" si="40">IF(L541&lt;&gt;0,+H541-L541,0)</f>
        <v>0</v>
      </c>
      <c r="N131" s="525"/>
      <c r="O131" s="514">
        <f t="shared" ref="O131:O154" si="41">IF(N541&lt;&gt;0,+I541-N541,0)</f>
        <v>0</v>
      </c>
      <c r="P131" s="514">
        <f t="shared" ref="P131:P154" si="42">+O541-M541</f>
        <v>0</v>
      </c>
    </row>
    <row r="132" spans="2:16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11913762.590308908</v>
      </c>
      <c r="E132" s="522">
        <f t="shared" si="35"/>
        <v>693032.42857142852</v>
      </c>
      <c r="F132" s="523">
        <f t="shared" si="36"/>
        <v>11220730.161737479</v>
      </c>
      <c r="G132" s="523">
        <f t="shared" si="37"/>
        <v>11567246.376023194</v>
      </c>
      <c r="H132" s="526">
        <f t="shared" si="38"/>
        <v>2051696.2378392587</v>
      </c>
      <c r="I132" s="577">
        <f t="shared" si="39"/>
        <v>2051696.2378392587</v>
      </c>
      <c r="J132" s="514">
        <f t="shared" si="31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</row>
    <row r="133" spans="2:16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11220730.161737479</v>
      </c>
      <c r="E133" s="522">
        <f t="shared" si="35"/>
        <v>693032.42857142852</v>
      </c>
      <c r="F133" s="523">
        <f t="shared" si="36"/>
        <v>10527697.73316605</v>
      </c>
      <c r="G133" s="523">
        <f t="shared" si="37"/>
        <v>10874213.947451765</v>
      </c>
      <c r="H133" s="526">
        <f t="shared" si="38"/>
        <v>1970294.1436208151</v>
      </c>
      <c r="I133" s="577">
        <f t="shared" si="39"/>
        <v>1970294.1436208151</v>
      </c>
      <c r="J133" s="514">
        <f t="shared" si="31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</row>
    <row r="134" spans="2:16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10527697.73316605</v>
      </c>
      <c r="E134" s="522">
        <f t="shared" si="35"/>
        <v>693032.42857142852</v>
      </c>
      <c r="F134" s="523">
        <f t="shared" si="36"/>
        <v>9834665.3045946211</v>
      </c>
      <c r="G134" s="523">
        <f t="shared" si="37"/>
        <v>10181181.518880336</v>
      </c>
      <c r="H134" s="526">
        <f t="shared" si="38"/>
        <v>1888892.049402371</v>
      </c>
      <c r="I134" s="577">
        <f t="shared" si="39"/>
        <v>1888892.049402371</v>
      </c>
      <c r="J134" s="514">
        <f t="shared" si="31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</row>
    <row r="135" spans="2:16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9834665.3045946211</v>
      </c>
      <c r="E135" s="522">
        <f t="shared" si="35"/>
        <v>693032.42857142852</v>
      </c>
      <c r="F135" s="523">
        <f t="shared" si="36"/>
        <v>9141632.876023192</v>
      </c>
      <c r="G135" s="523">
        <f t="shared" si="37"/>
        <v>9488149.0903089065</v>
      </c>
      <c r="H135" s="526">
        <f t="shared" si="38"/>
        <v>1807489.9551839274</v>
      </c>
      <c r="I135" s="577">
        <f t="shared" si="39"/>
        <v>1807489.9551839274</v>
      </c>
      <c r="J135" s="514">
        <f t="shared" si="31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</row>
    <row r="136" spans="2:16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9141632.876023192</v>
      </c>
      <c r="E136" s="522">
        <f t="shared" si="35"/>
        <v>693032.42857142852</v>
      </c>
      <c r="F136" s="523">
        <f t="shared" si="36"/>
        <v>8448600.4474517629</v>
      </c>
      <c r="G136" s="523">
        <f t="shared" si="37"/>
        <v>8795116.6617374774</v>
      </c>
      <c r="H136" s="526">
        <f t="shared" si="38"/>
        <v>1726087.8609654834</v>
      </c>
      <c r="I136" s="577">
        <f t="shared" si="39"/>
        <v>1726087.8609654834</v>
      </c>
      <c r="J136" s="514">
        <f t="shared" si="31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</row>
    <row r="137" spans="2:16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8448600.4474517629</v>
      </c>
      <c r="E137" s="522">
        <f t="shared" si="35"/>
        <v>693032.42857142852</v>
      </c>
      <c r="F137" s="523">
        <f t="shared" si="36"/>
        <v>7755568.0188803347</v>
      </c>
      <c r="G137" s="523">
        <f t="shared" si="37"/>
        <v>8102084.2331660483</v>
      </c>
      <c r="H137" s="526">
        <f t="shared" si="38"/>
        <v>1644685.7667470395</v>
      </c>
      <c r="I137" s="577">
        <f t="shared" si="39"/>
        <v>1644685.7667470395</v>
      </c>
      <c r="J137" s="514">
        <f t="shared" si="31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</row>
    <row r="138" spans="2:16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7755568.0188803347</v>
      </c>
      <c r="E138" s="522">
        <f t="shared" si="35"/>
        <v>693032.42857142852</v>
      </c>
      <c r="F138" s="523">
        <f t="shared" si="36"/>
        <v>7062535.5903089065</v>
      </c>
      <c r="G138" s="523">
        <f t="shared" si="37"/>
        <v>7409051.8045946211</v>
      </c>
      <c r="H138" s="526">
        <f t="shared" si="38"/>
        <v>1563283.6725285959</v>
      </c>
      <c r="I138" s="577">
        <f t="shared" si="39"/>
        <v>1563283.6725285959</v>
      </c>
      <c r="J138" s="514">
        <f t="shared" si="31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</row>
    <row r="139" spans="2:16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7062535.5903089065</v>
      </c>
      <c r="E139" s="522">
        <f t="shared" si="35"/>
        <v>693032.42857142852</v>
      </c>
      <c r="F139" s="523">
        <f t="shared" si="36"/>
        <v>6369503.1617374783</v>
      </c>
      <c r="G139" s="523">
        <f t="shared" si="37"/>
        <v>6716019.376023192</v>
      </c>
      <c r="H139" s="526">
        <f t="shared" si="38"/>
        <v>1481881.5783101521</v>
      </c>
      <c r="I139" s="577">
        <f t="shared" si="39"/>
        <v>1481881.5783101521</v>
      </c>
      <c r="J139" s="514">
        <f t="shared" si="31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</row>
    <row r="140" spans="2:16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6369503.1617374783</v>
      </c>
      <c r="E140" s="522">
        <f t="shared" si="35"/>
        <v>693032.42857142852</v>
      </c>
      <c r="F140" s="523">
        <f t="shared" si="36"/>
        <v>5676470.7331660502</v>
      </c>
      <c r="G140" s="523">
        <f t="shared" si="37"/>
        <v>6022986.9474517647</v>
      </c>
      <c r="H140" s="526">
        <f t="shared" si="38"/>
        <v>1400479.4840917084</v>
      </c>
      <c r="I140" s="577">
        <f t="shared" si="39"/>
        <v>1400479.4840917084</v>
      </c>
      <c r="J140" s="514">
        <f t="shared" si="31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</row>
    <row r="141" spans="2:16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5676470.7331660502</v>
      </c>
      <c r="E141" s="522">
        <f t="shared" si="35"/>
        <v>693032.42857142852</v>
      </c>
      <c r="F141" s="523">
        <f t="shared" si="36"/>
        <v>4983438.304594622</v>
      </c>
      <c r="G141" s="523">
        <f t="shared" si="37"/>
        <v>5329954.5188803356</v>
      </c>
      <c r="H141" s="526">
        <f t="shared" si="38"/>
        <v>1319077.3898732644</v>
      </c>
      <c r="I141" s="577">
        <f t="shared" si="39"/>
        <v>1319077.3898732644</v>
      </c>
      <c r="J141" s="514">
        <f t="shared" si="31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</row>
    <row r="142" spans="2:16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4983438.304594622</v>
      </c>
      <c r="E142" s="522">
        <f t="shared" si="35"/>
        <v>693032.42857142852</v>
      </c>
      <c r="F142" s="523">
        <f t="shared" si="36"/>
        <v>4290405.8760231938</v>
      </c>
      <c r="G142" s="523">
        <f t="shared" si="37"/>
        <v>4636922.0903089084</v>
      </c>
      <c r="H142" s="526">
        <f t="shared" si="38"/>
        <v>1237675.2956548207</v>
      </c>
      <c r="I142" s="577">
        <f t="shared" si="39"/>
        <v>1237675.2956548207</v>
      </c>
      <c r="J142" s="514">
        <f t="shared" si="31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</row>
    <row r="143" spans="2:16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4290405.8760231938</v>
      </c>
      <c r="E143" s="522">
        <f t="shared" si="35"/>
        <v>693032.42857142852</v>
      </c>
      <c r="F143" s="523">
        <f t="shared" si="36"/>
        <v>3597373.4474517652</v>
      </c>
      <c r="G143" s="523">
        <f t="shared" si="37"/>
        <v>3943889.6617374793</v>
      </c>
      <c r="H143" s="526">
        <f t="shared" si="38"/>
        <v>1156273.2014363769</v>
      </c>
      <c r="I143" s="577">
        <f t="shared" si="39"/>
        <v>1156273.2014363769</v>
      </c>
      <c r="J143" s="514">
        <f t="shared" si="31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</row>
    <row r="144" spans="2:16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3597373.4474517652</v>
      </c>
      <c r="E144" s="522">
        <f t="shared" si="35"/>
        <v>693032.42857142852</v>
      </c>
      <c r="F144" s="523">
        <f t="shared" si="36"/>
        <v>2904341.0188803365</v>
      </c>
      <c r="G144" s="523">
        <f t="shared" si="37"/>
        <v>3250857.2331660511</v>
      </c>
      <c r="H144" s="526">
        <f t="shared" si="38"/>
        <v>1074871.1072179333</v>
      </c>
      <c r="I144" s="577">
        <f t="shared" si="39"/>
        <v>1074871.1072179333</v>
      </c>
      <c r="J144" s="514">
        <f t="shared" si="31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</row>
    <row r="145" spans="2:16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2904341.0188803365</v>
      </c>
      <c r="E145" s="522">
        <f t="shared" si="35"/>
        <v>693032.42857142852</v>
      </c>
      <c r="F145" s="523">
        <f t="shared" si="36"/>
        <v>2211308.5903089079</v>
      </c>
      <c r="G145" s="523">
        <f t="shared" si="37"/>
        <v>2557824.804594622</v>
      </c>
      <c r="H145" s="526">
        <f t="shared" si="38"/>
        <v>993469.01299948944</v>
      </c>
      <c r="I145" s="577">
        <f t="shared" si="39"/>
        <v>993469.01299948944</v>
      </c>
      <c r="J145" s="514">
        <f t="shared" si="31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</row>
    <row r="146" spans="2:16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2211308.5903089079</v>
      </c>
      <c r="E146" s="522">
        <f t="shared" si="35"/>
        <v>693032.42857142852</v>
      </c>
      <c r="F146" s="523">
        <f t="shared" si="36"/>
        <v>1518276.1617374793</v>
      </c>
      <c r="G146" s="523">
        <f t="shared" si="37"/>
        <v>1864792.3760231936</v>
      </c>
      <c r="H146" s="526">
        <f t="shared" si="38"/>
        <v>912066.91878104559</v>
      </c>
      <c r="I146" s="577">
        <f t="shared" si="39"/>
        <v>912066.91878104559</v>
      </c>
      <c r="J146" s="514">
        <f t="shared" si="31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</row>
    <row r="147" spans="2:16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1518276.1617374793</v>
      </c>
      <c r="E147" s="522">
        <f t="shared" si="35"/>
        <v>693032.42857142852</v>
      </c>
      <c r="F147" s="523">
        <f t="shared" si="36"/>
        <v>825243.73316605075</v>
      </c>
      <c r="G147" s="523">
        <f t="shared" si="37"/>
        <v>1171759.947451765</v>
      </c>
      <c r="H147" s="526">
        <f t="shared" si="38"/>
        <v>830664.82456260175</v>
      </c>
      <c r="I147" s="577">
        <f t="shared" si="39"/>
        <v>830664.82456260175</v>
      </c>
      <c r="J147" s="514">
        <f t="shared" si="31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</row>
    <row r="148" spans="2:16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825243.73316605075</v>
      </c>
      <c r="E148" s="522">
        <f t="shared" si="35"/>
        <v>693032.42857142852</v>
      </c>
      <c r="F148" s="523">
        <f t="shared" si="36"/>
        <v>132211.30459462223</v>
      </c>
      <c r="G148" s="523">
        <f t="shared" si="37"/>
        <v>478727.51888033649</v>
      </c>
      <c r="H148" s="526">
        <f t="shared" si="38"/>
        <v>749262.7303441579</v>
      </c>
      <c r="I148" s="577">
        <f t="shared" si="39"/>
        <v>749262.7303441579</v>
      </c>
      <c r="J148" s="514">
        <f t="shared" si="31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</row>
    <row r="149" spans="2:16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132211.30459462223</v>
      </c>
      <c r="E149" s="522">
        <f t="shared" si="35"/>
        <v>132211.30459462223</v>
      </c>
      <c r="F149" s="523">
        <f t="shared" si="36"/>
        <v>0</v>
      </c>
      <c r="G149" s="523">
        <f t="shared" si="37"/>
        <v>66105.652297311113</v>
      </c>
      <c r="H149" s="526">
        <f t="shared" si="38"/>
        <v>139975.93192637598</v>
      </c>
      <c r="I149" s="577">
        <f t="shared" si="39"/>
        <v>139975.93192637598</v>
      </c>
      <c r="J149" s="514">
        <f t="shared" si="31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</row>
    <row r="150" spans="2:16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35"/>
        <v>0</v>
      </c>
      <c r="F150" s="523">
        <f t="shared" si="36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31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</row>
    <row r="151" spans="2:16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35"/>
        <v>0</v>
      </c>
      <c r="F151" s="523">
        <f t="shared" si="36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31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</row>
    <row r="152" spans="2:16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35"/>
        <v>0</v>
      </c>
      <c r="F152" s="523">
        <f t="shared" si="36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31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</row>
    <row r="153" spans="2:16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35"/>
        <v>0</v>
      </c>
      <c r="F153" s="523">
        <f t="shared" si="36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31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</row>
    <row r="154" spans="2:16" ht="13.5" thickBot="1">
      <c r="B154" s="195" t="str">
        <f t="shared" si="25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35"/>
        <v>0</v>
      </c>
      <c r="F154" s="523">
        <f t="shared" si="36"/>
        <v>0</v>
      </c>
      <c r="G154" s="523">
        <f t="shared" si="37"/>
        <v>0</v>
      </c>
      <c r="H154" s="526">
        <f t="shared" si="38"/>
        <v>0</v>
      </c>
      <c r="I154" s="577">
        <f t="shared" si="39"/>
        <v>0</v>
      </c>
      <c r="J154" s="514">
        <f t="shared" si="31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</row>
    <row r="155" spans="2:16">
      <c r="C155" s="374" t="s">
        <v>78</v>
      </c>
      <c r="D155" s="375"/>
      <c r="E155" s="375">
        <f>SUM(E99:E154)</f>
        <v>29107362</v>
      </c>
      <c r="F155" s="375"/>
      <c r="G155" s="375"/>
      <c r="H155" s="375">
        <f>SUM(H99:H154)</f>
        <v>100763164.86079733</v>
      </c>
      <c r="I155" s="375">
        <f>SUM(I99:I154)</f>
        <v>100763164.86079733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view="pageBreakPreview" zoomScale="82" zoomScaleNormal="100" zoomScaleSheetLayoutView="82" workbookViewId="0">
      <selection activeCell="D97" sqref="D9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45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253329.39494750532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253329.39494750532</v>
      </c>
      <c r="O6" s="269"/>
      <c r="P6" s="269"/>
    </row>
    <row r="7" spans="1:16" ht="13.5" thickBot="1">
      <c r="C7" s="467" t="s">
        <v>48</v>
      </c>
      <c r="D7" s="624" t="s">
        <v>334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333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63296.476190476191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312300.98627895484</v>
      </c>
      <c r="H28" s="639">
        <v>312300.98627895484</v>
      </c>
      <c r="I28" s="511">
        <f t="shared" si="9"/>
        <v>0</v>
      </c>
      <c r="J28" s="511"/>
      <c r="K28" s="518">
        <f t="shared" si="6"/>
        <v>312300.98627895484</v>
      </c>
      <c r="L28" s="519">
        <f t="shared" si="7"/>
        <v>0</v>
      </c>
      <c r="M28" s="518">
        <f t="shared" si="8"/>
        <v>312300.98627895484</v>
      </c>
      <c r="N28" s="514">
        <f>IF(M28&lt;&gt;0,+H28-M28,0)</f>
        <v>0</v>
      </c>
      <c r="O28" s="514">
        <f>+N28-L28</f>
        <v>0</v>
      </c>
      <c r="P28" s="272"/>
    </row>
    <row r="29" spans="2:16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64840.292682926833</v>
      </c>
      <c r="F29" s="631">
        <v>1849806.3066607241</v>
      </c>
      <c r="G29" s="630">
        <v>304060.16770617355</v>
      </c>
      <c r="H29" s="639">
        <v>304060.16770617355</v>
      </c>
      <c r="I29" s="511">
        <f t="shared" si="9"/>
        <v>0</v>
      </c>
      <c r="J29" s="511"/>
      <c r="K29" s="518">
        <f t="shared" si="6"/>
        <v>304060.16770617355</v>
      </c>
      <c r="L29" s="519">
        <f t="shared" si="7"/>
        <v>0</v>
      </c>
      <c r="M29" s="518">
        <f t="shared" si="8"/>
        <v>304060.16770617355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>
      <c r="B30" s="195" t="str">
        <f t="shared" si="5"/>
        <v/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250823.33283113065</v>
      </c>
      <c r="H30" s="639">
        <v>250823.33283113065</v>
      </c>
      <c r="I30" s="511">
        <f t="shared" si="9"/>
        <v>0</v>
      </c>
      <c r="J30" s="511"/>
      <c r="K30" s="518">
        <f t="shared" si="6"/>
        <v>250823.33283113065</v>
      </c>
      <c r="L30" s="519">
        <f t="shared" si="7"/>
        <v>0</v>
      </c>
      <c r="M30" s="518">
        <f t="shared" si="8"/>
        <v>250823.33283113065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2021</v>
      </c>
      <c r="D31" s="631">
        <v>1787981.8415444451</v>
      </c>
      <c r="E31" s="630">
        <v>63296.476190476191</v>
      </c>
      <c r="F31" s="631">
        <v>1724685.3653539689</v>
      </c>
      <c r="G31" s="630">
        <v>249475.8207671784</v>
      </c>
      <c r="H31" s="639">
        <v>249475.8207671784</v>
      </c>
      <c r="I31" s="511">
        <f t="shared" si="9"/>
        <v>0</v>
      </c>
      <c r="J31" s="511"/>
      <c r="K31" s="518">
        <f t="shared" ref="K31" si="12">G31</f>
        <v>249475.8207671784</v>
      </c>
      <c r="L31" s="519">
        <f t="shared" ref="L31" si="13">IF(K31&lt;&gt;0,+G31-K31,0)</f>
        <v>0</v>
      </c>
      <c r="M31" s="518">
        <f t="shared" ref="M31" si="14">H31</f>
        <v>249475.8207671784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>IU</v>
      </c>
      <c r="C32" s="507">
        <f>IF(D11="","-",+C31+1)</f>
        <v>2022</v>
      </c>
      <c r="D32" s="631">
        <v>1721669.537787321</v>
      </c>
      <c r="E32" s="630">
        <v>63296.476190476191</v>
      </c>
      <c r="F32" s="631">
        <v>1658373.0615968448</v>
      </c>
      <c r="G32" s="630">
        <v>253329.39494750532</v>
      </c>
      <c r="H32" s="639">
        <v>253329.39494750532</v>
      </c>
      <c r="I32" s="511">
        <f t="shared" si="9"/>
        <v>0</v>
      </c>
      <c r="J32" s="511"/>
      <c r="K32" s="518">
        <f t="shared" ref="K32" si="15">G32</f>
        <v>253329.39494750532</v>
      </c>
      <c r="L32" s="519">
        <f t="shared" ref="L32" si="16">IF(K32&lt;&gt;0,+G32-K32,0)</f>
        <v>0</v>
      </c>
      <c r="M32" s="518">
        <f t="shared" ref="M32" si="17">H32</f>
        <v>253329.39494750532</v>
      </c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1658373.0615968448</v>
      </c>
      <c r="E33" s="522">
        <f>IF(+I14&lt;F32,I14,D33)</f>
        <v>63296.476190476191</v>
      </c>
      <c r="F33" s="523">
        <f t="shared" ref="F33:F72" si="18">+D33-E33</f>
        <v>1595076.5854063686</v>
      </c>
      <c r="G33" s="524">
        <f t="shared" ref="G33:G72" si="19">+I$12*((D33+F33)/2)+E33</f>
        <v>246212.07984638648</v>
      </c>
      <c r="H33" s="491">
        <f t="shared" ref="H33:H72" si="20">+I$13*((D33+F33)/2)+E33</f>
        <v>246212.07984638648</v>
      </c>
      <c r="I33" s="511">
        <f t="shared" si="9"/>
        <v>0</v>
      </c>
      <c r="J33" s="511"/>
      <c r="K33" s="525"/>
      <c r="L33" s="514">
        <f t="shared" ref="L33:L72" si="21">IF(K33&lt;&gt;0,+G33-K33,0)</f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1595076.5854063686</v>
      </c>
      <c r="E34" s="522">
        <f>IF(+I14&lt;F33,I14,D34)</f>
        <v>63296.476190476191</v>
      </c>
      <c r="F34" s="523">
        <f t="shared" si="18"/>
        <v>1531780.1092158924</v>
      </c>
      <c r="G34" s="524">
        <f t="shared" si="19"/>
        <v>239094.7647452676</v>
      </c>
      <c r="H34" s="491">
        <f t="shared" si="20"/>
        <v>239094.7647452676</v>
      </c>
      <c r="I34" s="511">
        <f t="shared" si="9"/>
        <v>0</v>
      </c>
      <c r="J34" s="511"/>
      <c r="K34" s="525"/>
      <c r="L34" s="514">
        <f t="shared" si="21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1531780.1092158924</v>
      </c>
      <c r="E35" s="522">
        <f>IF(+I14&lt;F34,I14,D35)</f>
        <v>63296.476190476191</v>
      </c>
      <c r="F35" s="523">
        <f t="shared" si="18"/>
        <v>1468483.6330254162</v>
      </c>
      <c r="G35" s="524">
        <f t="shared" si="19"/>
        <v>231977.44964414873</v>
      </c>
      <c r="H35" s="491">
        <f t="shared" si="20"/>
        <v>231977.44964414873</v>
      </c>
      <c r="I35" s="511">
        <f t="shared" si="9"/>
        <v>0</v>
      </c>
      <c r="J35" s="511"/>
      <c r="K35" s="525"/>
      <c r="L35" s="514">
        <f t="shared" si="21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1468483.6330254162</v>
      </c>
      <c r="E36" s="522">
        <f>IF(+I14&lt;F35,I14,D36)</f>
        <v>63296.476190476191</v>
      </c>
      <c r="F36" s="523">
        <f t="shared" si="18"/>
        <v>1405187.15683494</v>
      </c>
      <c r="G36" s="524">
        <f t="shared" si="19"/>
        <v>224860.13454302988</v>
      </c>
      <c r="H36" s="491">
        <f t="shared" si="20"/>
        <v>224860.13454302988</v>
      </c>
      <c r="I36" s="511">
        <f t="shared" si="9"/>
        <v>0</v>
      </c>
      <c r="J36" s="511"/>
      <c r="K36" s="525"/>
      <c r="L36" s="514">
        <f t="shared" si="2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1405187.15683494</v>
      </c>
      <c r="E37" s="522">
        <f>IF(+I14&lt;F36,I14,D37)</f>
        <v>63296.476190476191</v>
      </c>
      <c r="F37" s="523">
        <f t="shared" si="18"/>
        <v>1341890.6806444637</v>
      </c>
      <c r="G37" s="524">
        <f t="shared" si="19"/>
        <v>217742.81944191101</v>
      </c>
      <c r="H37" s="491">
        <f t="shared" si="20"/>
        <v>217742.81944191101</v>
      </c>
      <c r="I37" s="511">
        <f t="shared" si="9"/>
        <v>0</v>
      </c>
      <c r="J37" s="511"/>
      <c r="K37" s="525"/>
      <c r="L37" s="514">
        <f t="shared" si="2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1341890.6806444637</v>
      </c>
      <c r="E38" s="522">
        <f>IF(+I14&lt;F37,I14,D38)</f>
        <v>63296.476190476191</v>
      </c>
      <c r="F38" s="523">
        <f t="shared" si="18"/>
        <v>1278594.2044539875</v>
      </c>
      <c r="G38" s="524">
        <f t="shared" si="19"/>
        <v>210625.50434079213</v>
      </c>
      <c r="H38" s="491">
        <f t="shared" si="20"/>
        <v>210625.50434079213</v>
      </c>
      <c r="I38" s="511">
        <f t="shared" si="9"/>
        <v>0</v>
      </c>
      <c r="J38" s="511"/>
      <c r="K38" s="525"/>
      <c r="L38" s="514">
        <f t="shared" si="2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1278594.2044539875</v>
      </c>
      <c r="E39" s="522">
        <f>IF(+I14&lt;F38,I14,D39)</f>
        <v>63296.476190476191</v>
      </c>
      <c r="F39" s="523">
        <f t="shared" si="18"/>
        <v>1215297.7282635113</v>
      </c>
      <c r="G39" s="524">
        <f t="shared" si="19"/>
        <v>203508.18923967326</v>
      </c>
      <c r="H39" s="491">
        <f t="shared" si="20"/>
        <v>203508.18923967326</v>
      </c>
      <c r="I39" s="511">
        <f t="shared" si="9"/>
        <v>0</v>
      </c>
      <c r="J39" s="511"/>
      <c r="K39" s="525"/>
      <c r="L39" s="514">
        <f t="shared" si="2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1215297.7282635113</v>
      </c>
      <c r="E40" s="522">
        <f>IF(+I14&lt;F39,I14,D40)</f>
        <v>63296.476190476191</v>
      </c>
      <c r="F40" s="523">
        <f t="shared" si="18"/>
        <v>1152001.2520730351</v>
      </c>
      <c r="G40" s="524">
        <f t="shared" si="19"/>
        <v>196390.87413855441</v>
      </c>
      <c r="H40" s="491">
        <f t="shared" si="20"/>
        <v>196390.87413855441</v>
      </c>
      <c r="I40" s="511">
        <f t="shared" si="9"/>
        <v>0</v>
      </c>
      <c r="J40" s="511"/>
      <c r="K40" s="525"/>
      <c r="L40" s="514">
        <f t="shared" si="2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1152001.2520730351</v>
      </c>
      <c r="E41" s="522">
        <f>IF(+I14&lt;F40,I14,D41)</f>
        <v>63296.476190476191</v>
      </c>
      <c r="F41" s="523">
        <f t="shared" si="18"/>
        <v>1088704.7758825589</v>
      </c>
      <c r="G41" s="524">
        <f t="shared" si="19"/>
        <v>189273.55903743554</v>
      </c>
      <c r="H41" s="491">
        <f t="shared" si="20"/>
        <v>189273.55903743554</v>
      </c>
      <c r="I41" s="511">
        <f t="shared" si="9"/>
        <v>0</v>
      </c>
      <c r="J41" s="511"/>
      <c r="K41" s="525"/>
      <c r="L41" s="514">
        <f t="shared" si="2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1088704.7758825589</v>
      </c>
      <c r="E42" s="522">
        <f>IF(+I14&lt;F41,I14,D42)</f>
        <v>63296.476190476191</v>
      </c>
      <c r="F42" s="523">
        <f t="shared" si="18"/>
        <v>1025408.2996920827</v>
      </c>
      <c r="G42" s="524">
        <f t="shared" si="19"/>
        <v>182156.24393631666</v>
      </c>
      <c r="H42" s="491">
        <f t="shared" si="20"/>
        <v>182156.24393631666</v>
      </c>
      <c r="I42" s="511">
        <f t="shared" si="9"/>
        <v>0</v>
      </c>
      <c r="J42" s="511"/>
      <c r="K42" s="525"/>
      <c r="L42" s="514">
        <f t="shared" si="2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1025408.2996920827</v>
      </c>
      <c r="E43" s="522">
        <f>IF(+I14&lt;F42,I14,D43)</f>
        <v>63296.476190476191</v>
      </c>
      <c r="F43" s="523">
        <f t="shared" si="18"/>
        <v>962111.82350160647</v>
      </c>
      <c r="G43" s="524">
        <f t="shared" si="19"/>
        <v>175038.92883519782</v>
      </c>
      <c r="H43" s="491">
        <f t="shared" si="20"/>
        <v>175038.92883519782</v>
      </c>
      <c r="I43" s="511">
        <f t="shared" si="9"/>
        <v>0</v>
      </c>
      <c r="J43" s="511"/>
      <c r="K43" s="525"/>
      <c r="L43" s="514">
        <f t="shared" si="2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962111.82350160647</v>
      </c>
      <c r="E44" s="522">
        <f>IF(+I14&lt;F43,I14,D44)</f>
        <v>63296.476190476191</v>
      </c>
      <c r="F44" s="523">
        <f t="shared" si="18"/>
        <v>898815.34731113026</v>
      </c>
      <c r="G44" s="524">
        <f t="shared" si="19"/>
        <v>167921.61373407894</v>
      </c>
      <c r="H44" s="491">
        <f t="shared" si="20"/>
        <v>167921.61373407894</v>
      </c>
      <c r="I44" s="511">
        <f t="shared" si="9"/>
        <v>0</v>
      </c>
      <c r="J44" s="511"/>
      <c r="K44" s="525"/>
      <c r="L44" s="514">
        <f t="shared" si="2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898815.34731113026</v>
      </c>
      <c r="E45" s="522">
        <f>IF(+I14&lt;F44,I14,D45)</f>
        <v>63296.476190476191</v>
      </c>
      <c r="F45" s="523">
        <f t="shared" si="18"/>
        <v>835518.87112065405</v>
      </c>
      <c r="G45" s="524">
        <f t="shared" si="19"/>
        <v>160804.29863296007</v>
      </c>
      <c r="H45" s="491">
        <f t="shared" si="20"/>
        <v>160804.29863296007</v>
      </c>
      <c r="I45" s="511">
        <f t="shared" si="9"/>
        <v>0</v>
      </c>
      <c r="J45" s="511"/>
      <c r="K45" s="525"/>
      <c r="L45" s="514">
        <f t="shared" si="2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835518.87112065405</v>
      </c>
      <c r="E46" s="522">
        <f>IF(+I14&lt;F45,I14,D46)</f>
        <v>63296.476190476191</v>
      </c>
      <c r="F46" s="523">
        <f t="shared" si="18"/>
        <v>772222.39493017783</v>
      </c>
      <c r="G46" s="524">
        <f t="shared" si="19"/>
        <v>153686.98353184119</v>
      </c>
      <c r="H46" s="491">
        <f t="shared" si="20"/>
        <v>153686.98353184119</v>
      </c>
      <c r="I46" s="511">
        <f t="shared" si="9"/>
        <v>0</v>
      </c>
      <c r="J46" s="511"/>
      <c r="K46" s="525"/>
      <c r="L46" s="514">
        <f t="shared" si="2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772222.39493017783</v>
      </c>
      <c r="E47" s="522">
        <f>IF(+I14&lt;F46,I14,D47)</f>
        <v>63296.476190476191</v>
      </c>
      <c r="F47" s="523">
        <f t="shared" si="18"/>
        <v>708925.91873970162</v>
      </c>
      <c r="G47" s="524">
        <f t="shared" si="19"/>
        <v>146569.66843072235</v>
      </c>
      <c r="H47" s="491">
        <f t="shared" si="20"/>
        <v>146569.66843072235</v>
      </c>
      <c r="I47" s="511">
        <f t="shared" si="9"/>
        <v>0</v>
      </c>
      <c r="J47" s="511"/>
      <c r="K47" s="525"/>
      <c r="L47" s="514">
        <f t="shared" si="2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708925.91873970162</v>
      </c>
      <c r="E48" s="522">
        <f>IF(+I14&lt;F47,I14,D48)</f>
        <v>63296.476190476191</v>
      </c>
      <c r="F48" s="523">
        <f t="shared" si="18"/>
        <v>645629.44254922541</v>
      </c>
      <c r="G48" s="524">
        <f t="shared" si="19"/>
        <v>139452.35332960347</v>
      </c>
      <c r="H48" s="491">
        <f t="shared" si="20"/>
        <v>139452.35332960347</v>
      </c>
      <c r="I48" s="511">
        <f t="shared" si="9"/>
        <v>0</v>
      </c>
      <c r="J48" s="511"/>
      <c r="K48" s="525"/>
      <c r="L48" s="514">
        <f t="shared" si="2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645629.44254922541</v>
      </c>
      <c r="E49" s="522">
        <f>IF(+I14&lt;F48,I14,D49)</f>
        <v>63296.476190476191</v>
      </c>
      <c r="F49" s="523">
        <f t="shared" si="18"/>
        <v>582332.9663587492</v>
      </c>
      <c r="G49" s="524">
        <f t="shared" si="19"/>
        <v>132335.0382284846</v>
      </c>
      <c r="H49" s="491">
        <f t="shared" si="20"/>
        <v>132335.0382284846</v>
      </c>
      <c r="I49" s="511">
        <f t="shared" si="9"/>
        <v>0</v>
      </c>
      <c r="J49" s="511"/>
      <c r="K49" s="525"/>
      <c r="L49" s="514">
        <f t="shared" si="2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582332.9663587492</v>
      </c>
      <c r="E50" s="522">
        <f>IF(+I14&lt;F49,I14,D50)</f>
        <v>63296.476190476191</v>
      </c>
      <c r="F50" s="523">
        <f t="shared" si="18"/>
        <v>519036.49016827298</v>
      </c>
      <c r="G50" s="524">
        <f t="shared" si="19"/>
        <v>125217.72312736574</v>
      </c>
      <c r="H50" s="491">
        <f t="shared" si="20"/>
        <v>125217.72312736574</v>
      </c>
      <c r="I50" s="511">
        <f t="shared" si="9"/>
        <v>0</v>
      </c>
      <c r="J50" s="511"/>
      <c r="K50" s="525"/>
      <c r="L50" s="514">
        <f t="shared" si="2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519036.49016827298</v>
      </c>
      <c r="E51" s="522">
        <f>IF(+I14&lt;F50,I14,D51)</f>
        <v>63296.476190476191</v>
      </c>
      <c r="F51" s="523">
        <f t="shared" si="18"/>
        <v>455740.01397779677</v>
      </c>
      <c r="G51" s="524">
        <f t="shared" si="19"/>
        <v>118100.40802624688</v>
      </c>
      <c r="H51" s="491">
        <f t="shared" si="20"/>
        <v>118100.40802624688</v>
      </c>
      <c r="I51" s="511">
        <f t="shared" si="9"/>
        <v>0</v>
      </c>
      <c r="J51" s="511"/>
      <c r="K51" s="525"/>
      <c r="L51" s="514">
        <f t="shared" si="2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455740.01397779677</v>
      </c>
      <c r="E52" s="522">
        <f>IF(+I14&lt;F51,I14,D52)</f>
        <v>63296.476190476191</v>
      </c>
      <c r="F52" s="523">
        <f t="shared" si="18"/>
        <v>392443.53778732056</v>
      </c>
      <c r="G52" s="524">
        <f t="shared" si="19"/>
        <v>110983.092925128</v>
      </c>
      <c r="H52" s="491">
        <f t="shared" si="20"/>
        <v>110983.092925128</v>
      </c>
      <c r="I52" s="511">
        <f t="shared" si="9"/>
        <v>0</v>
      </c>
      <c r="J52" s="511"/>
      <c r="K52" s="525"/>
      <c r="L52" s="514">
        <f t="shared" si="2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392443.53778732056</v>
      </c>
      <c r="E53" s="522">
        <f>IF(+I14&lt;F52,I14,D53)</f>
        <v>63296.476190476191</v>
      </c>
      <c r="F53" s="523">
        <f t="shared" si="18"/>
        <v>329147.06159684435</v>
      </c>
      <c r="G53" s="524">
        <f t="shared" si="19"/>
        <v>103865.77782400913</v>
      </c>
      <c r="H53" s="491">
        <f t="shared" si="20"/>
        <v>103865.77782400913</v>
      </c>
      <c r="I53" s="511">
        <f t="shared" si="9"/>
        <v>0</v>
      </c>
      <c r="J53" s="511"/>
      <c r="K53" s="525"/>
      <c r="L53" s="514">
        <f t="shared" si="2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329147.06159684435</v>
      </c>
      <c r="E54" s="522">
        <f>IF(+I14&lt;F53,I14,D54)</f>
        <v>63296.476190476191</v>
      </c>
      <c r="F54" s="523">
        <f t="shared" si="18"/>
        <v>265850.58540636813</v>
      </c>
      <c r="G54" s="524">
        <f t="shared" si="19"/>
        <v>96748.462722890268</v>
      </c>
      <c r="H54" s="491">
        <f t="shared" si="20"/>
        <v>96748.462722890268</v>
      </c>
      <c r="I54" s="511">
        <f t="shared" si="9"/>
        <v>0</v>
      </c>
      <c r="J54" s="511"/>
      <c r="K54" s="525"/>
      <c r="L54" s="514">
        <f t="shared" si="2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265850.58540636813</v>
      </c>
      <c r="E55" s="522">
        <f>IF(+I14&lt;F54,I14,D55)</f>
        <v>63296.476190476191</v>
      </c>
      <c r="F55" s="523">
        <f t="shared" si="18"/>
        <v>202554.10921589195</v>
      </c>
      <c r="G55" s="524">
        <f t="shared" si="19"/>
        <v>89631.147621771408</v>
      </c>
      <c r="H55" s="491">
        <f t="shared" si="20"/>
        <v>89631.147621771408</v>
      </c>
      <c r="I55" s="511">
        <f t="shared" si="9"/>
        <v>0</v>
      </c>
      <c r="J55" s="511"/>
      <c r="K55" s="525"/>
      <c r="L55" s="514">
        <f t="shared" si="2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202554.10921589195</v>
      </c>
      <c r="E56" s="522">
        <f>IF(+I14&lt;F55,I14,D56)</f>
        <v>63296.476190476191</v>
      </c>
      <c r="F56" s="523">
        <f t="shared" si="18"/>
        <v>139257.63302541577</v>
      </c>
      <c r="G56" s="524">
        <f t="shared" si="19"/>
        <v>82513.832520652533</v>
      </c>
      <c r="H56" s="491">
        <f t="shared" si="20"/>
        <v>82513.832520652533</v>
      </c>
      <c r="I56" s="511">
        <f t="shared" si="9"/>
        <v>0</v>
      </c>
      <c r="J56" s="511"/>
      <c r="K56" s="525"/>
      <c r="L56" s="514">
        <f t="shared" si="2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139257.63302541577</v>
      </c>
      <c r="E57" s="522">
        <f>IF(+I14&lt;F56,I14,D57)</f>
        <v>63296.476190476191</v>
      </c>
      <c r="F57" s="523">
        <f t="shared" si="18"/>
        <v>75961.156834939582</v>
      </c>
      <c r="G57" s="524">
        <f t="shared" si="19"/>
        <v>75396.517419533673</v>
      </c>
      <c r="H57" s="491">
        <f t="shared" si="20"/>
        <v>75396.517419533673</v>
      </c>
      <c r="I57" s="511">
        <f t="shared" si="9"/>
        <v>0</v>
      </c>
      <c r="J57" s="511"/>
      <c r="K57" s="525"/>
      <c r="L57" s="514">
        <f t="shared" si="2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75961.156834939582</v>
      </c>
      <c r="E58" s="522">
        <f>IF(+I14&lt;F57,I14,D58)</f>
        <v>63296.476190476191</v>
      </c>
      <c r="F58" s="523">
        <f t="shared" si="18"/>
        <v>12664.680644463391</v>
      </c>
      <c r="G58" s="524">
        <f t="shared" si="19"/>
        <v>68279.202318414813</v>
      </c>
      <c r="H58" s="491">
        <f t="shared" si="20"/>
        <v>68279.202318414813</v>
      </c>
      <c r="I58" s="511">
        <f t="shared" si="9"/>
        <v>0</v>
      </c>
      <c r="J58" s="511"/>
      <c r="K58" s="525"/>
      <c r="L58" s="514">
        <f t="shared" si="2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12664.680644463391</v>
      </c>
      <c r="E59" s="522">
        <f>IF(+I14&lt;F58,I14,D59)</f>
        <v>12664.680644463391</v>
      </c>
      <c r="F59" s="523">
        <f t="shared" si="18"/>
        <v>0</v>
      </c>
      <c r="G59" s="524">
        <f t="shared" si="19"/>
        <v>13376.714933152985</v>
      </c>
      <c r="H59" s="491">
        <f t="shared" si="20"/>
        <v>13376.714933152985</v>
      </c>
      <c r="I59" s="511">
        <f t="shared" si="9"/>
        <v>0</v>
      </c>
      <c r="J59" s="511"/>
      <c r="K59" s="525"/>
      <c r="L59" s="514">
        <f t="shared" si="2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9"/>
        <v>0</v>
      </c>
      <c r="H60" s="491">
        <f t="shared" si="20"/>
        <v>0</v>
      </c>
      <c r="I60" s="511">
        <f t="shared" si="9"/>
        <v>0</v>
      </c>
      <c r="J60" s="511"/>
      <c r="K60" s="525"/>
      <c r="L60" s="514">
        <f t="shared" si="2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4">
        <f t="shared" si="19"/>
        <v>0</v>
      </c>
      <c r="H61" s="491">
        <f t="shared" si="20"/>
        <v>0</v>
      </c>
      <c r="I61" s="511">
        <f t="shared" si="9"/>
        <v>0</v>
      </c>
      <c r="J61" s="511"/>
      <c r="K61" s="525"/>
      <c r="L61" s="514">
        <f t="shared" si="2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4">
        <f t="shared" si="19"/>
        <v>0</v>
      </c>
      <c r="H62" s="491">
        <f t="shared" si="20"/>
        <v>0</v>
      </c>
      <c r="I62" s="511">
        <f t="shared" si="9"/>
        <v>0</v>
      </c>
      <c r="J62" s="511"/>
      <c r="K62" s="525"/>
      <c r="L62" s="514">
        <f t="shared" si="2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4">
        <f t="shared" si="19"/>
        <v>0</v>
      </c>
      <c r="H63" s="491">
        <f t="shared" si="20"/>
        <v>0</v>
      </c>
      <c r="I63" s="511">
        <f t="shared" si="9"/>
        <v>0</v>
      </c>
      <c r="J63" s="511"/>
      <c r="K63" s="525"/>
      <c r="L63" s="514">
        <f t="shared" si="2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4">
        <f t="shared" si="19"/>
        <v>0</v>
      </c>
      <c r="H64" s="491">
        <f t="shared" si="20"/>
        <v>0</v>
      </c>
      <c r="I64" s="511">
        <f t="shared" si="9"/>
        <v>0</v>
      </c>
      <c r="J64" s="511"/>
      <c r="K64" s="525"/>
      <c r="L64" s="514">
        <f t="shared" si="2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4">
        <f t="shared" si="19"/>
        <v>0</v>
      </c>
      <c r="H65" s="491">
        <f t="shared" si="20"/>
        <v>0</v>
      </c>
      <c r="I65" s="511">
        <f t="shared" si="9"/>
        <v>0</v>
      </c>
      <c r="J65" s="511"/>
      <c r="K65" s="525"/>
      <c r="L65" s="514">
        <f t="shared" si="2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4">
        <f t="shared" si="19"/>
        <v>0</v>
      </c>
      <c r="H66" s="491">
        <f t="shared" si="20"/>
        <v>0</v>
      </c>
      <c r="I66" s="511">
        <f t="shared" si="9"/>
        <v>0</v>
      </c>
      <c r="J66" s="511"/>
      <c r="K66" s="525"/>
      <c r="L66" s="514">
        <f t="shared" si="2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4">
        <f t="shared" si="19"/>
        <v>0</v>
      </c>
      <c r="H67" s="491">
        <f t="shared" si="20"/>
        <v>0</v>
      </c>
      <c r="I67" s="511">
        <f t="shared" si="9"/>
        <v>0</v>
      </c>
      <c r="J67" s="511"/>
      <c r="K67" s="525"/>
      <c r="L67" s="514">
        <f t="shared" si="2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4">
        <f t="shared" si="19"/>
        <v>0</v>
      </c>
      <c r="H68" s="491">
        <f t="shared" si="20"/>
        <v>0</v>
      </c>
      <c r="I68" s="511">
        <f t="shared" si="9"/>
        <v>0</v>
      </c>
      <c r="J68" s="511"/>
      <c r="K68" s="525"/>
      <c r="L68" s="514">
        <f t="shared" si="2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4">
        <f t="shared" si="19"/>
        <v>0</v>
      </c>
      <c r="H69" s="491">
        <f t="shared" si="20"/>
        <v>0</v>
      </c>
      <c r="I69" s="511">
        <f t="shared" si="9"/>
        <v>0</v>
      </c>
      <c r="J69" s="511"/>
      <c r="K69" s="525"/>
      <c r="L69" s="514">
        <f t="shared" si="2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4">
        <f t="shared" si="19"/>
        <v>0</v>
      </c>
      <c r="H70" s="491">
        <f t="shared" si="20"/>
        <v>0</v>
      </c>
      <c r="I70" s="511">
        <f t="shared" si="9"/>
        <v>0</v>
      </c>
      <c r="J70" s="511"/>
      <c r="K70" s="525"/>
      <c r="L70" s="514">
        <f t="shared" si="2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4">
        <f t="shared" si="19"/>
        <v>0</v>
      </c>
      <c r="H71" s="491">
        <f t="shared" si="20"/>
        <v>0</v>
      </c>
      <c r="I71" s="511">
        <f t="shared" si="9"/>
        <v>0</v>
      </c>
      <c r="J71" s="511"/>
      <c r="K71" s="525"/>
      <c r="L71" s="514">
        <f t="shared" si="2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24">
        <f t="shared" si="19"/>
        <v>0</v>
      </c>
      <c r="H72" s="491">
        <f t="shared" si="20"/>
        <v>0</v>
      </c>
      <c r="I72" s="531">
        <f t="shared" si="9"/>
        <v>0</v>
      </c>
      <c r="J72" s="511"/>
      <c r="K72" s="532"/>
      <c r="L72" s="533">
        <f t="shared" si="2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2658451.9999999995</v>
      </c>
      <c r="F73" s="375"/>
      <c r="G73" s="375">
        <f>SUM(G17:G72)</f>
        <v>9521398.9724015873</v>
      </c>
      <c r="H73" s="375">
        <f>SUM(H17:H72)</f>
        <v>9521398.9724015873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253329.39494750532</v>
      </c>
      <c r="N87" s="546">
        <f>IF(J92&lt;D11,0,VLOOKUP(J92,C17:O72,11))</f>
        <v>253329.39494750532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321328.84551876556</v>
      </c>
      <c r="N88" s="550">
        <f>IF(J92&lt;D11,0,VLOOKUP(J92,C99:P154,7))</f>
        <v>321328.84551876556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67999.45057126024</v>
      </c>
      <c r="N89" s="555">
        <f>+N88-N87</f>
        <v>67999.45057126024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2658452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63296.476190476191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22">+I99-H99</f>
        <v>0</v>
      </c>
      <c r="K99" s="514"/>
      <c r="L99" s="512"/>
      <c r="M99" s="513">
        <f t="shared" ref="M99:M130" si="23">IF(L99&lt;&gt;0,+H99-L99,0)</f>
        <v>0</v>
      </c>
      <c r="N99" s="512"/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22"/>
        <v>0</v>
      </c>
      <c r="K100" s="514"/>
      <c r="L100" s="518"/>
      <c r="M100" s="514">
        <f t="shared" si="23"/>
        <v>0</v>
      </c>
      <c r="N100" s="518"/>
      <c r="O100" s="514">
        <f t="shared" si="24"/>
        <v>0</v>
      </c>
      <c r="P100" s="514">
        <f t="shared" si="25"/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22"/>
        <v>0</v>
      </c>
      <c r="K101" s="514"/>
      <c r="L101" s="518"/>
      <c r="M101" s="514">
        <f t="shared" si="23"/>
        <v>0</v>
      </c>
      <c r="N101" s="518"/>
      <c r="O101" s="514">
        <f t="shared" si="24"/>
        <v>0</v>
      </c>
      <c r="P101" s="514">
        <f t="shared" si="25"/>
        <v>0</v>
      </c>
    </row>
    <row r="102" spans="1:16">
      <c r="B102" s="195" t="str">
        <f t="shared" si="26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22"/>
        <v>0</v>
      </c>
      <c r="K102" s="514"/>
      <c r="L102" s="518"/>
      <c r="M102" s="514">
        <f t="shared" si="23"/>
        <v>0</v>
      </c>
      <c r="N102" s="518"/>
      <c r="O102" s="514">
        <f t="shared" si="24"/>
        <v>0</v>
      </c>
      <c r="P102" s="514">
        <f t="shared" si="25"/>
        <v>0</v>
      </c>
    </row>
    <row r="103" spans="1:16">
      <c r="B103" s="195" t="str">
        <f t="shared" si="26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22"/>
        <v>0</v>
      </c>
      <c r="K103" s="514"/>
      <c r="L103" s="518"/>
      <c r="M103" s="514">
        <f t="shared" si="23"/>
        <v>0</v>
      </c>
      <c r="N103" s="518"/>
      <c r="O103" s="514">
        <f t="shared" si="24"/>
        <v>0</v>
      </c>
      <c r="P103" s="514">
        <f t="shared" si="25"/>
        <v>0</v>
      </c>
    </row>
    <row r="104" spans="1:16">
      <c r="B104" s="195" t="str">
        <f t="shared" si="26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22"/>
        <v>0</v>
      </c>
      <c r="K104" s="514"/>
      <c r="L104" s="518"/>
      <c r="M104" s="514">
        <f t="shared" si="23"/>
        <v>0</v>
      </c>
      <c r="N104" s="518"/>
      <c r="O104" s="514">
        <f t="shared" si="24"/>
        <v>0</v>
      </c>
      <c r="P104" s="514">
        <f t="shared" si="25"/>
        <v>0</v>
      </c>
    </row>
    <row r="105" spans="1:16">
      <c r="B105" s="195" t="str">
        <f t="shared" si="26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22"/>
        <v>0</v>
      </c>
      <c r="K105" s="514"/>
      <c r="L105" s="518"/>
      <c r="M105" s="514">
        <f t="shared" si="23"/>
        <v>0</v>
      </c>
      <c r="N105" s="518"/>
      <c r="O105" s="514">
        <f t="shared" si="24"/>
        <v>0</v>
      </c>
      <c r="P105" s="514">
        <f t="shared" si="25"/>
        <v>0</v>
      </c>
    </row>
    <row r="106" spans="1:16">
      <c r="B106" s="195" t="str">
        <f t="shared" si="26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22"/>
        <v>0</v>
      </c>
      <c r="K106" s="514"/>
      <c r="L106" s="518"/>
      <c r="M106" s="514">
        <f t="shared" si="23"/>
        <v>0</v>
      </c>
      <c r="N106" s="518"/>
      <c r="O106" s="514">
        <f t="shared" si="24"/>
        <v>0</v>
      </c>
      <c r="P106" s="514">
        <f t="shared" si="25"/>
        <v>0</v>
      </c>
    </row>
    <row r="107" spans="1:16">
      <c r="B107" s="195" t="str">
        <f t="shared" si="26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22"/>
        <v>0</v>
      </c>
      <c r="K107" s="514"/>
      <c r="L107" s="518">
        <f t="shared" ref="L107:L112" si="27">+H107</f>
        <v>333878.34559727815</v>
      </c>
      <c r="M107" s="514">
        <f t="shared" si="23"/>
        <v>0</v>
      </c>
      <c r="N107" s="518">
        <f t="shared" ref="N107:N112" si="28">+I107</f>
        <v>333878.34559727815</v>
      </c>
      <c r="O107" s="514">
        <f t="shared" si="24"/>
        <v>0</v>
      </c>
      <c r="P107" s="514">
        <f t="shared" si="25"/>
        <v>0</v>
      </c>
    </row>
    <row r="108" spans="1:16">
      <c r="B108" s="195" t="str">
        <f t="shared" si="26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22"/>
        <v>0</v>
      </c>
      <c r="K108" s="514"/>
      <c r="L108" s="518">
        <f t="shared" si="27"/>
        <v>388837.85956536332</v>
      </c>
      <c r="M108" s="514">
        <f t="shared" ref="M108:M113" si="29">IF(L108&lt;&gt;0,+H108-L108,0)</f>
        <v>0</v>
      </c>
      <c r="N108" s="518">
        <f t="shared" si="28"/>
        <v>388837.85956536332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26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30">+I109-H109</f>
        <v>0</v>
      </c>
      <c r="K109" s="514"/>
      <c r="L109" s="518">
        <f t="shared" si="27"/>
        <v>368598.28609591222</v>
      </c>
      <c r="M109" s="514">
        <f t="shared" si="29"/>
        <v>0</v>
      </c>
      <c r="N109" s="518">
        <f t="shared" si="28"/>
        <v>368598.28609591222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26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30"/>
        <v>0</v>
      </c>
      <c r="K110" s="514"/>
      <c r="L110" s="518">
        <f t="shared" si="27"/>
        <v>322034.68677163479</v>
      </c>
      <c r="M110" s="514">
        <f t="shared" si="29"/>
        <v>0</v>
      </c>
      <c r="N110" s="518">
        <f t="shared" si="28"/>
        <v>322034.68677163479</v>
      </c>
      <c r="O110" s="514">
        <f>IF(N110&lt;&gt;0,+I110-N110,0)</f>
        <v>0</v>
      </c>
      <c r="P110" s="514">
        <f t="shared" si="25"/>
        <v>0</v>
      </c>
    </row>
    <row r="111" spans="1:16">
      <c r="B111" s="195" t="str">
        <f t="shared" si="26"/>
        <v/>
      </c>
      <c r="C111" s="507">
        <f>IF(D93="","-",+C110+1)</f>
        <v>2019</v>
      </c>
      <c r="D111" s="629">
        <v>2418417.813228392</v>
      </c>
      <c r="E111" s="630">
        <v>61824.465116279069</v>
      </c>
      <c r="F111" s="631">
        <v>2356593.3481121128</v>
      </c>
      <c r="G111" s="631">
        <v>2387505.5806702524</v>
      </c>
      <c r="H111" s="633">
        <v>317384.36734344519</v>
      </c>
      <c r="I111" s="634">
        <v>317384.36734344519</v>
      </c>
      <c r="J111" s="514">
        <f t="shared" si="30"/>
        <v>0</v>
      </c>
      <c r="K111" s="514"/>
      <c r="L111" s="518">
        <f t="shared" si="27"/>
        <v>317384.36734344519</v>
      </c>
      <c r="M111" s="514">
        <f t="shared" si="29"/>
        <v>0</v>
      </c>
      <c r="N111" s="518">
        <f t="shared" si="28"/>
        <v>317384.36734344519</v>
      </c>
      <c r="O111" s="514">
        <f t="shared" si="24"/>
        <v>0</v>
      </c>
      <c r="P111" s="514">
        <f t="shared" si="25"/>
        <v>0</v>
      </c>
    </row>
    <row r="112" spans="1:16">
      <c r="B112" s="195" t="str">
        <f t="shared" si="26"/>
        <v/>
      </c>
      <c r="C112" s="507">
        <f>IF(D93="","-",+C111+1)</f>
        <v>2020</v>
      </c>
      <c r="D112" s="629">
        <v>2356593.3481121128</v>
      </c>
      <c r="E112" s="630">
        <v>63296.476190476191</v>
      </c>
      <c r="F112" s="631">
        <v>2293296.8719216366</v>
      </c>
      <c r="G112" s="631">
        <v>2324945.110016875</v>
      </c>
      <c r="H112" s="633">
        <v>313399.73202884034</v>
      </c>
      <c r="I112" s="634">
        <v>313399.73202884034</v>
      </c>
      <c r="J112" s="514">
        <f t="shared" si="30"/>
        <v>0</v>
      </c>
      <c r="K112" s="514"/>
      <c r="L112" s="518">
        <f t="shared" si="27"/>
        <v>313399.73202884034</v>
      </c>
      <c r="M112" s="514">
        <f t="shared" si="29"/>
        <v>0</v>
      </c>
      <c r="N112" s="518">
        <f t="shared" si="28"/>
        <v>313399.73202884034</v>
      </c>
      <c r="O112" s="514">
        <f t="shared" si="24"/>
        <v>0</v>
      </c>
      <c r="P112" s="514">
        <f t="shared" si="25"/>
        <v>0</v>
      </c>
    </row>
    <row r="113" spans="2:16">
      <c r="B113" s="195" t="str">
        <f t="shared" si="26"/>
        <v/>
      </c>
      <c r="C113" s="507">
        <f>IF(D93="","-",+C112+1)</f>
        <v>2021</v>
      </c>
      <c r="D113" s="629">
        <v>2293296.8719216366</v>
      </c>
      <c r="E113" s="630">
        <v>64840.292682926833</v>
      </c>
      <c r="F113" s="631">
        <v>2228456.57923871</v>
      </c>
      <c r="G113" s="631">
        <v>2260876.7255801735</v>
      </c>
      <c r="H113" s="633">
        <v>321481.96510916646</v>
      </c>
      <c r="I113" s="634">
        <v>321481.96510916646</v>
      </c>
      <c r="J113" s="514">
        <f t="shared" si="30"/>
        <v>0</v>
      </c>
      <c r="K113" s="514"/>
      <c r="L113" s="518">
        <f t="shared" ref="L113" si="31">+H113</f>
        <v>321481.96510916646</v>
      </c>
      <c r="M113" s="514">
        <f t="shared" si="29"/>
        <v>0</v>
      </c>
      <c r="N113" s="518">
        <f t="shared" ref="N113" si="32">+I113</f>
        <v>321481.96510916646</v>
      </c>
      <c r="O113" s="514">
        <f t="shared" si="24"/>
        <v>0</v>
      </c>
      <c r="P113" s="514">
        <f t="shared" si="25"/>
        <v>0</v>
      </c>
    </row>
    <row r="114" spans="2:16">
      <c r="B114" s="195" t="str">
        <f t="shared" si="26"/>
        <v/>
      </c>
      <c r="C114" s="507">
        <f>IF(D93="","-",+C113+1)</f>
        <v>2022</v>
      </c>
      <c r="D114" s="374">
        <f>IF(F113+SUM(E$99:E113)=D$92,F113,D$92-SUM(E$99:E113))</f>
        <v>2228456.57923871</v>
      </c>
      <c r="E114" s="522">
        <f t="shared" ref="E114:E154" si="33">IF(+$J$96&lt;F113,$J$96,D114)</f>
        <v>63296.476190476191</v>
      </c>
      <c r="F114" s="523">
        <f t="shared" ref="F114:F154" si="34">+D114-E114</f>
        <v>2165160.1030482338</v>
      </c>
      <c r="G114" s="523">
        <f t="shared" ref="G114:G154" si="35">+(F114+D114)/2</f>
        <v>2196808.3411434721</v>
      </c>
      <c r="H114" s="526">
        <f t="shared" ref="H114:H154" si="36">+J$94*G114+E114</f>
        <v>321328.84551876556</v>
      </c>
      <c r="I114" s="577">
        <f t="shared" ref="I114:I154" si="37">+J$95*G114+E114</f>
        <v>321328.84551876556</v>
      </c>
      <c r="J114" s="514">
        <f t="shared" si="30"/>
        <v>0</v>
      </c>
      <c r="K114" s="514"/>
      <c r="L114" s="525"/>
      <c r="M114" s="514">
        <f t="shared" si="23"/>
        <v>0</v>
      </c>
      <c r="N114" s="525"/>
      <c r="O114" s="514">
        <f t="shared" si="24"/>
        <v>0</v>
      </c>
      <c r="P114" s="514">
        <f t="shared" si="25"/>
        <v>0</v>
      </c>
    </row>
    <row r="115" spans="2:16">
      <c r="B115" s="195" t="str">
        <f t="shared" si="26"/>
        <v/>
      </c>
      <c r="C115" s="507">
        <f>IF(D93="","-",+C114+1)</f>
        <v>2023</v>
      </c>
      <c r="D115" s="374">
        <f>IF(F114+SUM(E$99:E114)=D$92,F114,D$92-SUM(E$99:E114))</f>
        <v>2165160.1030482338</v>
      </c>
      <c r="E115" s="522">
        <f t="shared" si="33"/>
        <v>63296.476190476191</v>
      </c>
      <c r="F115" s="523">
        <f t="shared" si="34"/>
        <v>2101863.6268577576</v>
      </c>
      <c r="G115" s="523">
        <f t="shared" si="35"/>
        <v>2133511.8649529954</v>
      </c>
      <c r="H115" s="526">
        <f t="shared" si="36"/>
        <v>313894.17795324681</v>
      </c>
      <c r="I115" s="577">
        <f t="shared" si="37"/>
        <v>313894.17795324681</v>
      </c>
      <c r="J115" s="514">
        <f t="shared" si="30"/>
        <v>0</v>
      </c>
      <c r="K115" s="514"/>
      <c r="L115" s="525"/>
      <c r="M115" s="514">
        <f t="shared" si="23"/>
        <v>0</v>
      </c>
      <c r="N115" s="525"/>
      <c r="O115" s="514">
        <f t="shared" si="24"/>
        <v>0</v>
      </c>
      <c r="P115" s="514">
        <f t="shared" si="25"/>
        <v>0</v>
      </c>
    </row>
    <row r="116" spans="2:16">
      <c r="B116" s="195" t="str">
        <f t="shared" si="26"/>
        <v/>
      </c>
      <c r="C116" s="507">
        <f>IF(D93="","-",+C115+1)</f>
        <v>2024</v>
      </c>
      <c r="D116" s="374">
        <f>IF(F115+SUM(E$99:E115)=D$92,F115,D$92-SUM(E$99:E115))</f>
        <v>2101863.6268577576</v>
      </c>
      <c r="E116" s="522">
        <f t="shared" si="33"/>
        <v>63296.476190476191</v>
      </c>
      <c r="F116" s="523">
        <f t="shared" si="34"/>
        <v>2038567.1506672814</v>
      </c>
      <c r="G116" s="523">
        <f t="shared" si="35"/>
        <v>2070215.3887625195</v>
      </c>
      <c r="H116" s="526">
        <f t="shared" si="36"/>
        <v>306459.51038772817</v>
      </c>
      <c r="I116" s="577">
        <f t="shared" si="37"/>
        <v>306459.51038772817</v>
      </c>
      <c r="J116" s="514">
        <f t="shared" si="30"/>
        <v>0</v>
      </c>
      <c r="K116" s="514"/>
      <c r="L116" s="525"/>
      <c r="M116" s="514">
        <f t="shared" si="23"/>
        <v>0</v>
      </c>
      <c r="N116" s="525"/>
      <c r="O116" s="514">
        <f t="shared" si="24"/>
        <v>0</v>
      </c>
      <c r="P116" s="514">
        <f t="shared" si="25"/>
        <v>0</v>
      </c>
    </row>
    <row r="117" spans="2:16">
      <c r="B117" s="195" t="str">
        <f t="shared" si="26"/>
        <v/>
      </c>
      <c r="C117" s="507">
        <f>IF(D93="","-",+C116+1)</f>
        <v>2025</v>
      </c>
      <c r="D117" s="374">
        <f>IF(F116+SUM(E$99:E116)=D$92,F116,D$92-SUM(E$99:E116))</f>
        <v>2038567.1506672814</v>
      </c>
      <c r="E117" s="522">
        <f t="shared" si="33"/>
        <v>63296.476190476191</v>
      </c>
      <c r="F117" s="523">
        <f t="shared" si="34"/>
        <v>1975270.6744768051</v>
      </c>
      <c r="G117" s="523">
        <f t="shared" si="35"/>
        <v>2006918.9125720432</v>
      </c>
      <c r="H117" s="526">
        <f t="shared" si="36"/>
        <v>299024.84282220952</v>
      </c>
      <c r="I117" s="577">
        <f t="shared" si="37"/>
        <v>299024.84282220952</v>
      </c>
      <c r="J117" s="514">
        <f t="shared" si="30"/>
        <v>0</v>
      </c>
      <c r="K117" s="514"/>
      <c r="L117" s="525"/>
      <c r="M117" s="514">
        <f t="shared" si="23"/>
        <v>0</v>
      </c>
      <c r="N117" s="525"/>
      <c r="O117" s="514">
        <f t="shared" si="24"/>
        <v>0</v>
      </c>
      <c r="P117" s="514">
        <f t="shared" si="25"/>
        <v>0</v>
      </c>
    </row>
    <row r="118" spans="2:16">
      <c r="B118" s="195" t="str">
        <f t="shared" si="26"/>
        <v/>
      </c>
      <c r="C118" s="507">
        <f>IF(D93="","-",+C117+1)</f>
        <v>2026</v>
      </c>
      <c r="D118" s="374">
        <f>IF(F117+SUM(E$99:E117)=D$92,F117,D$92-SUM(E$99:E117))</f>
        <v>1975270.6744768051</v>
      </c>
      <c r="E118" s="522">
        <f t="shared" si="33"/>
        <v>63296.476190476191</v>
      </c>
      <c r="F118" s="523">
        <f t="shared" si="34"/>
        <v>1911974.1982863289</v>
      </c>
      <c r="G118" s="523">
        <f t="shared" si="35"/>
        <v>1943622.436381567</v>
      </c>
      <c r="H118" s="526">
        <f t="shared" si="36"/>
        <v>291590.17525669088</v>
      </c>
      <c r="I118" s="577">
        <f t="shared" si="37"/>
        <v>291590.17525669088</v>
      </c>
      <c r="J118" s="514">
        <f t="shared" si="30"/>
        <v>0</v>
      </c>
      <c r="K118" s="514"/>
      <c r="L118" s="525"/>
      <c r="M118" s="514">
        <f t="shared" si="23"/>
        <v>0</v>
      </c>
      <c r="N118" s="525"/>
      <c r="O118" s="514">
        <f t="shared" si="24"/>
        <v>0</v>
      </c>
      <c r="P118" s="514">
        <f t="shared" si="25"/>
        <v>0</v>
      </c>
    </row>
    <row r="119" spans="2:16">
      <c r="B119" s="195" t="str">
        <f t="shared" si="26"/>
        <v/>
      </c>
      <c r="C119" s="507">
        <f>IF(D93="","-",+C118+1)</f>
        <v>2027</v>
      </c>
      <c r="D119" s="374">
        <f>IF(F118+SUM(E$99:E118)=D$92,F118,D$92-SUM(E$99:E118))</f>
        <v>1911974.1982863289</v>
      </c>
      <c r="E119" s="522">
        <f t="shared" si="33"/>
        <v>63296.476190476191</v>
      </c>
      <c r="F119" s="523">
        <f t="shared" si="34"/>
        <v>1848677.7220958527</v>
      </c>
      <c r="G119" s="523">
        <f t="shared" si="35"/>
        <v>1880325.9601910908</v>
      </c>
      <c r="H119" s="526">
        <f t="shared" si="36"/>
        <v>284155.50769117218</v>
      </c>
      <c r="I119" s="577">
        <f t="shared" si="37"/>
        <v>284155.50769117218</v>
      </c>
      <c r="J119" s="514">
        <f t="shared" si="30"/>
        <v>0</v>
      </c>
      <c r="K119" s="514"/>
      <c r="L119" s="525"/>
      <c r="M119" s="514">
        <f t="shared" si="23"/>
        <v>0</v>
      </c>
      <c r="N119" s="525"/>
      <c r="O119" s="514">
        <f t="shared" si="24"/>
        <v>0</v>
      </c>
      <c r="P119" s="514">
        <f t="shared" si="25"/>
        <v>0</v>
      </c>
    </row>
    <row r="120" spans="2:16">
      <c r="B120" s="195" t="str">
        <f t="shared" si="26"/>
        <v/>
      </c>
      <c r="C120" s="507">
        <f>IF(D93="","-",+C119+1)</f>
        <v>2028</v>
      </c>
      <c r="D120" s="374">
        <f>IF(F119+SUM(E$99:E119)=D$92,F119,D$92-SUM(E$99:E119))</f>
        <v>1848677.7220958527</v>
      </c>
      <c r="E120" s="522">
        <f t="shared" si="33"/>
        <v>63296.476190476191</v>
      </c>
      <c r="F120" s="523">
        <f t="shared" si="34"/>
        <v>1785381.2459053765</v>
      </c>
      <c r="G120" s="523">
        <f t="shared" si="35"/>
        <v>1817029.4840006146</v>
      </c>
      <c r="H120" s="526">
        <f t="shared" si="36"/>
        <v>276720.84012565354</v>
      </c>
      <c r="I120" s="577">
        <f t="shared" si="37"/>
        <v>276720.84012565354</v>
      </c>
      <c r="J120" s="514">
        <f t="shared" si="30"/>
        <v>0</v>
      </c>
      <c r="K120" s="514"/>
      <c r="L120" s="525"/>
      <c r="M120" s="514">
        <f t="shared" si="23"/>
        <v>0</v>
      </c>
      <c r="N120" s="525"/>
      <c r="O120" s="514">
        <f t="shared" si="24"/>
        <v>0</v>
      </c>
      <c r="P120" s="514">
        <f t="shared" si="25"/>
        <v>0</v>
      </c>
    </row>
    <row r="121" spans="2:16">
      <c r="B121" s="195" t="str">
        <f t="shared" si="26"/>
        <v/>
      </c>
      <c r="C121" s="507">
        <f>IF(D93="","-",+C120+1)</f>
        <v>2029</v>
      </c>
      <c r="D121" s="374">
        <f>IF(F120+SUM(E$99:E120)=D$92,F120,D$92-SUM(E$99:E120))</f>
        <v>1785381.2459053765</v>
      </c>
      <c r="E121" s="522">
        <f t="shared" si="33"/>
        <v>63296.476190476191</v>
      </c>
      <c r="F121" s="523">
        <f t="shared" si="34"/>
        <v>1722084.7697149003</v>
      </c>
      <c r="G121" s="523">
        <f t="shared" si="35"/>
        <v>1753733.0078101384</v>
      </c>
      <c r="H121" s="526">
        <f t="shared" si="36"/>
        <v>269286.17256013484</v>
      </c>
      <c r="I121" s="577">
        <f t="shared" si="37"/>
        <v>269286.17256013484</v>
      </c>
      <c r="J121" s="514">
        <f t="shared" si="30"/>
        <v>0</v>
      </c>
      <c r="K121" s="514"/>
      <c r="L121" s="525"/>
      <c r="M121" s="514">
        <f t="shared" si="23"/>
        <v>0</v>
      </c>
      <c r="N121" s="525"/>
      <c r="O121" s="514">
        <f t="shared" si="24"/>
        <v>0</v>
      </c>
      <c r="P121" s="514">
        <f t="shared" si="25"/>
        <v>0</v>
      </c>
    </row>
    <row r="122" spans="2:16">
      <c r="B122" s="195" t="str">
        <f t="shared" si="26"/>
        <v/>
      </c>
      <c r="C122" s="507">
        <f>IF(D93="","-",+C121+1)</f>
        <v>2030</v>
      </c>
      <c r="D122" s="374">
        <f>IF(F121+SUM(E$99:E121)=D$92,F121,D$92-SUM(E$99:E121))</f>
        <v>1722084.7697149003</v>
      </c>
      <c r="E122" s="522">
        <f t="shared" si="33"/>
        <v>63296.476190476191</v>
      </c>
      <c r="F122" s="523">
        <f t="shared" si="34"/>
        <v>1658788.2935244241</v>
      </c>
      <c r="G122" s="523">
        <f t="shared" si="35"/>
        <v>1690436.5316196622</v>
      </c>
      <c r="H122" s="526">
        <f t="shared" si="36"/>
        <v>261851.5049946162</v>
      </c>
      <c r="I122" s="577">
        <f t="shared" si="37"/>
        <v>261851.5049946162</v>
      </c>
      <c r="J122" s="514">
        <f t="shared" si="30"/>
        <v>0</v>
      </c>
      <c r="K122" s="514"/>
      <c r="L122" s="525"/>
      <c r="M122" s="514">
        <f t="shared" si="23"/>
        <v>0</v>
      </c>
      <c r="N122" s="525"/>
      <c r="O122" s="514">
        <f t="shared" si="24"/>
        <v>0</v>
      </c>
      <c r="P122" s="514">
        <f t="shared" si="25"/>
        <v>0</v>
      </c>
    </row>
    <row r="123" spans="2:16">
      <c r="B123" s="195" t="str">
        <f t="shared" si="26"/>
        <v/>
      </c>
      <c r="C123" s="507">
        <f>IF(D93="","-",+C122+1)</f>
        <v>2031</v>
      </c>
      <c r="D123" s="374">
        <f>IF(F122+SUM(E$99:E122)=D$92,F122,D$92-SUM(E$99:E122))</f>
        <v>1658788.2935244241</v>
      </c>
      <c r="E123" s="522">
        <f t="shared" si="33"/>
        <v>63296.476190476191</v>
      </c>
      <c r="F123" s="523">
        <f t="shared" si="34"/>
        <v>1595491.8173339479</v>
      </c>
      <c r="G123" s="523">
        <f t="shared" si="35"/>
        <v>1627140.055429186</v>
      </c>
      <c r="H123" s="526">
        <f t="shared" si="36"/>
        <v>254416.83742909753</v>
      </c>
      <c r="I123" s="577">
        <f t="shared" si="37"/>
        <v>254416.83742909753</v>
      </c>
      <c r="J123" s="514">
        <f t="shared" si="30"/>
        <v>0</v>
      </c>
      <c r="K123" s="514"/>
      <c r="L123" s="525"/>
      <c r="M123" s="514">
        <f t="shared" si="23"/>
        <v>0</v>
      </c>
      <c r="N123" s="525"/>
      <c r="O123" s="514">
        <f t="shared" si="24"/>
        <v>0</v>
      </c>
      <c r="P123" s="514">
        <f t="shared" si="25"/>
        <v>0</v>
      </c>
    </row>
    <row r="124" spans="2:16">
      <c r="B124" s="195" t="str">
        <f t="shared" si="26"/>
        <v/>
      </c>
      <c r="C124" s="507">
        <f>IF(D93="","-",+C123+1)</f>
        <v>2032</v>
      </c>
      <c r="D124" s="374">
        <f>IF(F123+SUM(E$99:E123)=D$92,F123,D$92-SUM(E$99:E123))</f>
        <v>1595491.8173339479</v>
      </c>
      <c r="E124" s="522">
        <f t="shared" si="33"/>
        <v>63296.476190476191</v>
      </c>
      <c r="F124" s="523">
        <f t="shared" si="34"/>
        <v>1532195.3411434717</v>
      </c>
      <c r="G124" s="523">
        <f t="shared" si="35"/>
        <v>1563843.5792387098</v>
      </c>
      <c r="H124" s="526">
        <f t="shared" si="36"/>
        <v>246982.16986357886</v>
      </c>
      <c r="I124" s="577">
        <f t="shared" si="37"/>
        <v>246982.16986357886</v>
      </c>
      <c r="J124" s="514">
        <f t="shared" si="30"/>
        <v>0</v>
      </c>
      <c r="K124" s="514"/>
      <c r="L124" s="525"/>
      <c r="M124" s="514">
        <f t="shared" si="23"/>
        <v>0</v>
      </c>
      <c r="N124" s="525"/>
      <c r="O124" s="514">
        <f t="shared" si="24"/>
        <v>0</v>
      </c>
      <c r="P124" s="514">
        <f t="shared" si="25"/>
        <v>0</v>
      </c>
    </row>
    <row r="125" spans="2:16">
      <c r="B125" s="195" t="str">
        <f t="shared" si="26"/>
        <v/>
      </c>
      <c r="C125" s="507">
        <f>IF(D93="","-",+C124+1)</f>
        <v>2033</v>
      </c>
      <c r="D125" s="374">
        <f>IF(F124+SUM(E$99:E124)=D$92,F124,D$92-SUM(E$99:E124))</f>
        <v>1532195.3411434717</v>
      </c>
      <c r="E125" s="522">
        <f t="shared" si="33"/>
        <v>63296.476190476191</v>
      </c>
      <c r="F125" s="523">
        <f t="shared" si="34"/>
        <v>1468898.8649529954</v>
      </c>
      <c r="G125" s="523">
        <f t="shared" si="35"/>
        <v>1500547.1030482335</v>
      </c>
      <c r="H125" s="526">
        <f t="shared" si="36"/>
        <v>239547.50229806019</v>
      </c>
      <c r="I125" s="577">
        <f t="shared" si="37"/>
        <v>239547.50229806019</v>
      </c>
      <c r="J125" s="514">
        <f t="shared" si="30"/>
        <v>0</v>
      </c>
      <c r="K125" s="514"/>
      <c r="L125" s="525"/>
      <c r="M125" s="514">
        <f t="shared" si="23"/>
        <v>0</v>
      </c>
      <c r="N125" s="525"/>
      <c r="O125" s="514">
        <f t="shared" si="24"/>
        <v>0</v>
      </c>
      <c r="P125" s="514">
        <f t="shared" si="25"/>
        <v>0</v>
      </c>
    </row>
    <row r="126" spans="2:16">
      <c r="B126" s="195" t="str">
        <f t="shared" si="26"/>
        <v/>
      </c>
      <c r="C126" s="507">
        <f>IF(D93="","-",+C125+1)</f>
        <v>2034</v>
      </c>
      <c r="D126" s="374">
        <f>IF(F125+SUM(E$99:E125)=D$92,F125,D$92-SUM(E$99:E125))</f>
        <v>1468898.8649529954</v>
      </c>
      <c r="E126" s="522">
        <f t="shared" si="33"/>
        <v>63296.476190476191</v>
      </c>
      <c r="F126" s="523">
        <f t="shared" si="34"/>
        <v>1405602.3887625192</v>
      </c>
      <c r="G126" s="523">
        <f t="shared" si="35"/>
        <v>1437250.6268577573</v>
      </c>
      <c r="H126" s="526">
        <f t="shared" si="36"/>
        <v>232112.83473254155</v>
      </c>
      <c r="I126" s="577">
        <f t="shared" si="37"/>
        <v>232112.83473254155</v>
      </c>
      <c r="J126" s="514">
        <f t="shared" si="30"/>
        <v>0</v>
      </c>
      <c r="K126" s="514"/>
      <c r="L126" s="525"/>
      <c r="M126" s="514">
        <f t="shared" si="23"/>
        <v>0</v>
      </c>
      <c r="N126" s="525"/>
      <c r="O126" s="514">
        <f t="shared" si="24"/>
        <v>0</v>
      </c>
      <c r="P126" s="514">
        <f t="shared" si="25"/>
        <v>0</v>
      </c>
    </row>
    <row r="127" spans="2:16">
      <c r="B127" s="195" t="str">
        <f t="shared" si="26"/>
        <v/>
      </c>
      <c r="C127" s="507">
        <f>IF(D93="","-",+C126+1)</f>
        <v>2035</v>
      </c>
      <c r="D127" s="374">
        <f>IF(F126+SUM(E$99:E126)=D$92,F126,D$92-SUM(E$99:E126))</f>
        <v>1405602.3887625192</v>
      </c>
      <c r="E127" s="522">
        <f t="shared" si="33"/>
        <v>63296.476190476191</v>
      </c>
      <c r="F127" s="523">
        <f t="shared" si="34"/>
        <v>1342305.912572043</v>
      </c>
      <c r="G127" s="523">
        <f t="shared" si="35"/>
        <v>1373954.1506672811</v>
      </c>
      <c r="H127" s="526">
        <f t="shared" si="36"/>
        <v>224678.16716702288</v>
      </c>
      <c r="I127" s="577">
        <f t="shared" si="37"/>
        <v>224678.16716702288</v>
      </c>
      <c r="J127" s="514">
        <f t="shared" si="30"/>
        <v>0</v>
      </c>
      <c r="K127" s="514"/>
      <c r="L127" s="525"/>
      <c r="M127" s="514">
        <f t="shared" si="23"/>
        <v>0</v>
      </c>
      <c r="N127" s="525"/>
      <c r="O127" s="514">
        <f t="shared" si="24"/>
        <v>0</v>
      </c>
      <c r="P127" s="514">
        <f t="shared" si="25"/>
        <v>0</v>
      </c>
    </row>
    <row r="128" spans="2:16">
      <c r="B128" s="195" t="str">
        <f t="shared" si="26"/>
        <v/>
      </c>
      <c r="C128" s="507">
        <f>IF(D93="","-",+C127+1)</f>
        <v>2036</v>
      </c>
      <c r="D128" s="374">
        <f>IF(F127+SUM(E$99:E127)=D$92,F127,D$92-SUM(E$99:E127))</f>
        <v>1342305.912572043</v>
      </c>
      <c r="E128" s="522">
        <f t="shared" si="33"/>
        <v>63296.476190476191</v>
      </c>
      <c r="F128" s="523">
        <f t="shared" si="34"/>
        <v>1279009.4363815668</v>
      </c>
      <c r="G128" s="523">
        <f t="shared" si="35"/>
        <v>1310657.6744768049</v>
      </c>
      <c r="H128" s="526">
        <f t="shared" si="36"/>
        <v>217243.49960150421</v>
      </c>
      <c r="I128" s="577">
        <f t="shared" si="37"/>
        <v>217243.49960150421</v>
      </c>
      <c r="J128" s="514">
        <f t="shared" si="30"/>
        <v>0</v>
      </c>
      <c r="K128" s="514"/>
      <c r="L128" s="525"/>
      <c r="M128" s="514">
        <f t="shared" si="23"/>
        <v>0</v>
      </c>
      <c r="N128" s="525"/>
      <c r="O128" s="514">
        <f t="shared" si="24"/>
        <v>0</v>
      </c>
      <c r="P128" s="514">
        <f t="shared" si="25"/>
        <v>0</v>
      </c>
    </row>
    <row r="129" spans="2:16">
      <c r="B129" s="195" t="str">
        <f t="shared" si="26"/>
        <v/>
      </c>
      <c r="C129" s="507">
        <f>IF(D93="","-",+C128+1)</f>
        <v>2037</v>
      </c>
      <c r="D129" s="374">
        <f>IF(F128+SUM(E$99:E128)=D$92,F128,D$92-SUM(E$99:E128))</f>
        <v>1279009.4363815668</v>
      </c>
      <c r="E129" s="522">
        <f t="shared" si="33"/>
        <v>63296.476190476191</v>
      </c>
      <c r="F129" s="523">
        <f t="shared" si="34"/>
        <v>1215712.9601910906</v>
      </c>
      <c r="G129" s="523">
        <f t="shared" si="35"/>
        <v>1247361.1982863287</v>
      </c>
      <c r="H129" s="526">
        <f t="shared" si="36"/>
        <v>209808.83203598554</v>
      </c>
      <c r="I129" s="577">
        <f t="shared" si="37"/>
        <v>209808.83203598554</v>
      </c>
      <c r="J129" s="514">
        <f t="shared" si="30"/>
        <v>0</v>
      </c>
      <c r="K129" s="514"/>
      <c r="L129" s="525"/>
      <c r="M129" s="514">
        <f t="shared" si="23"/>
        <v>0</v>
      </c>
      <c r="N129" s="525"/>
      <c r="O129" s="514">
        <f t="shared" si="24"/>
        <v>0</v>
      </c>
      <c r="P129" s="514">
        <f t="shared" si="25"/>
        <v>0</v>
      </c>
    </row>
    <row r="130" spans="2:16">
      <c r="B130" s="195" t="str">
        <f t="shared" si="26"/>
        <v/>
      </c>
      <c r="C130" s="507">
        <f>IF(D93="","-",+C129+1)</f>
        <v>2038</v>
      </c>
      <c r="D130" s="374">
        <f>IF(F129+SUM(E$99:E129)=D$92,F129,D$92-SUM(E$99:E129))</f>
        <v>1215712.9601910906</v>
      </c>
      <c r="E130" s="522">
        <f t="shared" si="33"/>
        <v>63296.476190476191</v>
      </c>
      <c r="F130" s="523">
        <f t="shared" si="34"/>
        <v>1152416.4840006144</v>
      </c>
      <c r="G130" s="523">
        <f t="shared" si="35"/>
        <v>1184064.7220958525</v>
      </c>
      <c r="H130" s="526">
        <f t="shared" si="36"/>
        <v>202374.1644704669</v>
      </c>
      <c r="I130" s="577">
        <f t="shared" si="37"/>
        <v>202374.1644704669</v>
      </c>
      <c r="J130" s="514">
        <f t="shared" si="30"/>
        <v>0</v>
      </c>
      <c r="K130" s="514"/>
      <c r="L130" s="525"/>
      <c r="M130" s="514">
        <f t="shared" si="23"/>
        <v>0</v>
      </c>
      <c r="N130" s="525"/>
      <c r="O130" s="514">
        <f t="shared" si="24"/>
        <v>0</v>
      </c>
      <c r="P130" s="514">
        <f t="shared" si="25"/>
        <v>0</v>
      </c>
    </row>
    <row r="131" spans="2:16">
      <c r="B131" s="195" t="str">
        <f t="shared" si="26"/>
        <v/>
      </c>
      <c r="C131" s="507">
        <f>IF(D93="","-",+C130+1)</f>
        <v>2039</v>
      </c>
      <c r="D131" s="374">
        <f>IF(F130+SUM(E$99:E130)=D$92,F130,D$92-SUM(E$99:E130))</f>
        <v>1152416.4840006144</v>
      </c>
      <c r="E131" s="522">
        <f t="shared" si="33"/>
        <v>63296.476190476191</v>
      </c>
      <c r="F131" s="523">
        <f t="shared" si="34"/>
        <v>1089120.0078101382</v>
      </c>
      <c r="G131" s="523">
        <f t="shared" si="35"/>
        <v>1120768.2459053763</v>
      </c>
      <c r="H131" s="526">
        <f t="shared" si="36"/>
        <v>194939.49690494823</v>
      </c>
      <c r="I131" s="577">
        <f t="shared" si="37"/>
        <v>194939.49690494823</v>
      </c>
      <c r="J131" s="514">
        <f t="shared" si="30"/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</row>
    <row r="132" spans="2:16">
      <c r="B132" s="195" t="str">
        <f t="shared" si="26"/>
        <v/>
      </c>
      <c r="C132" s="507">
        <f>IF(D93="","-",+C131+1)</f>
        <v>2040</v>
      </c>
      <c r="D132" s="374">
        <f>IF(F131+SUM(E$99:E131)=D$92,F131,D$92-SUM(E$99:E131))</f>
        <v>1089120.0078101382</v>
      </c>
      <c r="E132" s="522">
        <f t="shared" si="33"/>
        <v>63296.476190476191</v>
      </c>
      <c r="F132" s="523">
        <f t="shared" si="34"/>
        <v>1025823.531619662</v>
      </c>
      <c r="G132" s="523">
        <f t="shared" si="35"/>
        <v>1057471.7697149001</v>
      </c>
      <c r="H132" s="526">
        <f t="shared" si="36"/>
        <v>187504.82933942956</v>
      </c>
      <c r="I132" s="577">
        <f t="shared" si="37"/>
        <v>187504.82933942956</v>
      </c>
      <c r="J132" s="514">
        <f t="shared" si="30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</row>
    <row r="133" spans="2:16">
      <c r="B133" s="195" t="str">
        <f t="shared" si="26"/>
        <v/>
      </c>
      <c r="C133" s="507">
        <f>IF(D93="","-",+C132+1)</f>
        <v>2041</v>
      </c>
      <c r="D133" s="374">
        <f>IF(F132+SUM(E$99:E132)=D$92,F132,D$92-SUM(E$99:E132))</f>
        <v>1025823.531619662</v>
      </c>
      <c r="E133" s="522">
        <f t="shared" si="33"/>
        <v>63296.476190476191</v>
      </c>
      <c r="F133" s="523">
        <f t="shared" si="34"/>
        <v>962527.05542918574</v>
      </c>
      <c r="G133" s="523">
        <f t="shared" si="35"/>
        <v>994175.29352442385</v>
      </c>
      <c r="H133" s="526">
        <f t="shared" si="36"/>
        <v>180070.16177391089</v>
      </c>
      <c r="I133" s="577">
        <f t="shared" si="37"/>
        <v>180070.16177391089</v>
      </c>
      <c r="J133" s="514">
        <f t="shared" si="30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</row>
    <row r="134" spans="2:16">
      <c r="B134" s="195" t="str">
        <f t="shared" si="26"/>
        <v/>
      </c>
      <c r="C134" s="507">
        <f>IF(D93="","-",+C133+1)</f>
        <v>2042</v>
      </c>
      <c r="D134" s="374">
        <f>IF(F133+SUM(E$99:E133)=D$92,F133,D$92-SUM(E$99:E133))</f>
        <v>962527.05542918574</v>
      </c>
      <c r="E134" s="522">
        <f t="shared" si="33"/>
        <v>63296.476190476191</v>
      </c>
      <c r="F134" s="523">
        <f t="shared" si="34"/>
        <v>899230.57923870953</v>
      </c>
      <c r="G134" s="523">
        <f t="shared" si="35"/>
        <v>930878.81733394763</v>
      </c>
      <c r="H134" s="526">
        <f t="shared" si="36"/>
        <v>172635.49420839225</v>
      </c>
      <c r="I134" s="577">
        <f t="shared" si="37"/>
        <v>172635.49420839225</v>
      </c>
      <c r="J134" s="514">
        <f t="shared" si="30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</row>
    <row r="135" spans="2:16">
      <c r="B135" s="195" t="str">
        <f t="shared" si="26"/>
        <v/>
      </c>
      <c r="C135" s="507">
        <f>IF(D93="","-",+C134+1)</f>
        <v>2043</v>
      </c>
      <c r="D135" s="374">
        <f>IF(F134+SUM(E$99:E134)=D$92,F134,D$92-SUM(E$99:E134))</f>
        <v>899230.57923870953</v>
      </c>
      <c r="E135" s="522">
        <f t="shared" si="33"/>
        <v>63296.476190476191</v>
      </c>
      <c r="F135" s="523">
        <f t="shared" si="34"/>
        <v>835934.10304823332</v>
      </c>
      <c r="G135" s="523">
        <f t="shared" si="35"/>
        <v>867582.34114347142</v>
      </c>
      <c r="H135" s="526">
        <f t="shared" si="36"/>
        <v>165200.82664287358</v>
      </c>
      <c r="I135" s="577">
        <f t="shared" si="37"/>
        <v>165200.82664287358</v>
      </c>
      <c r="J135" s="514">
        <f t="shared" si="30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</row>
    <row r="136" spans="2:16">
      <c r="B136" s="195" t="str">
        <f t="shared" si="26"/>
        <v/>
      </c>
      <c r="C136" s="507">
        <f>IF(D93="","-",+C135+1)</f>
        <v>2044</v>
      </c>
      <c r="D136" s="374">
        <f>IF(F135+SUM(E$99:E135)=D$92,F135,D$92-SUM(E$99:E135))</f>
        <v>835934.10304823332</v>
      </c>
      <c r="E136" s="522">
        <f t="shared" si="33"/>
        <v>63296.476190476191</v>
      </c>
      <c r="F136" s="523">
        <f t="shared" si="34"/>
        <v>772637.6268577571</v>
      </c>
      <c r="G136" s="523">
        <f t="shared" si="35"/>
        <v>804285.86495299521</v>
      </c>
      <c r="H136" s="526">
        <f t="shared" si="36"/>
        <v>157766.15907735491</v>
      </c>
      <c r="I136" s="577">
        <f t="shared" si="37"/>
        <v>157766.15907735491</v>
      </c>
      <c r="J136" s="514">
        <f t="shared" si="30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</row>
    <row r="137" spans="2:16">
      <c r="B137" s="195" t="str">
        <f t="shared" si="26"/>
        <v/>
      </c>
      <c r="C137" s="507">
        <f>IF(D93="","-",+C136+1)</f>
        <v>2045</v>
      </c>
      <c r="D137" s="374">
        <f>IF(F136+SUM(E$99:E136)=D$92,F136,D$92-SUM(E$99:E136))</f>
        <v>772637.6268577571</v>
      </c>
      <c r="E137" s="522">
        <f t="shared" si="33"/>
        <v>63296.476190476191</v>
      </c>
      <c r="F137" s="523">
        <f t="shared" si="34"/>
        <v>709341.15066728089</v>
      </c>
      <c r="G137" s="523">
        <f t="shared" si="35"/>
        <v>740989.388762519</v>
      </c>
      <c r="H137" s="526">
        <f t="shared" si="36"/>
        <v>150331.49151183624</v>
      </c>
      <c r="I137" s="577">
        <f t="shared" si="37"/>
        <v>150331.49151183624</v>
      </c>
      <c r="J137" s="514">
        <f t="shared" si="30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</row>
    <row r="138" spans="2:16">
      <c r="B138" s="195" t="str">
        <f t="shared" si="26"/>
        <v/>
      </c>
      <c r="C138" s="507">
        <f>IF(D93="","-",+C137+1)</f>
        <v>2046</v>
      </c>
      <c r="D138" s="374">
        <f>IF(F137+SUM(E$99:E137)=D$92,F137,D$92-SUM(E$99:E137))</f>
        <v>709341.15066728089</v>
      </c>
      <c r="E138" s="522">
        <f t="shared" si="33"/>
        <v>63296.476190476191</v>
      </c>
      <c r="F138" s="523">
        <f t="shared" si="34"/>
        <v>646044.67447680468</v>
      </c>
      <c r="G138" s="523">
        <f t="shared" si="35"/>
        <v>677692.91257204278</v>
      </c>
      <c r="H138" s="526">
        <f t="shared" si="36"/>
        <v>142896.8239463176</v>
      </c>
      <c r="I138" s="577">
        <f t="shared" si="37"/>
        <v>142896.8239463176</v>
      </c>
      <c r="J138" s="514">
        <f t="shared" si="30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</row>
    <row r="139" spans="2:16">
      <c r="B139" s="195" t="str">
        <f t="shared" si="26"/>
        <v/>
      </c>
      <c r="C139" s="507">
        <f>IF(D93="","-",+C138+1)</f>
        <v>2047</v>
      </c>
      <c r="D139" s="374">
        <f>IF(F138+SUM(E$99:E138)=D$92,F138,D$92-SUM(E$99:E138))</f>
        <v>646044.67447680468</v>
      </c>
      <c r="E139" s="522">
        <f t="shared" si="33"/>
        <v>63296.476190476191</v>
      </c>
      <c r="F139" s="523">
        <f t="shared" si="34"/>
        <v>582748.19828632846</v>
      </c>
      <c r="G139" s="523">
        <f t="shared" si="35"/>
        <v>614396.43638156657</v>
      </c>
      <c r="H139" s="526">
        <f t="shared" si="36"/>
        <v>135462.15638079893</v>
      </c>
      <c r="I139" s="577">
        <f t="shared" si="37"/>
        <v>135462.15638079893</v>
      </c>
      <c r="J139" s="514">
        <f t="shared" si="30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</row>
    <row r="140" spans="2:16">
      <c r="B140" s="195" t="str">
        <f t="shared" si="26"/>
        <v/>
      </c>
      <c r="C140" s="507">
        <f>IF(D93="","-",+C139+1)</f>
        <v>2048</v>
      </c>
      <c r="D140" s="374">
        <f>IF(F139+SUM(E$99:E139)=D$92,F139,D$92-SUM(E$99:E139))</f>
        <v>582748.19828632846</v>
      </c>
      <c r="E140" s="522">
        <f t="shared" si="33"/>
        <v>63296.476190476191</v>
      </c>
      <c r="F140" s="523">
        <f t="shared" si="34"/>
        <v>519451.72209585225</v>
      </c>
      <c r="G140" s="523">
        <f t="shared" si="35"/>
        <v>551099.96019109036</v>
      </c>
      <c r="H140" s="526">
        <f t="shared" si="36"/>
        <v>128027.48881528026</v>
      </c>
      <c r="I140" s="577">
        <f t="shared" si="37"/>
        <v>128027.48881528026</v>
      </c>
      <c r="J140" s="514">
        <f t="shared" si="30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</row>
    <row r="141" spans="2:16">
      <c r="B141" s="195" t="str">
        <f t="shared" si="26"/>
        <v/>
      </c>
      <c r="C141" s="507">
        <f>IF(D93="","-",+C140+1)</f>
        <v>2049</v>
      </c>
      <c r="D141" s="374">
        <f>IF(F140+SUM(E$99:E140)=D$92,F140,D$92-SUM(E$99:E140))</f>
        <v>519451.72209585225</v>
      </c>
      <c r="E141" s="522">
        <f t="shared" si="33"/>
        <v>63296.476190476191</v>
      </c>
      <c r="F141" s="523">
        <f t="shared" si="34"/>
        <v>456155.24590537604</v>
      </c>
      <c r="G141" s="523">
        <f t="shared" si="35"/>
        <v>487803.48400061415</v>
      </c>
      <c r="H141" s="526">
        <f t="shared" si="36"/>
        <v>120592.82124976159</v>
      </c>
      <c r="I141" s="577">
        <f t="shared" si="37"/>
        <v>120592.82124976159</v>
      </c>
      <c r="J141" s="514">
        <f t="shared" si="30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</row>
    <row r="142" spans="2:16">
      <c r="B142" s="195" t="str">
        <f t="shared" si="26"/>
        <v/>
      </c>
      <c r="C142" s="507">
        <f>IF(D93="","-",+C141+1)</f>
        <v>2050</v>
      </c>
      <c r="D142" s="374">
        <f>IF(F141+SUM(E$99:E141)=D$92,F141,D$92-SUM(E$99:E141))</f>
        <v>456155.24590537604</v>
      </c>
      <c r="E142" s="522">
        <f t="shared" si="33"/>
        <v>63296.476190476191</v>
      </c>
      <c r="F142" s="523">
        <f t="shared" si="34"/>
        <v>392858.76971489983</v>
      </c>
      <c r="G142" s="523">
        <f t="shared" si="35"/>
        <v>424507.00781013793</v>
      </c>
      <c r="H142" s="526">
        <f t="shared" si="36"/>
        <v>113158.15368424293</v>
      </c>
      <c r="I142" s="577">
        <f t="shared" si="37"/>
        <v>113158.15368424293</v>
      </c>
      <c r="J142" s="514">
        <f t="shared" si="30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</row>
    <row r="143" spans="2:16">
      <c r="B143" s="195" t="str">
        <f t="shared" si="26"/>
        <v/>
      </c>
      <c r="C143" s="507">
        <f>IF(D93="","-",+C142+1)</f>
        <v>2051</v>
      </c>
      <c r="D143" s="374">
        <f>IF(F142+SUM(E$99:E142)=D$92,F142,D$92-SUM(E$99:E142))</f>
        <v>392858.76971489983</v>
      </c>
      <c r="E143" s="522">
        <f t="shared" si="33"/>
        <v>63296.476190476191</v>
      </c>
      <c r="F143" s="523">
        <f t="shared" si="34"/>
        <v>329562.29352442361</v>
      </c>
      <c r="G143" s="523">
        <f t="shared" si="35"/>
        <v>361210.53161966172</v>
      </c>
      <c r="H143" s="526">
        <f t="shared" si="36"/>
        <v>105723.48611872428</v>
      </c>
      <c r="I143" s="577">
        <f t="shared" si="37"/>
        <v>105723.48611872428</v>
      </c>
      <c r="J143" s="514">
        <f t="shared" si="30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</row>
    <row r="144" spans="2:16">
      <c r="B144" s="195" t="str">
        <f t="shared" si="26"/>
        <v/>
      </c>
      <c r="C144" s="507">
        <f>IF(D93="","-",+C143+1)</f>
        <v>2052</v>
      </c>
      <c r="D144" s="374">
        <f>IF(F143+SUM(E$99:E143)=D$92,F143,D$92-SUM(E$99:E143))</f>
        <v>329562.29352442361</v>
      </c>
      <c r="E144" s="522">
        <f t="shared" si="33"/>
        <v>63296.476190476191</v>
      </c>
      <c r="F144" s="523">
        <f t="shared" si="34"/>
        <v>266265.8173339474</v>
      </c>
      <c r="G144" s="523">
        <f t="shared" si="35"/>
        <v>297914.05542918551</v>
      </c>
      <c r="H144" s="526">
        <f t="shared" si="36"/>
        <v>98288.818553205609</v>
      </c>
      <c r="I144" s="577">
        <f t="shared" si="37"/>
        <v>98288.818553205609</v>
      </c>
      <c r="J144" s="514">
        <f t="shared" si="30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</row>
    <row r="145" spans="2:16">
      <c r="B145" s="195" t="str">
        <f t="shared" si="26"/>
        <v/>
      </c>
      <c r="C145" s="507">
        <f>IF(D93="","-",+C144+1)</f>
        <v>2053</v>
      </c>
      <c r="D145" s="374">
        <f>IF(F144+SUM(E$99:E144)=D$92,F144,D$92-SUM(E$99:E144))</f>
        <v>266265.8173339474</v>
      </c>
      <c r="E145" s="522">
        <f t="shared" si="33"/>
        <v>63296.476190476191</v>
      </c>
      <c r="F145" s="523">
        <f t="shared" si="34"/>
        <v>202969.34114347122</v>
      </c>
      <c r="G145" s="523">
        <f t="shared" si="35"/>
        <v>234617.5792387093</v>
      </c>
      <c r="H145" s="526">
        <f t="shared" si="36"/>
        <v>90854.150987686939</v>
      </c>
      <c r="I145" s="577">
        <f t="shared" si="37"/>
        <v>90854.150987686939</v>
      </c>
      <c r="J145" s="514">
        <f t="shared" si="30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</row>
    <row r="146" spans="2:16">
      <c r="B146" s="195" t="str">
        <f t="shared" si="26"/>
        <v/>
      </c>
      <c r="C146" s="507">
        <f>IF(D93="","-",+C145+1)</f>
        <v>2054</v>
      </c>
      <c r="D146" s="374">
        <f>IF(F145+SUM(E$99:E145)=D$92,F145,D$92-SUM(E$99:E145))</f>
        <v>202969.34114347122</v>
      </c>
      <c r="E146" s="522">
        <f t="shared" si="33"/>
        <v>63296.476190476191</v>
      </c>
      <c r="F146" s="523">
        <f t="shared" si="34"/>
        <v>139672.86495299503</v>
      </c>
      <c r="G146" s="523">
        <f t="shared" si="35"/>
        <v>171321.10304823314</v>
      </c>
      <c r="H146" s="526">
        <f t="shared" si="36"/>
        <v>83419.483422168298</v>
      </c>
      <c r="I146" s="577">
        <f t="shared" si="37"/>
        <v>83419.483422168298</v>
      </c>
      <c r="J146" s="514">
        <f t="shared" si="30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</row>
    <row r="147" spans="2:16">
      <c r="B147" s="195" t="str">
        <f t="shared" si="26"/>
        <v/>
      </c>
      <c r="C147" s="507">
        <f>IF(D93="","-",+C146+1)</f>
        <v>2055</v>
      </c>
      <c r="D147" s="374">
        <f>IF(F146+SUM(E$99:E146)=D$92,F146,D$92-SUM(E$99:E146))</f>
        <v>139672.86495299503</v>
      </c>
      <c r="E147" s="522">
        <f t="shared" si="33"/>
        <v>63296.476190476191</v>
      </c>
      <c r="F147" s="523">
        <f t="shared" si="34"/>
        <v>76376.388762518851</v>
      </c>
      <c r="G147" s="523">
        <f t="shared" si="35"/>
        <v>108024.62685775694</v>
      </c>
      <c r="H147" s="526">
        <f t="shared" si="36"/>
        <v>75984.815856649628</v>
      </c>
      <c r="I147" s="577">
        <f t="shared" si="37"/>
        <v>75984.815856649628</v>
      </c>
      <c r="J147" s="514">
        <f t="shared" si="30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</row>
    <row r="148" spans="2:16">
      <c r="B148" s="195" t="str">
        <f t="shared" si="26"/>
        <v/>
      </c>
      <c r="C148" s="507">
        <f>IF(D93="","-",+C147+1)</f>
        <v>2056</v>
      </c>
      <c r="D148" s="374">
        <f>IF(F147+SUM(E$99:E147)=D$92,F147,D$92-SUM(E$99:E147))</f>
        <v>76376.388762518851</v>
      </c>
      <c r="E148" s="522">
        <f t="shared" si="33"/>
        <v>63296.476190476191</v>
      </c>
      <c r="F148" s="523">
        <f t="shared" si="34"/>
        <v>13079.91257204266</v>
      </c>
      <c r="G148" s="523">
        <f t="shared" si="35"/>
        <v>44728.150667280759</v>
      </c>
      <c r="H148" s="526">
        <f t="shared" si="36"/>
        <v>68550.148291130972</v>
      </c>
      <c r="I148" s="577">
        <f t="shared" si="37"/>
        <v>68550.148291130972</v>
      </c>
      <c r="J148" s="514">
        <f t="shared" si="30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</row>
    <row r="149" spans="2:16">
      <c r="B149" s="195" t="str">
        <f t="shared" si="26"/>
        <v/>
      </c>
      <c r="C149" s="507">
        <f>IF(D93="","-",+C148+1)</f>
        <v>2057</v>
      </c>
      <c r="D149" s="374">
        <f>IF(F148+SUM(E$99:E148)=D$92,F148,D$92-SUM(E$99:E148))</f>
        <v>13079.91257204266</v>
      </c>
      <c r="E149" s="522">
        <f t="shared" si="33"/>
        <v>13079.91257204266</v>
      </c>
      <c r="F149" s="523">
        <f t="shared" si="34"/>
        <v>0</v>
      </c>
      <c r="G149" s="523">
        <f t="shared" si="35"/>
        <v>6539.95628602133</v>
      </c>
      <c r="H149" s="526">
        <f t="shared" si="36"/>
        <v>13848.081730990383</v>
      </c>
      <c r="I149" s="577">
        <f t="shared" si="37"/>
        <v>13848.081730990383</v>
      </c>
      <c r="J149" s="514">
        <f t="shared" si="30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</row>
    <row r="150" spans="2:16">
      <c r="B150" s="195" t="str">
        <f t="shared" si="26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33"/>
        <v>0</v>
      </c>
      <c r="F150" s="523">
        <f t="shared" si="34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0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</row>
    <row r="151" spans="2:16">
      <c r="B151" s="195" t="str">
        <f t="shared" si="26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33"/>
        <v>0</v>
      </c>
      <c r="F151" s="523">
        <f t="shared" si="34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0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</row>
    <row r="152" spans="2:16">
      <c r="B152" s="195" t="str">
        <f t="shared" si="26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33"/>
        <v>0</v>
      </c>
      <c r="F152" s="523">
        <f t="shared" si="34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0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</row>
    <row r="153" spans="2:16">
      <c r="B153" s="195" t="str">
        <f t="shared" si="26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33"/>
        <v>0</v>
      </c>
      <c r="F153" s="523">
        <f t="shared" si="34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0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</row>
    <row r="154" spans="2:16" ht="13.5" thickBot="1">
      <c r="B154" s="195" t="str">
        <f t="shared" si="26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33"/>
        <v>0</v>
      </c>
      <c r="F154" s="523">
        <f t="shared" si="34"/>
        <v>0</v>
      </c>
      <c r="G154" s="523">
        <f t="shared" si="35"/>
        <v>0</v>
      </c>
      <c r="H154" s="526">
        <f t="shared" si="36"/>
        <v>0</v>
      </c>
      <c r="I154" s="577">
        <f t="shared" si="37"/>
        <v>0</v>
      </c>
      <c r="J154" s="514">
        <f t="shared" si="30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</row>
    <row r="155" spans="2:16">
      <c r="C155" s="374" t="s">
        <v>78</v>
      </c>
      <c r="D155" s="375"/>
      <c r="E155" s="375">
        <f>SUM(E99:E154)</f>
        <v>2658451.9999999995</v>
      </c>
      <c r="F155" s="375"/>
      <c r="G155" s="375"/>
      <c r="H155" s="375">
        <f>SUM(H99:H154)</f>
        <v>9202345.7159158178</v>
      </c>
      <c r="I155" s="375">
        <f>SUM(I99:I154)</f>
        <v>9202345.7159158178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view="pageBreakPreview" zoomScale="82" zoomScaleNormal="100" zoomScaleSheetLayoutView="82" workbookViewId="0">
      <selection activeCell="D113" sqref="D11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46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1606027.4766677744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1606027.4766677744</v>
      </c>
      <c r="O6" s="269"/>
      <c r="P6" s="269"/>
    </row>
    <row r="7" spans="1:16" ht="13.5" thickBot="1">
      <c r="C7" s="467" t="s">
        <v>48</v>
      </c>
      <c r="D7" s="624" t="s">
        <v>336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335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388543.90476190473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1974664.0430256741</v>
      </c>
      <c r="H27" s="639">
        <v>1974664.0430256741</v>
      </c>
      <c r="I27" s="511">
        <f t="shared" si="9"/>
        <v>0</v>
      </c>
      <c r="J27" s="511"/>
      <c r="K27" s="518">
        <f t="shared" si="6"/>
        <v>1974664.0430256741</v>
      </c>
      <c r="L27" s="519">
        <f t="shared" si="7"/>
        <v>0</v>
      </c>
      <c r="M27" s="518">
        <f t="shared" si="8"/>
        <v>1974664.0430256741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398020.58536585368</v>
      </c>
      <c r="F28" s="631">
        <v>11808292.980061941</v>
      </c>
      <c r="G28" s="630">
        <v>1924077.9753737026</v>
      </c>
      <c r="H28" s="639">
        <v>1924077.9753737026</v>
      </c>
      <c r="I28" s="511">
        <f t="shared" si="9"/>
        <v>0</v>
      </c>
      <c r="J28" s="511"/>
      <c r="K28" s="518">
        <f t="shared" si="6"/>
        <v>1924077.9753737026</v>
      </c>
      <c r="L28" s="519">
        <f t="shared" si="7"/>
        <v>0</v>
      </c>
      <c r="M28" s="518">
        <f t="shared" si="8"/>
        <v>1924077.9753737026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>
      <c r="B29" s="195" t="str">
        <f t="shared" si="5"/>
        <v/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1586061.814731969</v>
      </c>
      <c r="H29" s="639">
        <v>1586061.814731969</v>
      </c>
      <c r="I29" s="511">
        <f t="shared" si="9"/>
        <v>0</v>
      </c>
      <c r="J29" s="511"/>
      <c r="K29" s="518">
        <f t="shared" si="6"/>
        <v>1586061.814731969</v>
      </c>
      <c r="L29" s="519">
        <f t="shared" si="7"/>
        <v>0</v>
      </c>
      <c r="M29" s="518">
        <f t="shared" si="8"/>
        <v>1586061.814731969</v>
      </c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>IU</v>
      </c>
      <c r="C30" s="507">
        <f>IF(D11="","-",+C29+1)</f>
        <v>2021</v>
      </c>
      <c r="D30" s="631">
        <v>11428784.980061945</v>
      </c>
      <c r="E30" s="630">
        <v>388543.90476190473</v>
      </c>
      <c r="F30" s="631">
        <v>11040241.07530004</v>
      </c>
      <c r="G30" s="630">
        <v>1579453.3470366392</v>
      </c>
      <c r="H30" s="639">
        <v>1579453.3470366392</v>
      </c>
      <c r="I30" s="511">
        <f t="shared" si="9"/>
        <v>0</v>
      </c>
      <c r="J30" s="511"/>
      <c r="K30" s="518">
        <f t="shared" ref="K30" si="12">G30</f>
        <v>1579453.3470366392</v>
      </c>
      <c r="L30" s="519">
        <f t="shared" ref="L30" si="13">IF(K30&lt;&gt;0,+G30-K30,0)</f>
        <v>0</v>
      </c>
      <c r="M30" s="518">
        <f t="shared" ref="M30" si="14">H30</f>
        <v>1579453.3470366392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2022</v>
      </c>
      <c r="D31" s="631">
        <v>11021728.489934186</v>
      </c>
      <c r="E31" s="630">
        <v>388543.90476190473</v>
      </c>
      <c r="F31" s="631">
        <v>10633184.585172281</v>
      </c>
      <c r="G31" s="630">
        <v>1606027.4766677744</v>
      </c>
      <c r="H31" s="639">
        <v>1606027.4766677744</v>
      </c>
      <c r="I31" s="511">
        <f t="shared" si="9"/>
        <v>0</v>
      </c>
      <c r="J31" s="511"/>
      <c r="K31" s="518">
        <f t="shared" ref="K31" si="15">G31</f>
        <v>1606027.4766677744</v>
      </c>
      <c r="L31" s="519">
        <f t="shared" ref="L31" si="16">IF(K31&lt;&gt;0,+G31-K31,0)</f>
        <v>0</v>
      </c>
      <c r="M31" s="518">
        <f t="shared" ref="M31" si="17">H31</f>
        <v>1606027.4766677744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2023</v>
      </c>
      <c r="D32" s="523">
        <f>IF(F31+SUM(E$17:E31)=D$10,F31,D$10-SUM(E$17:E31))</f>
        <v>10633184.585172281</v>
      </c>
      <c r="E32" s="522">
        <f>IF(+I14&lt;F31,I14,D32)</f>
        <v>388543.90476190473</v>
      </c>
      <c r="F32" s="523">
        <f t="shared" ref="F32:F33" si="18">+D32-E32</f>
        <v>10244640.680410376</v>
      </c>
      <c r="G32" s="524">
        <f t="shared" ref="G32:G72" si="19">+I$12*((D32+F32)/2)+E32</f>
        <v>1562338.0081974007</v>
      </c>
      <c r="H32" s="491">
        <f t="shared" ref="H32:H72" si="20">+I$13*((D32+F32)/2)+E32</f>
        <v>1562338.0081974007</v>
      </c>
      <c r="I32" s="511">
        <f t="shared" si="9"/>
        <v>0</v>
      </c>
      <c r="J32" s="511"/>
      <c r="K32" s="525"/>
      <c r="L32" s="514">
        <f t="shared" ref="L32:L72" si="21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2024</v>
      </c>
      <c r="D33" s="523">
        <f>IF(F32+SUM(E$17:E32)=D$10,F32,D$10-SUM(E$17:E32))</f>
        <v>10244640.680410376</v>
      </c>
      <c r="E33" s="522">
        <f>IF(+I14&lt;F32,I14,D33)</f>
        <v>388543.90476190473</v>
      </c>
      <c r="F33" s="523">
        <f t="shared" si="18"/>
        <v>9856096.775648471</v>
      </c>
      <c r="G33" s="524">
        <f t="shared" si="19"/>
        <v>1518648.5397270261</v>
      </c>
      <c r="H33" s="491">
        <f t="shared" si="20"/>
        <v>1518648.5397270261</v>
      </c>
      <c r="I33" s="511">
        <f t="shared" si="9"/>
        <v>0</v>
      </c>
      <c r="J33" s="511"/>
      <c r="K33" s="525"/>
      <c r="L33" s="514">
        <f t="shared" si="21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9856096.775648471</v>
      </c>
      <c r="E34" s="522">
        <f>IF(+I14&lt;F33,I14,D34)</f>
        <v>388543.90476190473</v>
      </c>
      <c r="F34" s="523">
        <f t="shared" ref="F34:F72" si="22">+D34-E34</f>
        <v>9467552.8708865661</v>
      </c>
      <c r="G34" s="524">
        <f t="shared" si="19"/>
        <v>1474959.0712566525</v>
      </c>
      <c r="H34" s="491">
        <f t="shared" si="20"/>
        <v>1474959.0712566525</v>
      </c>
      <c r="I34" s="511">
        <f t="shared" ref="I34:I72" si="23">H34-G34</f>
        <v>0</v>
      </c>
      <c r="J34" s="511"/>
      <c r="K34" s="525"/>
      <c r="L34" s="514">
        <f t="shared" si="21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9467552.8708865661</v>
      </c>
      <c r="E35" s="522">
        <f>IF(+I14&lt;F34,I14,D35)</f>
        <v>388543.90476190473</v>
      </c>
      <c r="F35" s="523">
        <f t="shared" si="22"/>
        <v>9079008.9661246613</v>
      </c>
      <c r="G35" s="524">
        <f t="shared" si="19"/>
        <v>1431269.6027862781</v>
      </c>
      <c r="H35" s="491">
        <f t="shared" si="20"/>
        <v>1431269.6027862781</v>
      </c>
      <c r="I35" s="511">
        <f t="shared" si="23"/>
        <v>0</v>
      </c>
      <c r="J35" s="511"/>
      <c r="K35" s="525"/>
      <c r="L35" s="514">
        <f t="shared" si="21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9079008.9661246613</v>
      </c>
      <c r="E36" s="522">
        <f>IF(+I14&lt;F35,I14,D36)</f>
        <v>388543.90476190473</v>
      </c>
      <c r="F36" s="523">
        <f t="shared" si="22"/>
        <v>8690465.0613627564</v>
      </c>
      <c r="G36" s="524">
        <f t="shared" si="19"/>
        <v>1387580.1343159042</v>
      </c>
      <c r="H36" s="491">
        <f t="shared" si="20"/>
        <v>1387580.1343159042</v>
      </c>
      <c r="I36" s="511">
        <f t="shared" si="23"/>
        <v>0</v>
      </c>
      <c r="J36" s="511"/>
      <c r="K36" s="525"/>
      <c r="L36" s="514">
        <f t="shared" si="2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8690465.0613627564</v>
      </c>
      <c r="E37" s="522">
        <f>IF(+I14&lt;F36,I14,D37)</f>
        <v>388543.90476190473</v>
      </c>
      <c r="F37" s="523">
        <f t="shared" si="22"/>
        <v>8301921.1566008516</v>
      </c>
      <c r="G37" s="524">
        <f t="shared" si="19"/>
        <v>1343890.6658455299</v>
      </c>
      <c r="H37" s="491">
        <f t="shared" si="20"/>
        <v>1343890.6658455299</v>
      </c>
      <c r="I37" s="511">
        <f t="shared" si="23"/>
        <v>0</v>
      </c>
      <c r="J37" s="511"/>
      <c r="K37" s="525"/>
      <c r="L37" s="514">
        <f t="shared" si="2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8301921.1566008516</v>
      </c>
      <c r="E38" s="522">
        <f>IF(+I14&lt;F37,I14,D38)</f>
        <v>388543.90476190473</v>
      </c>
      <c r="F38" s="523">
        <f t="shared" si="22"/>
        <v>7913377.2518389467</v>
      </c>
      <c r="G38" s="524">
        <f t="shared" si="19"/>
        <v>1300201.197375156</v>
      </c>
      <c r="H38" s="491">
        <f t="shared" si="20"/>
        <v>1300201.197375156</v>
      </c>
      <c r="I38" s="511">
        <f t="shared" si="23"/>
        <v>0</v>
      </c>
      <c r="J38" s="511"/>
      <c r="K38" s="525"/>
      <c r="L38" s="514">
        <f t="shared" si="2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7913377.2518389467</v>
      </c>
      <c r="E39" s="522">
        <f>IF(+I14&lt;F38,I14,D39)</f>
        <v>388543.90476190473</v>
      </c>
      <c r="F39" s="523">
        <f t="shared" si="22"/>
        <v>7524833.3470770419</v>
      </c>
      <c r="G39" s="524">
        <f t="shared" si="19"/>
        <v>1256511.7289047819</v>
      </c>
      <c r="H39" s="491">
        <f t="shared" si="20"/>
        <v>1256511.7289047819</v>
      </c>
      <c r="I39" s="511">
        <f t="shared" si="23"/>
        <v>0</v>
      </c>
      <c r="J39" s="511"/>
      <c r="K39" s="525"/>
      <c r="L39" s="514">
        <f t="shared" si="2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7524833.3470770419</v>
      </c>
      <c r="E40" s="522">
        <f>IF(+I14&lt;F39,I14,D40)</f>
        <v>388543.90476190473</v>
      </c>
      <c r="F40" s="523">
        <f t="shared" si="22"/>
        <v>7136289.442315137</v>
      </c>
      <c r="G40" s="524">
        <f t="shared" si="19"/>
        <v>1212822.2604344077</v>
      </c>
      <c r="H40" s="491">
        <f t="shared" si="20"/>
        <v>1212822.2604344077</v>
      </c>
      <c r="I40" s="511">
        <f t="shared" si="23"/>
        <v>0</v>
      </c>
      <c r="J40" s="511"/>
      <c r="K40" s="525"/>
      <c r="L40" s="514">
        <f t="shared" si="2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7136289.442315137</v>
      </c>
      <c r="E41" s="522">
        <f>IF(+I14&lt;F40,I14,D41)</f>
        <v>388543.90476190473</v>
      </c>
      <c r="F41" s="523">
        <f t="shared" si="22"/>
        <v>6747745.5375532322</v>
      </c>
      <c r="G41" s="524">
        <f t="shared" si="19"/>
        <v>1169132.7919640336</v>
      </c>
      <c r="H41" s="491">
        <f t="shared" si="20"/>
        <v>1169132.7919640336</v>
      </c>
      <c r="I41" s="511">
        <f t="shared" si="23"/>
        <v>0</v>
      </c>
      <c r="J41" s="511"/>
      <c r="K41" s="525"/>
      <c r="L41" s="514">
        <f t="shared" si="2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6747745.5375532322</v>
      </c>
      <c r="E42" s="522">
        <f>IF(+I14&lt;F41,I14,D42)</f>
        <v>388543.90476190473</v>
      </c>
      <c r="F42" s="523">
        <f t="shared" si="22"/>
        <v>6359201.6327913273</v>
      </c>
      <c r="G42" s="524">
        <f t="shared" si="19"/>
        <v>1125443.3234936595</v>
      </c>
      <c r="H42" s="491">
        <f t="shared" si="20"/>
        <v>1125443.3234936595</v>
      </c>
      <c r="I42" s="511">
        <f t="shared" si="23"/>
        <v>0</v>
      </c>
      <c r="J42" s="511"/>
      <c r="K42" s="525"/>
      <c r="L42" s="514">
        <f t="shared" si="2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6359201.6327913273</v>
      </c>
      <c r="E43" s="522">
        <f>IF(+I14&lt;F42,I14,D43)</f>
        <v>388543.90476190473</v>
      </c>
      <c r="F43" s="523">
        <f t="shared" si="22"/>
        <v>5970657.7280294225</v>
      </c>
      <c r="G43" s="524">
        <f t="shared" si="19"/>
        <v>1081753.8550232854</v>
      </c>
      <c r="H43" s="491">
        <f t="shared" si="20"/>
        <v>1081753.8550232854</v>
      </c>
      <c r="I43" s="511">
        <f t="shared" si="23"/>
        <v>0</v>
      </c>
      <c r="J43" s="511"/>
      <c r="K43" s="525"/>
      <c r="L43" s="514">
        <f t="shared" si="2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5970657.7280294225</v>
      </c>
      <c r="E44" s="522">
        <f>IF(+I14&lt;F43,I14,D44)</f>
        <v>388543.90476190473</v>
      </c>
      <c r="F44" s="523">
        <f t="shared" si="22"/>
        <v>5582113.8232675176</v>
      </c>
      <c r="G44" s="524">
        <f t="shared" si="19"/>
        <v>1038064.3865529111</v>
      </c>
      <c r="H44" s="491">
        <f t="shared" si="20"/>
        <v>1038064.3865529111</v>
      </c>
      <c r="I44" s="511">
        <f t="shared" si="23"/>
        <v>0</v>
      </c>
      <c r="J44" s="511"/>
      <c r="K44" s="525"/>
      <c r="L44" s="514">
        <f t="shared" si="2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5582113.8232675176</v>
      </c>
      <c r="E45" s="522">
        <f>IF(+I14&lt;F44,I14,D45)</f>
        <v>388543.90476190473</v>
      </c>
      <c r="F45" s="523">
        <f t="shared" si="22"/>
        <v>5193569.9185056128</v>
      </c>
      <c r="G45" s="524">
        <f t="shared" si="19"/>
        <v>994374.91808253701</v>
      </c>
      <c r="H45" s="491">
        <f t="shared" si="20"/>
        <v>994374.91808253701</v>
      </c>
      <c r="I45" s="511">
        <f t="shared" si="23"/>
        <v>0</v>
      </c>
      <c r="J45" s="511"/>
      <c r="K45" s="525"/>
      <c r="L45" s="514">
        <f t="shared" si="2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5193569.9185056128</v>
      </c>
      <c r="E46" s="522">
        <f>IF(+I14&lt;F45,I14,D46)</f>
        <v>388543.90476190473</v>
      </c>
      <c r="F46" s="523">
        <f t="shared" si="22"/>
        <v>4805026.0137437079</v>
      </c>
      <c r="G46" s="524">
        <f t="shared" si="19"/>
        <v>950685.44961216289</v>
      </c>
      <c r="H46" s="491">
        <f t="shared" si="20"/>
        <v>950685.44961216289</v>
      </c>
      <c r="I46" s="511">
        <f t="shared" si="23"/>
        <v>0</v>
      </c>
      <c r="J46" s="511"/>
      <c r="K46" s="525"/>
      <c r="L46" s="514">
        <f t="shared" si="2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4805026.0137437079</v>
      </c>
      <c r="E47" s="522">
        <f>IF(+I14&lt;F46,I14,D47)</f>
        <v>388543.90476190473</v>
      </c>
      <c r="F47" s="523">
        <f t="shared" si="22"/>
        <v>4416482.1089818031</v>
      </c>
      <c r="G47" s="524">
        <f t="shared" si="19"/>
        <v>906995.98114178888</v>
      </c>
      <c r="H47" s="491">
        <f t="shared" si="20"/>
        <v>906995.98114178888</v>
      </c>
      <c r="I47" s="511">
        <f t="shared" si="23"/>
        <v>0</v>
      </c>
      <c r="J47" s="511"/>
      <c r="K47" s="525"/>
      <c r="L47" s="514">
        <f t="shared" si="2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4416482.1089818031</v>
      </c>
      <c r="E48" s="522">
        <f>IF(+I14&lt;F47,I14,D48)</f>
        <v>388543.90476190473</v>
      </c>
      <c r="F48" s="523">
        <f t="shared" si="22"/>
        <v>4027938.2042198982</v>
      </c>
      <c r="G48" s="524">
        <f t="shared" si="19"/>
        <v>863306.51267141476</v>
      </c>
      <c r="H48" s="491">
        <f t="shared" si="20"/>
        <v>863306.51267141476</v>
      </c>
      <c r="I48" s="511">
        <f t="shared" si="23"/>
        <v>0</v>
      </c>
      <c r="J48" s="511"/>
      <c r="K48" s="525"/>
      <c r="L48" s="514">
        <f t="shared" si="2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4027938.2042198982</v>
      </c>
      <c r="E49" s="522">
        <f>IF(+I14&lt;F48,I14,D49)</f>
        <v>388543.90476190473</v>
      </c>
      <c r="F49" s="523">
        <f t="shared" si="22"/>
        <v>3639394.2994579934</v>
      </c>
      <c r="G49" s="524">
        <f t="shared" si="19"/>
        <v>819617.04420104064</v>
      </c>
      <c r="H49" s="491">
        <f t="shared" si="20"/>
        <v>819617.04420104064</v>
      </c>
      <c r="I49" s="511">
        <f t="shared" si="23"/>
        <v>0</v>
      </c>
      <c r="J49" s="511"/>
      <c r="K49" s="525"/>
      <c r="L49" s="514">
        <f t="shared" si="2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3639394.2994579934</v>
      </c>
      <c r="E50" s="522">
        <f>IF(+I14&lt;F49,I14,D50)</f>
        <v>388543.90476190473</v>
      </c>
      <c r="F50" s="523">
        <f t="shared" si="22"/>
        <v>3250850.3946960885</v>
      </c>
      <c r="G50" s="524">
        <f t="shared" si="19"/>
        <v>775927.57573066652</v>
      </c>
      <c r="H50" s="491">
        <f t="shared" si="20"/>
        <v>775927.57573066652</v>
      </c>
      <c r="I50" s="511">
        <f t="shared" si="23"/>
        <v>0</v>
      </c>
      <c r="J50" s="511"/>
      <c r="K50" s="525"/>
      <c r="L50" s="514">
        <f t="shared" si="2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3250850.3946960885</v>
      </c>
      <c r="E51" s="522">
        <f>IF(+I14&lt;F50,I14,D51)</f>
        <v>388543.90476190473</v>
      </c>
      <c r="F51" s="523">
        <f t="shared" si="22"/>
        <v>2862306.4899341837</v>
      </c>
      <c r="G51" s="524">
        <f t="shared" si="19"/>
        <v>732238.1072602924</v>
      </c>
      <c r="H51" s="491">
        <f t="shared" si="20"/>
        <v>732238.1072602924</v>
      </c>
      <c r="I51" s="511">
        <f t="shared" si="23"/>
        <v>0</v>
      </c>
      <c r="J51" s="511"/>
      <c r="K51" s="525"/>
      <c r="L51" s="514">
        <f t="shared" si="2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2862306.4899341837</v>
      </c>
      <c r="E52" s="522">
        <f>IF(+I14&lt;F51,I14,D52)</f>
        <v>388543.90476190473</v>
      </c>
      <c r="F52" s="523">
        <f t="shared" si="22"/>
        <v>2473762.5851722788</v>
      </c>
      <c r="G52" s="524">
        <f t="shared" si="19"/>
        <v>688548.63878991827</v>
      </c>
      <c r="H52" s="491">
        <f t="shared" si="20"/>
        <v>688548.63878991827</v>
      </c>
      <c r="I52" s="511">
        <f t="shared" si="23"/>
        <v>0</v>
      </c>
      <c r="J52" s="511"/>
      <c r="K52" s="525"/>
      <c r="L52" s="514">
        <f t="shared" si="2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2473762.5851722788</v>
      </c>
      <c r="E53" s="522">
        <f>IF(+I14&lt;F52,I14,D53)</f>
        <v>388543.90476190473</v>
      </c>
      <c r="F53" s="523">
        <f t="shared" si="22"/>
        <v>2085218.680410374</v>
      </c>
      <c r="G53" s="524">
        <f t="shared" si="19"/>
        <v>644859.17031954415</v>
      </c>
      <c r="H53" s="491">
        <f t="shared" si="20"/>
        <v>644859.17031954415</v>
      </c>
      <c r="I53" s="511">
        <f t="shared" si="23"/>
        <v>0</v>
      </c>
      <c r="J53" s="511"/>
      <c r="K53" s="525"/>
      <c r="L53" s="514">
        <f t="shared" si="2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2085218.680410374</v>
      </c>
      <c r="E54" s="522">
        <f>IF(+I14&lt;F53,I14,D54)</f>
        <v>388543.90476190473</v>
      </c>
      <c r="F54" s="523">
        <f t="shared" si="22"/>
        <v>1696674.7756484691</v>
      </c>
      <c r="G54" s="524">
        <f t="shared" si="19"/>
        <v>601169.70184917003</v>
      </c>
      <c r="H54" s="491">
        <f t="shared" si="20"/>
        <v>601169.70184917003</v>
      </c>
      <c r="I54" s="511">
        <f t="shared" si="23"/>
        <v>0</v>
      </c>
      <c r="J54" s="511"/>
      <c r="K54" s="525"/>
      <c r="L54" s="514">
        <f t="shared" si="2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1696674.7756484691</v>
      </c>
      <c r="E55" s="522">
        <f>IF(+I14&lt;F54,I14,D55)</f>
        <v>388543.90476190473</v>
      </c>
      <c r="F55" s="523">
        <f t="shared" si="22"/>
        <v>1308130.8708865643</v>
      </c>
      <c r="G55" s="524">
        <f t="shared" si="19"/>
        <v>557480.23337879591</v>
      </c>
      <c r="H55" s="491">
        <f t="shared" si="20"/>
        <v>557480.23337879591</v>
      </c>
      <c r="I55" s="511">
        <f t="shared" si="23"/>
        <v>0</v>
      </c>
      <c r="J55" s="511"/>
      <c r="K55" s="525"/>
      <c r="L55" s="514">
        <f t="shared" si="2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1308130.8708865643</v>
      </c>
      <c r="E56" s="522">
        <f>IF(+I14&lt;F55,I14,D56)</f>
        <v>388543.90476190473</v>
      </c>
      <c r="F56" s="523">
        <f t="shared" si="22"/>
        <v>919586.96612465952</v>
      </c>
      <c r="G56" s="524">
        <f t="shared" si="19"/>
        <v>513790.76490842178</v>
      </c>
      <c r="H56" s="491">
        <f t="shared" si="20"/>
        <v>513790.76490842178</v>
      </c>
      <c r="I56" s="511">
        <f t="shared" si="23"/>
        <v>0</v>
      </c>
      <c r="J56" s="511"/>
      <c r="K56" s="525"/>
      <c r="L56" s="514">
        <f t="shared" si="2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919586.96612465952</v>
      </c>
      <c r="E57" s="522">
        <f>IF(+I14&lt;F56,I14,D57)</f>
        <v>388543.90476190473</v>
      </c>
      <c r="F57" s="523">
        <f t="shared" si="22"/>
        <v>531043.06136275479</v>
      </c>
      <c r="G57" s="524">
        <f t="shared" si="19"/>
        <v>470101.29643804766</v>
      </c>
      <c r="H57" s="491">
        <f t="shared" si="20"/>
        <v>470101.29643804766</v>
      </c>
      <c r="I57" s="511">
        <f t="shared" si="23"/>
        <v>0</v>
      </c>
      <c r="J57" s="511"/>
      <c r="K57" s="525"/>
      <c r="L57" s="514">
        <f t="shared" si="2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531043.06136275479</v>
      </c>
      <c r="E58" s="522">
        <f>IF(+I14&lt;F57,I14,D58)</f>
        <v>388543.90476190473</v>
      </c>
      <c r="F58" s="523">
        <f t="shared" si="22"/>
        <v>142499.15660085005</v>
      </c>
      <c r="G58" s="524">
        <f t="shared" si="19"/>
        <v>426411.8279676736</v>
      </c>
      <c r="H58" s="491">
        <f t="shared" si="20"/>
        <v>426411.8279676736</v>
      </c>
      <c r="I58" s="511">
        <f t="shared" si="23"/>
        <v>0</v>
      </c>
      <c r="J58" s="511"/>
      <c r="K58" s="525"/>
      <c r="L58" s="514">
        <f t="shared" si="2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142499.15660085005</v>
      </c>
      <c r="E59" s="522">
        <f>IF(+I14&lt;F58,I14,D59)</f>
        <v>142499.15660085005</v>
      </c>
      <c r="F59" s="523">
        <f t="shared" si="22"/>
        <v>0</v>
      </c>
      <c r="G59" s="524">
        <f t="shared" si="19"/>
        <v>150510.75108614095</v>
      </c>
      <c r="H59" s="491">
        <f t="shared" si="20"/>
        <v>150510.75108614095</v>
      </c>
      <c r="I59" s="511">
        <f t="shared" si="23"/>
        <v>0</v>
      </c>
      <c r="J59" s="511"/>
      <c r="K59" s="525"/>
      <c r="L59" s="514">
        <f t="shared" si="2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2"/>
        <v>0</v>
      </c>
      <c r="G60" s="524">
        <f t="shared" si="19"/>
        <v>0</v>
      </c>
      <c r="H60" s="491">
        <f t="shared" si="20"/>
        <v>0</v>
      </c>
      <c r="I60" s="511">
        <f t="shared" si="23"/>
        <v>0</v>
      </c>
      <c r="J60" s="511"/>
      <c r="K60" s="525"/>
      <c r="L60" s="514">
        <f t="shared" si="2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4">
        <f t="shared" si="19"/>
        <v>0</v>
      </c>
      <c r="H61" s="491">
        <f t="shared" si="20"/>
        <v>0</v>
      </c>
      <c r="I61" s="511">
        <f t="shared" si="23"/>
        <v>0</v>
      </c>
      <c r="J61" s="511"/>
      <c r="K61" s="525"/>
      <c r="L61" s="514">
        <f t="shared" si="2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4">
        <f t="shared" si="19"/>
        <v>0</v>
      </c>
      <c r="H62" s="491">
        <f t="shared" si="20"/>
        <v>0</v>
      </c>
      <c r="I62" s="511">
        <f t="shared" si="23"/>
        <v>0</v>
      </c>
      <c r="J62" s="511"/>
      <c r="K62" s="525"/>
      <c r="L62" s="514">
        <f t="shared" si="2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4">
        <f t="shared" si="19"/>
        <v>0</v>
      </c>
      <c r="H63" s="491">
        <f t="shared" si="20"/>
        <v>0</v>
      </c>
      <c r="I63" s="511">
        <f t="shared" si="23"/>
        <v>0</v>
      </c>
      <c r="J63" s="511"/>
      <c r="K63" s="525"/>
      <c r="L63" s="514">
        <f t="shared" si="2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4">
        <f t="shared" si="19"/>
        <v>0</v>
      </c>
      <c r="H64" s="491">
        <f t="shared" si="20"/>
        <v>0</v>
      </c>
      <c r="I64" s="511">
        <f t="shared" si="23"/>
        <v>0</v>
      </c>
      <c r="J64" s="511"/>
      <c r="K64" s="525"/>
      <c r="L64" s="514">
        <f t="shared" si="2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4">
        <f t="shared" si="19"/>
        <v>0</v>
      </c>
      <c r="H65" s="491">
        <f t="shared" si="20"/>
        <v>0</v>
      </c>
      <c r="I65" s="511">
        <f t="shared" si="23"/>
        <v>0</v>
      </c>
      <c r="J65" s="511"/>
      <c r="K65" s="525"/>
      <c r="L65" s="514">
        <f t="shared" si="2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4">
        <f t="shared" si="19"/>
        <v>0</v>
      </c>
      <c r="H66" s="491">
        <f t="shared" si="20"/>
        <v>0</v>
      </c>
      <c r="I66" s="511">
        <f t="shared" si="23"/>
        <v>0</v>
      </c>
      <c r="J66" s="511"/>
      <c r="K66" s="525"/>
      <c r="L66" s="514">
        <f t="shared" si="2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4">
        <f t="shared" si="19"/>
        <v>0</v>
      </c>
      <c r="H67" s="491">
        <f t="shared" si="20"/>
        <v>0</v>
      </c>
      <c r="I67" s="511">
        <f t="shared" si="23"/>
        <v>0</v>
      </c>
      <c r="J67" s="511"/>
      <c r="K67" s="525"/>
      <c r="L67" s="514">
        <f t="shared" si="2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4">
        <f t="shared" si="19"/>
        <v>0</v>
      </c>
      <c r="H68" s="491">
        <f t="shared" si="20"/>
        <v>0</v>
      </c>
      <c r="I68" s="511">
        <f t="shared" si="23"/>
        <v>0</v>
      </c>
      <c r="J68" s="511"/>
      <c r="K68" s="525"/>
      <c r="L68" s="514">
        <f t="shared" si="2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4">
        <f t="shared" si="19"/>
        <v>0</v>
      </c>
      <c r="H69" s="491">
        <f t="shared" si="20"/>
        <v>0</v>
      </c>
      <c r="I69" s="511">
        <f t="shared" si="23"/>
        <v>0</v>
      </c>
      <c r="J69" s="511"/>
      <c r="K69" s="525"/>
      <c r="L69" s="514">
        <f t="shared" si="2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4">
        <f t="shared" si="19"/>
        <v>0</v>
      </c>
      <c r="H70" s="491">
        <f t="shared" si="20"/>
        <v>0</v>
      </c>
      <c r="I70" s="511">
        <f t="shared" si="23"/>
        <v>0</v>
      </c>
      <c r="J70" s="511"/>
      <c r="K70" s="525"/>
      <c r="L70" s="514">
        <f t="shared" si="2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4">
        <f t="shared" si="19"/>
        <v>0</v>
      </c>
      <c r="H71" s="491">
        <f t="shared" si="20"/>
        <v>0</v>
      </c>
      <c r="I71" s="511">
        <f t="shared" si="23"/>
        <v>0</v>
      </c>
      <c r="J71" s="511"/>
      <c r="K71" s="525"/>
      <c r="L71" s="514">
        <f t="shared" si="2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24">
        <f t="shared" si="19"/>
        <v>0</v>
      </c>
      <c r="H72" s="491">
        <f t="shared" si="20"/>
        <v>0</v>
      </c>
      <c r="I72" s="531">
        <f t="shared" si="23"/>
        <v>0</v>
      </c>
      <c r="J72" s="511"/>
      <c r="K72" s="532"/>
      <c r="L72" s="533">
        <f t="shared" si="2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16318844</v>
      </c>
      <c r="F73" s="375"/>
      <c r="G73" s="375">
        <f>SUM(G17:G72)</f>
        <v>58514915.50192368</v>
      </c>
      <c r="H73" s="375">
        <f>SUM(H17:H72)</f>
        <v>58514915.50192368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1606027.4766677744</v>
      </c>
      <c r="N87" s="546">
        <f>IF(J92&lt;D11,0,VLOOKUP(J92,C17:O72,11))</f>
        <v>1606027.4766677744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1971201.7214629296</v>
      </c>
      <c r="N88" s="550">
        <f>IF(J92&lt;D11,0,VLOOKUP(J92,C99:P154,7))</f>
        <v>1971201.7214629296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365174.24479515525</v>
      </c>
      <c r="N89" s="555">
        <f>+N88-N87</f>
        <v>365174.24479515525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16318844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388543.90476190473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4">IF(L99&lt;&gt;0,+H99-L99,0)</f>
        <v>0</v>
      </c>
      <c r="N99" s="512"/>
      <c r="O99" s="513">
        <f t="shared" ref="O99:O130" si="25">IF(N99&lt;&gt;0,+I99-N99,0)</f>
        <v>0</v>
      </c>
      <c r="P99" s="513">
        <f t="shared" ref="P99:P130" si="26">+O99-M99</f>
        <v>0</v>
      </c>
    </row>
    <row r="100" spans="1:16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4"/>
        <v>0</v>
      </c>
      <c r="N100" s="518"/>
      <c r="O100" s="514">
        <f t="shared" si="25"/>
        <v>0</v>
      </c>
      <c r="P100" s="514">
        <f t="shared" si="26"/>
        <v>0</v>
      </c>
    </row>
    <row r="101" spans="1:16">
      <c r="B101" s="195" t="str">
        <f t="shared" ref="B101:B154" si="27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4"/>
        <v>0</v>
      </c>
      <c r="N101" s="518"/>
      <c r="O101" s="514">
        <f t="shared" si="25"/>
        <v>0</v>
      </c>
      <c r="P101" s="514">
        <f t="shared" si="26"/>
        <v>0</v>
      </c>
    </row>
    <row r="102" spans="1:16">
      <c r="B102" s="195" t="str">
        <f t="shared" si="27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4"/>
        <v>0</v>
      </c>
      <c r="N102" s="518"/>
      <c r="O102" s="514">
        <f t="shared" si="25"/>
        <v>0</v>
      </c>
      <c r="P102" s="514">
        <f t="shared" si="26"/>
        <v>0</v>
      </c>
    </row>
    <row r="103" spans="1:16">
      <c r="B103" s="195" t="str">
        <f t="shared" si="27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4"/>
        <v>0</v>
      </c>
      <c r="N103" s="518"/>
      <c r="O103" s="514">
        <f t="shared" si="25"/>
        <v>0</v>
      </c>
      <c r="P103" s="514">
        <f t="shared" si="26"/>
        <v>0</v>
      </c>
    </row>
    <row r="104" spans="1:16">
      <c r="B104" s="195" t="str">
        <f t="shared" si="27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24"/>
        <v>0</v>
      </c>
      <c r="N104" s="518"/>
      <c r="O104" s="514">
        <f t="shared" si="25"/>
        <v>0</v>
      </c>
      <c r="P104" s="514">
        <f t="shared" si="26"/>
        <v>0</v>
      </c>
    </row>
    <row r="105" spans="1:16">
      <c r="B105" s="195" t="str">
        <f t="shared" si="27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24"/>
        <v>0</v>
      </c>
      <c r="N105" s="518"/>
      <c r="O105" s="514">
        <f t="shared" si="25"/>
        <v>0</v>
      </c>
      <c r="P105" s="514">
        <f t="shared" si="26"/>
        <v>0</v>
      </c>
    </row>
    <row r="106" spans="1:16">
      <c r="B106" s="195" t="str">
        <f t="shared" si="27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 t="shared" ref="L106:L111" si="28">+H106</f>
        <v>2119317.0329736611</v>
      </c>
      <c r="M106" s="514">
        <f t="shared" si="24"/>
        <v>0</v>
      </c>
      <c r="N106" s="518">
        <f t="shared" ref="N106:N111" si="29">+I106</f>
        <v>2119317.0329736611</v>
      </c>
      <c r="O106" s="514">
        <f t="shared" si="25"/>
        <v>0</v>
      </c>
      <c r="P106" s="514">
        <f t="shared" si="26"/>
        <v>0</v>
      </c>
    </row>
    <row r="107" spans="1:16">
      <c r="B107" s="195" t="str">
        <f t="shared" si="27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 t="shared" si="28"/>
        <v>2385501.7414281433</v>
      </c>
      <c r="M107" s="514">
        <f t="shared" ref="M107:M112" si="30">IF(L107&lt;&gt;0,+H107-L107,0)</f>
        <v>0</v>
      </c>
      <c r="N107" s="518">
        <f t="shared" si="29"/>
        <v>2385501.7414281433</v>
      </c>
      <c r="O107" s="514">
        <f>IF(N107&lt;&gt;0,+I107-N107,0)</f>
        <v>0</v>
      </c>
      <c r="P107" s="514">
        <f>+O107-M107</f>
        <v>0</v>
      </c>
    </row>
    <row r="108" spans="1:16">
      <c r="B108" s="195" t="str">
        <f t="shared" si="27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31">+I108-H108</f>
        <v>0</v>
      </c>
      <c r="K108" s="514"/>
      <c r="L108" s="518">
        <f t="shared" si="28"/>
        <v>2261320.7330641602</v>
      </c>
      <c r="M108" s="514">
        <f t="shared" si="30"/>
        <v>0</v>
      </c>
      <c r="N108" s="518">
        <f t="shared" si="29"/>
        <v>2261320.7330641602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27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31"/>
        <v>0</v>
      </c>
      <c r="K109" s="514"/>
      <c r="L109" s="518">
        <f t="shared" si="28"/>
        <v>1975662.4419636219</v>
      </c>
      <c r="M109" s="514">
        <f t="shared" si="30"/>
        <v>0</v>
      </c>
      <c r="N109" s="518">
        <f t="shared" si="29"/>
        <v>1975662.4419636219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27"/>
        <v/>
      </c>
      <c r="C110" s="507">
        <f>IF(D93="","-",+C109+1)</f>
        <v>2019</v>
      </c>
      <c r="D110" s="629">
        <v>14834607.000944823</v>
      </c>
      <c r="E110" s="630">
        <v>379508</v>
      </c>
      <c r="F110" s="631">
        <v>14455099.000944823</v>
      </c>
      <c r="G110" s="631">
        <v>14644853.000944823</v>
      </c>
      <c r="H110" s="633">
        <v>1947101.0692492859</v>
      </c>
      <c r="I110" s="634">
        <v>1947101.0692492859</v>
      </c>
      <c r="J110" s="514">
        <f t="shared" si="31"/>
        <v>0</v>
      </c>
      <c r="K110" s="514"/>
      <c r="L110" s="518">
        <f t="shared" si="28"/>
        <v>1947101.0692492859</v>
      </c>
      <c r="M110" s="514">
        <f t="shared" si="30"/>
        <v>0</v>
      </c>
      <c r="N110" s="518">
        <f t="shared" si="29"/>
        <v>1947101.0692492859</v>
      </c>
      <c r="O110" s="514">
        <f t="shared" si="25"/>
        <v>0</v>
      </c>
      <c r="P110" s="514">
        <f t="shared" si="26"/>
        <v>0</v>
      </c>
    </row>
    <row r="111" spans="1:16">
      <c r="B111" s="195" t="str">
        <f t="shared" si="27"/>
        <v/>
      </c>
      <c r="C111" s="507">
        <f>IF(D93="","-",+C110+1)</f>
        <v>2020</v>
      </c>
      <c r="D111" s="629">
        <v>14455099.000944823</v>
      </c>
      <c r="E111" s="630">
        <v>388543.90476190473</v>
      </c>
      <c r="F111" s="631">
        <v>14066555.096182918</v>
      </c>
      <c r="G111" s="631">
        <v>14260827.048563872</v>
      </c>
      <c r="H111" s="633">
        <v>1922635.7250061021</v>
      </c>
      <c r="I111" s="634">
        <v>1922635.7250061021</v>
      </c>
      <c r="J111" s="514">
        <f t="shared" si="31"/>
        <v>0</v>
      </c>
      <c r="K111" s="514"/>
      <c r="L111" s="518">
        <f t="shared" si="28"/>
        <v>1922635.7250061021</v>
      </c>
      <c r="M111" s="514">
        <f t="shared" si="30"/>
        <v>0</v>
      </c>
      <c r="N111" s="518">
        <f t="shared" si="29"/>
        <v>1922635.7250061021</v>
      </c>
      <c r="O111" s="514">
        <f t="shared" si="25"/>
        <v>0</v>
      </c>
      <c r="P111" s="514">
        <f t="shared" si="26"/>
        <v>0</v>
      </c>
    </row>
    <row r="112" spans="1:16">
      <c r="B112" s="195" t="str">
        <f t="shared" si="27"/>
        <v/>
      </c>
      <c r="C112" s="507">
        <f>IF(D93="","-",+C111+1)</f>
        <v>2021</v>
      </c>
      <c r="D112" s="629">
        <v>14066555.096182918</v>
      </c>
      <c r="E112" s="630">
        <v>398020.58536585368</v>
      </c>
      <c r="F112" s="631">
        <v>13668534.510817064</v>
      </c>
      <c r="G112" s="631">
        <v>13867544.803499991</v>
      </c>
      <c r="H112" s="633">
        <v>1972184.2054114174</v>
      </c>
      <c r="I112" s="634">
        <v>1972184.2054114174</v>
      </c>
      <c r="J112" s="514">
        <f t="shared" si="31"/>
        <v>0</v>
      </c>
      <c r="K112" s="514"/>
      <c r="L112" s="518">
        <f t="shared" ref="L112" si="32">+H112</f>
        <v>1972184.2054114174</v>
      </c>
      <c r="M112" s="514">
        <f t="shared" si="30"/>
        <v>0</v>
      </c>
      <c r="N112" s="518">
        <f t="shared" ref="N112" si="33">+I112</f>
        <v>1972184.2054114174</v>
      </c>
      <c r="O112" s="514">
        <f t="shared" si="25"/>
        <v>0</v>
      </c>
      <c r="P112" s="514">
        <f t="shared" si="26"/>
        <v>0</v>
      </c>
    </row>
    <row r="113" spans="2:16">
      <c r="B113" s="195" t="str">
        <f t="shared" si="27"/>
        <v/>
      </c>
      <c r="C113" s="507">
        <f>IF(D93="","-",+C112+1)</f>
        <v>2022</v>
      </c>
      <c r="D113" s="374">
        <f>IF(F112+SUM(E$99:E112)=D$92,F112,D$92-SUM(E$99:E112))</f>
        <v>13668534.510817064</v>
      </c>
      <c r="E113" s="522">
        <f t="shared" ref="E113:E154" si="34">IF(+$J$96&lt;F112,$J$96,D113)</f>
        <v>388543.90476190473</v>
      </c>
      <c r="F113" s="523">
        <f t="shared" ref="F113:F154" si="35">+D113-E113</f>
        <v>13279990.606055159</v>
      </c>
      <c r="G113" s="523">
        <f t="shared" ref="G113:G154" si="36">+(F113+D113)/2</f>
        <v>13474262.558436111</v>
      </c>
      <c r="H113" s="526">
        <f t="shared" ref="H113:H154" si="37">+J$94*G113+E113</f>
        <v>1971201.7214629296</v>
      </c>
      <c r="I113" s="577">
        <f t="shared" ref="I113:I154" si="38">+J$95*G113+E113</f>
        <v>1971201.7214629296</v>
      </c>
      <c r="J113" s="514">
        <f t="shared" si="31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</row>
    <row r="114" spans="2:16">
      <c r="B114" s="195" t="str">
        <f t="shared" si="27"/>
        <v/>
      </c>
      <c r="C114" s="507">
        <f>IF(D93="","-",+C113+1)</f>
        <v>2023</v>
      </c>
      <c r="D114" s="374">
        <f>IF(F113+SUM(E$99:E113)=D$92,F113,D$92-SUM(E$99:E113))</f>
        <v>13279990.606055159</v>
      </c>
      <c r="E114" s="522">
        <f t="shared" si="34"/>
        <v>388543.90476190473</v>
      </c>
      <c r="F114" s="523">
        <f t="shared" si="35"/>
        <v>12891446.701293254</v>
      </c>
      <c r="G114" s="523">
        <f t="shared" si="36"/>
        <v>13085718.653674208</v>
      </c>
      <c r="H114" s="526">
        <f t="shared" si="37"/>
        <v>1925564.1924823201</v>
      </c>
      <c r="I114" s="577">
        <f t="shared" si="38"/>
        <v>1925564.1924823201</v>
      </c>
      <c r="J114" s="514">
        <f t="shared" si="31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</row>
    <row r="115" spans="2:16">
      <c r="B115" s="195" t="str">
        <f t="shared" si="27"/>
        <v/>
      </c>
      <c r="C115" s="507">
        <f>IF(D93="","-",+C114+1)</f>
        <v>2024</v>
      </c>
      <c r="D115" s="374">
        <f>IF(F114+SUM(E$99:E114)=D$92,F114,D$92-SUM(E$99:E114))</f>
        <v>12891446.701293254</v>
      </c>
      <c r="E115" s="522">
        <f t="shared" si="34"/>
        <v>388543.90476190473</v>
      </c>
      <c r="F115" s="523">
        <f t="shared" si="35"/>
        <v>12502902.796531349</v>
      </c>
      <c r="G115" s="523">
        <f t="shared" si="36"/>
        <v>12697174.748912301</v>
      </c>
      <c r="H115" s="526">
        <f t="shared" si="37"/>
        <v>1879926.6635017106</v>
      </c>
      <c r="I115" s="577">
        <f t="shared" si="38"/>
        <v>1879926.6635017106</v>
      </c>
      <c r="J115" s="514">
        <f t="shared" si="31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</row>
    <row r="116" spans="2:16">
      <c r="B116" s="195" t="str">
        <f t="shared" si="27"/>
        <v/>
      </c>
      <c r="C116" s="507">
        <f>IF(D93="","-",+C115+1)</f>
        <v>2025</v>
      </c>
      <c r="D116" s="374">
        <f>IF(F115+SUM(E$99:E115)=D$92,F115,D$92-SUM(E$99:E115))</f>
        <v>12502902.796531349</v>
      </c>
      <c r="E116" s="522">
        <f t="shared" si="34"/>
        <v>388543.90476190473</v>
      </c>
      <c r="F116" s="523">
        <f t="shared" si="35"/>
        <v>12114358.891769445</v>
      </c>
      <c r="G116" s="523">
        <f t="shared" si="36"/>
        <v>12308630.844150398</v>
      </c>
      <c r="H116" s="526">
        <f t="shared" si="37"/>
        <v>1834289.1345211016</v>
      </c>
      <c r="I116" s="577">
        <f t="shared" si="38"/>
        <v>1834289.1345211016</v>
      </c>
      <c r="J116" s="514">
        <f t="shared" si="31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</row>
    <row r="117" spans="2:16">
      <c r="B117" s="195" t="str">
        <f t="shared" si="27"/>
        <v/>
      </c>
      <c r="C117" s="507">
        <f>IF(D93="","-",+C116+1)</f>
        <v>2026</v>
      </c>
      <c r="D117" s="374">
        <f>IF(F116+SUM(E$99:E116)=D$92,F116,D$92-SUM(E$99:E116))</f>
        <v>12114358.891769445</v>
      </c>
      <c r="E117" s="522">
        <f t="shared" si="34"/>
        <v>388543.90476190473</v>
      </c>
      <c r="F117" s="523">
        <f t="shared" si="35"/>
        <v>11725814.98700754</v>
      </c>
      <c r="G117" s="523">
        <f t="shared" si="36"/>
        <v>11920086.939388491</v>
      </c>
      <c r="H117" s="526">
        <f t="shared" si="37"/>
        <v>1788651.6055404921</v>
      </c>
      <c r="I117" s="577">
        <f t="shared" si="38"/>
        <v>1788651.6055404921</v>
      </c>
      <c r="J117" s="514">
        <f t="shared" si="31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</row>
    <row r="118" spans="2:16">
      <c r="B118" s="195" t="str">
        <f t="shared" si="27"/>
        <v/>
      </c>
      <c r="C118" s="507">
        <f>IF(D93="","-",+C117+1)</f>
        <v>2027</v>
      </c>
      <c r="D118" s="374">
        <f>IF(F117+SUM(E$99:E117)=D$92,F117,D$92-SUM(E$99:E117))</f>
        <v>11725814.98700754</v>
      </c>
      <c r="E118" s="522">
        <f t="shared" si="34"/>
        <v>388543.90476190473</v>
      </c>
      <c r="F118" s="523">
        <f t="shared" si="35"/>
        <v>11337271.082245635</v>
      </c>
      <c r="G118" s="523">
        <f t="shared" si="36"/>
        <v>11531543.034626588</v>
      </c>
      <c r="H118" s="526">
        <f t="shared" si="37"/>
        <v>1743014.0765598831</v>
      </c>
      <c r="I118" s="577">
        <f t="shared" si="38"/>
        <v>1743014.0765598831</v>
      </c>
      <c r="J118" s="514">
        <f t="shared" si="31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</row>
    <row r="119" spans="2:16">
      <c r="B119" s="195" t="str">
        <f t="shared" si="27"/>
        <v/>
      </c>
      <c r="C119" s="507">
        <f>IF(D93="","-",+C118+1)</f>
        <v>2028</v>
      </c>
      <c r="D119" s="374">
        <f>IF(F118+SUM(E$99:E118)=D$92,F118,D$92-SUM(E$99:E118))</f>
        <v>11337271.082245635</v>
      </c>
      <c r="E119" s="522">
        <f t="shared" si="34"/>
        <v>388543.90476190473</v>
      </c>
      <c r="F119" s="523">
        <f t="shared" si="35"/>
        <v>10948727.17748373</v>
      </c>
      <c r="G119" s="523">
        <f t="shared" si="36"/>
        <v>11142999.129864682</v>
      </c>
      <c r="H119" s="526">
        <f t="shared" si="37"/>
        <v>1697376.5475792736</v>
      </c>
      <c r="I119" s="577">
        <f t="shared" si="38"/>
        <v>1697376.5475792736</v>
      </c>
      <c r="J119" s="514">
        <f t="shared" si="31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</row>
    <row r="120" spans="2:16">
      <c r="B120" s="195" t="str">
        <f t="shared" si="27"/>
        <v/>
      </c>
      <c r="C120" s="507">
        <f>IF(D93="","-",+C119+1)</f>
        <v>2029</v>
      </c>
      <c r="D120" s="374">
        <f>IF(F119+SUM(E$99:E119)=D$92,F119,D$92-SUM(E$99:E119))</f>
        <v>10948727.17748373</v>
      </c>
      <c r="E120" s="522">
        <f t="shared" si="34"/>
        <v>388543.90476190473</v>
      </c>
      <c r="F120" s="523">
        <f t="shared" si="35"/>
        <v>10560183.272721825</v>
      </c>
      <c r="G120" s="523">
        <f t="shared" si="36"/>
        <v>10754455.225102779</v>
      </c>
      <c r="H120" s="526">
        <f t="shared" si="37"/>
        <v>1651739.0185986646</v>
      </c>
      <c r="I120" s="577">
        <f t="shared" si="38"/>
        <v>1651739.0185986646</v>
      </c>
      <c r="J120" s="514">
        <f t="shared" si="31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</row>
    <row r="121" spans="2:16">
      <c r="B121" s="195" t="str">
        <f t="shared" si="27"/>
        <v/>
      </c>
      <c r="C121" s="507">
        <f>IF(D93="","-",+C120+1)</f>
        <v>2030</v>
      </c>
      <c r="D121" s="374">
        <f>IF(F120+SUM(E$99:E120)=D$92,F120,D$92-SUM(E$99:E120))</f>
        <v>10560183.272721825</v>
      </c>
      <c r="E121" s="522">
        <f t="shared" si="34"/>
        <v>388543.90476190473</v>
      </c>
      <c r="F121" s="523">
        <f t="shared" si="35"/>
        <v>10171639.36795992</v>
      </c>
      <c r="G121" s="523">
        <f t="shared" si="36"/>
        <v>10365911.320340872</v>
      </c>
      <c r="H121" s="526">
        <f t="shared" si="37"/>
        <v>1606101.4896180546</v>
      </c>
      <c r="I121" s="577">
        <f t="shared" si="38"/>
        <v>1606101.4896180546</v>
      </c>
      <c r="J121" s="514">
        <f t="shared" si="31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</row>
    <row r="122" spans="2:16">
      <c r="B122" s="195" t="str">
        <f t="shared" si="27"/>
        <v/>
      </c>
      <c r="C122" s="507">
        <f>IF(D93="","-",+C121+1)</f>
        <v>2031</v>
      </c>
      <c r="D122" s="374">
        <f>IF(F121+SUM(E$99:E121)=D$92,F121,D$92-SUM(E$99:E121))</f>
        <v>10171639.36795992</v>
      </c>
      <c r="E122" s="522">
        <f t="shared" si="34"/>
        <v>388543.90476190473</v>
      </c>
      <c r="F122" s="523">
        <f t="shared" si="35"/>
        <v>9783095.4631980155</v>
      </c>
      <c r="G122" s="523">
        <f t="shared" si="36"/>
        <v>9977367.4155789688</v>
      </c>
      <c r="H122" s="526">
        <f t="shared" si="37"/>
        <v>1560463.9606374456</v>
      </c>
      <c r="I122" s="577">
        <f t="shared" si="38"/>
        <v>1560463.9606374456</v>
      </c>
      <c r="J122" s="514">
        <f t="shared" si="31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</row>
    <row r="123" spans="2:16">
      <c r="B123" s="195" t="str">
        <f t="shared" si="27"/>
        <v/>
      </c>
      <c r="C123" s="507">
        <f>IF(D93="","-",+C122+1)</f>
        <v>2032</v>
      </c>
      <c r="D123" s="374">
        <f>IF(F122+SUM(E$99:E122)=D$92,F122,D$92-SUM(E$99:E122))</f>
        <v>9783095.4631980155</v>
      </c>
      <c r="E123" s="522">
        <f t="shared" si="34"/>
        <v>388543.90476190473</v>
      </c>
      <c r="F123" s="523">
        <f t="shared" si="35"/>
        <v>9394551.5584361106</v>
      </c>
      <c r="G123" s="523">
        <f t="shared" si="36"/>
        <v>9588823.5108170621</v>
      </c>
      <c r="H123" s="526">
        <f t="shared" si="37"/>
        <v>1514826.4316568361</v>
      </c>
      <c r="I123" s="577">
        <f t="shared" si="38"/>
        <v>1514826.4316568361</v>
      </c>
      <c r="J123" s="514">
        <f t="shared" si="31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</row>
    <row r="124" spans="2:16">
      <c r="B124" s="195" t="str">
        <f t="shared" si="27"/>
        <v/>
      </c>
      <c r="C124" s="507">
        <f>IF(D93="","-",+C123+1)</f>
        <v>2033</v>
      </c>
      <c r="D124" s="374">
        <f>IF(F123+SUM(E$99:E123)=D$92,F123,D$92-SUM(E$99:E123))</f>
        <v>9394551.5584361106</v>
      </c>
      <c r="E124" s="522">
        <f t="shared" si="34"/>
        <v>388543.90476190473</v>
      </c>
      <c r="F124" s="523">
        <f t="shared" si="35"/>
        <v>9006007.6536742058</v>
      </c>
      <c r="G124" s="523">
        <f t="shared" si="36"/>
        <v>9200279.6060551591</v>
      </c>
      <c r="H124" s="526">
        <f t="shared" si="37"/>
        <v>1469188.902676227</v>
      </c>
      <c r="I124" s="577">
        <f t="shared" si="38"/>
        <v>1469188.902676227</v>
      </c>
      <c r="J124" s="514">
        <f t="shared" si="31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</row>
    <row r="125" spans="2:16">
      <c r="B125" s="195" t="str">
        <f t="shared" si="27"/>
        <v/>
      </c>
      <c r="C125" s="507">
        <f>IF(D93="","-",+C124+1)</f>
        <v>2034</v>
      </c>
      <c r="D125" s="374">
        <f>IF(F124+SUM(E$99:E124)=D$92,F124,D$92-SUM(E$99:E124))</f>
        <v>9006007.6536742058</v>
      </c>
      <c r="E125" s="522">
        <f t="shared" si="34"/>
        <v>388543.90476190473</v>
      </c>
      <c r="F125" s="523">
        <f t="shared" si="35"/>
        <v>8617463.7489123009</v>
      </c>
      <c r="G125" s="523">
        <f t="shared" si="36"/>
        <v>8811735.7012932524</v>
      </c>
      <c r="H125" s="526">
        <f t="shared" si="37"/>
        <v>1423551.3736956175</v>
      </c>
      <c r="I125" s="577">
        <f t="shared" si="38"/>
        <v>1423551.3736956175</v>
      </c>
      <c r="J125" s="514">
        <f t="shared" si="31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</row>
    <row r="126" spans="2:16">
      <c r="B126" s="195" t="str">
        <f t="shared" si="27"/>
        <v/>
      </c>
      <c r="C126" s="507">
        <f>IF(D93="","-",+C125+1)</f>
        <v>2035</v>
      </c>
      <c r="D126" s="374">
        <f>IF(F125+SUM(E$99:E125)=D$92,F125,D$92-SUM(E$99:E125))</f>
        <v>8617463.7489123009</v>
      </c>
      <c r="E126" s="522">
        <f t="shared" si="34"/>
        <v>388543.90476190473</v>
      </c>
      <c r="F126" s="523">
        <f t="shared" si="35"/>
        <v>8228919.8441503961</v>
      </c>
      <c r="G126" s="523">
        <f t="shared" si="36"/>
        <v>8423191.7965313494</v>
      </c>
      <c r="H126" s="526">
        <f t="shared" si="37"/>
        <v>1377913.8447150085</v>
      </c>
      <c r="I126" s="577">
        <f t="shared" si="38"/>
        <v>1377913.8447150085</v>
      </c>
      <c r="J126" s="514">
        <f t="shared" si="31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</row>
    <row r="127" spans="2:16">
      <c r="B127" s="195" t="str">
        <f t="shared" si="27"/>
        <v/>
      </c>
      <c r="C127" s="507">
        <f>IF(D93="","-",+C126+1)</f>
        <v>2036</v>
      </c>
      <c r="D127" s="374">
        <f>IF(F126+SUM(E$99:E126)=D$92,F126,D$92-SUM(E$99:E126))</f>
        <v>8228919.8441503961</v>
      </c>
      <c r="E127" s="522">
        <f t="shared" si="34"/>
        <v>388543.90476190473</v>
      </c>
      <c r="F127" s="523">
        <f t="shared" si="35"/>
        <v>7840375.9393884912</v>
      </c>
      <c r="G127" s="523">
        <f t="shared" si="36"/>
        <v>8034647.8917694436</v>
      </c>
      <c r="H127" s="526">
        <f t="shared" si="37"/>
        <v>1332276.315734399</v>
      </c>
      <c r="I127" s="577">
        <f t="shared" si="38"/>
        <v>1332276.315734399</v>
      </c>
      <c r="J127" s="514">
        <f t="shared" si="31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</row>
    <row r="128" spans="2:16">
      <c r="B128" s="195" t="str">
        <f t="shared" si="27"/>
        <v/>
      </c>
      <c r="C128" s="507">
        <f>IF(D93="","-",+C127+1)</f>
        <v>2037</v>
      </c>
      <c r="D128" s="374">
        <f>IF(F127+SUM(E$99:E127)=D$92,F127,D$92-SUM(E$99:E127))</f>
        <v>7840375.9393884912</v>
      </c>
      <c r="E128" s="522">
        <f t="shared" si="34"/>
        <v>388543.90476190473</v>
      </c>
      <c r="F128" s="523">
        <f t="shared" si="35"/>
        <v>7451832.0346265864</v>
      </c>
      <c r="G128" s="523">
        <f t="shared" si="36"/>
        <v>7646103.9870075388</v>
      </c>
      <c r="H128" s="526">
        <f t="shared" si="37"/>
        <v>1286638.7867537895</v>
      </c>
      <c r="I128" s="577">
        <f t="shared" si="38"/>
        <v>1286638.7867537895</v>
      </c>
      <c r="J128" s="514">
        <f t="shared" si="31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</row>
    <row r="129" spans="2:16">
      <c r="B129" s="195" t="str">
        <f t="shared" si="27"/>
        <v/>
      </c>
      <c r="C129" s="507">
        <f>IF(D93="","-",+C128+1)</f>
        <v>2038</v>
      </c>
      <c r="D129" s="374">
        <f>IF(F128+SUM(E$99:E128)=D$92,F128,D$92-SUM(E$99:E128))</f>
        <v>7451832.0346265864</v>
      </c>
      <c r="E129" s="522">
        <f t="shared" si="34"/>
        <v>388543.90476190473</v>
      </c>
      <c r="F129" s="523">
        <f t="shared" si="35"/>
        <v>7063288.1298646815</v>
      </c>
      <c r="G129" s="523">
        <f t="shared" si="36"/>
        <v>7257560.0822456339</v>
      </c>
      <c r="H129" s="526">
        <f t="shared" si="37"/>
        <v>1241001.2577731803</v>
      </c>
      <c r="I129" s="577">
        <f t="shared" si="38"/>
        <v>1241001.2577731803</v>
      </c>
      <c r="J129" s="514">
        <f t="shared" si="31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</row>
    <row r="130" spans="2:16">
      <c r="B130" s="195" t="str">
        <f t="shared" si="27"/>
        <v/>
      </c>
      <c r="C130" s="507">
        <f>IF(D93="","-",+C129+1)</f>
        <v>2039</v>
      </c>
      <c r="D130" s="374">
        <f>IF(F129+SUM(E$99:E129)=D$92,F129,D$92-SUM(E$99:E129))</f>
        <v>7063288.1298646815</v>
      </c>
      <c r="E130" s="522">
        <f t="shared" si="34"/>
        <v>388543.90476190473</v>
      </c>
      <c r="F130" s="523">
        <f t="shared" si="35"/>
        <v>6674744.2251027767</v>
      </c>
      <c r="G130" s="523">
        <f t="shared" si="36"/>
        <v>6869016.1774837291</v>
      </c>
      <c r="H130" s="526">
        <f t="shared" si="37"/>
        <v>1195363.728792571</v>
      </c>
      <c r="I130" s="577">
        <f t="shared" si="38"/>
        <v>1195363.728792571</v>
      </c>
      <c r="J130" s="514">
        <f t="shared" si="31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</row>
    <row r="131" spans="2:16">
      <c r="B131" s="195" t="str">
        <f t="shared" si="27"/>
        <v/>
      </c>
      <c r="C131" s="507">
        <f>IF(D93="","-",+C130+1)</f>
        <v>2040</v>
      </c>
      <c r="D131" s="374">
        <f>IF(F130+SUM(E$99:E130)=D$92,F130,D$92-SUM(E$99:E130))</f>
        <v>6674744.2251027767</v>
      </c>
      <c r="E131" s="522">
        <f t="shared" si="34"/>
        <v>388543.90476190473</v>
      </c>
      <c r="F131" s="523">
        <f t="shared" si="35"/>
        <v>6286200.3203408718</v>
      </c>
      <c r="G131" s="523">
        <f t="shared" si="36"/>
        <v>6480472.2727218242</v>
      </c>
      <c r="H131" s="526">
        <f t="shared" si="37"/>
        <v>1149726.1998119615</v>
      </c>
      <c r="I131" s="577">
        <f t="shared" si="38"/>
        <v>1149726.1998119615</v>
      </c>
      <c r="J131" s="514">
        <f t="shared" si="31"/>
        <v>0</v>
      </c>
      <c r="K131" s="514"/>
      <c r="L131" s="525"/>
      <c r="M131" s="514">
        <f t="shared" ref="M131:M154" si="39">IF(L541&lt;&gt;0,+H541-L541,0)</f>
        <v>0</v>
      </c>
      <c r="N131" s="525"/>
      <c r="O131" s="514">
        <f t="shared" ref="O131:O154" si="40">IF(N541&lt;&gt;0,+I541-N541,0)</f>
        <v>0</v>
      </c>
      <c r="P131" s="514">
        <f t="shared" ref="P131:P154" si="41">+O541-M541</f>
        <v>0</v>
      </c>
    </row>
    <row r="132" spans="2:16">
      <c r="B132" s="195" t="str">
        <f t="shared" si="27"/>
        <v/>
      </c>
      <c r="C132" s="507">
        <f>IF(D93="","-",+C131+1)</f>
        <v>2041</v>
      </c>
      <c r="D132" s="374">
        <f>IF(F131+SUM(E$99:E131)=D$92,F131,D$92-SUM(E$99:E131))</f>
        <v>6286200.3203408718</v>
      </c>
      <c r="E132" s="522">
        <f t="shared" si="34"/>
        <v>388543.90476190473</v>
      </c>
      <c r="F132" s="523">
        <f t="shared" si="35"/>
        <v>5897656.415578967</v>
      </c>
      <c r="G132" s="523">
        <f t="shared" si="36"/>
        <v>6091928.3679599194</v>
      </c>
      <c r="H132" s="526">
        <f t="shared" si="37"/>
        <v>1104088.6708313522</v>
      </c>
      <c r="I132" s="577">
        <f t="shared" si="38"/>
        <v>1104088.6708313522</v>
      </c>
      <c r="J132" s="514">
        <f t="shared" si="31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</row>
    <row r="133" spans="2:16">
      <c r="B133" s="195" t="str">
        <f t="shared" si="27"/>
        <v/>
      </c>
      <c r="C133" s="507">
        <f>IF(D93="","-",+C132+1)</f>
        <v>2042</v>
      </c>
      <c r="D133" s="374">
        <f>IF(F132+SUM(E$99:E132)=D$92,F132,D$92-SUM(E$99:E132))</f>
        <v>5897656.415578967</v>
      </c>
      <c r="E133" s="522">
        <f t="shared" si="34"/>
        <v>388543.90476190473</v>
      </c>
      <c r="F133" s="523">
        <f t="shared" si="35"/>
        <v>5509112.5108170621</v>
      </c>
      <c r="G133" s="523">
        <f t="shared" si="36"/>
        <v>5703384.4631980145</v>
      </c>
      <c r="H133" s="526">
        <f t="shared" si="37"/>
        <v>1058451.141850743</v>
      </c>
      <c r="I133" s="577">
        <f t="shared" si="38"/>
        <v>1058451.141850743</v>
      </c>
      <c r="J133" s="514">
        <f t="shared" si="31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</row>
    <row r="134" spans="2:16">
      <c r="B134" s="195" t="str">
        <f t="shared" si="27"/>
        <v/>
      </c>
      <c r="C134" s="507">
        <f>IF(D93="","-",+C133+1)</f>
        <v>2043</v>
      </c>
      <c r="D134" s="374">
        <f>IF(F133+SUM(E$99:E133)=D$92,F133,D$92-SUM(E$99:E133))</f>
        <v>5509112.5108170621</v>
      </c>
      <c r="E134" s="522">
        <f t="shared" si="34"/>
        <v>388543.90476190473</v>
      </c>
      <c r="F134" s="523">
        <f t="shared" si="35"/>
        <v>5120568.6060551573</v>
      </c>
      <c r="G134" s="523">
        <f t="shared" si="36"/>
        <v>5314840.5584361097</v>
      </c>
      <c r="H134" s="526">
        <f t="shared" si="37"/>
        <v>1012813.6128701336</v>
      </c>
      <c r="I134" s="577">
        <f t="shared" si="38"/>
        <v>1012813.6128701336</v>
      </c>
      <c r="J134" s="514">
        <f t="shared" si="31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</row>
    <row r="135" spans="2:16">
      <c r="B135" s="195" t="str">
        <f t="shared" si="27"/>
        <v/>
      </c>
      <c r="C135" s="507">
        <f>IF(D93="","-",+C134+1)</f>
        <v>2044</v>
      </c>
      <c r="D135" s="374">
        <f>IF(F134+SUM(E$99:E134)=D$92,F134,D$92-SUM(E$99:E134))</f>
        <v>5120568.6060551573</v>
      </c>
      <c r="E135" s="522">
        <f t="shared" si="34"/>
        <v>388543.90476190473</v>
      </c>
      <c r="F135" s="523">
        <f t="shared" si="35"/>
        <v>4732024.7012932524</v>
      </c>
      <c r="G135" s="523">
        <f t="shared" si="36"/>
        <v>4926296.6536742048</v>
      </c>
      <c r="H135" s="526">
        <f t="shared" si="37"/>
        <v>967176.08388952434</v>
      </c>
      <c r="I135" s="577">
        <f t="shared" si="38"/>
        <v>967176.08388952434</v>
      </c>
      <c r="J135" s="514">
        <f t="shared" si="31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</row>
    <row r="136" spans="2:16">
      <c r="B136" s="195" t="str">
        <f t="shared" si="27"/>
        <v/>
      </c>
      <c r="C136" s="507">
        <f>IF(D93="","-",+C135+1)</f>
        <v>2045</v>
      </c>
      <c r="D136" s="374">
        <f>IF(F135+SUM(E$99:E135)=D$92,F135,D$92-SUM(E$99:E135))</f>
        <v>4732024.7012932524</v>
      </c>
      <c r="E136" s="522">
        <f t="shared" si="34"/>
        <v>388543.90476190473</v>
      </c>
      <c r="F136" s="523">
        <f t="shared" si="35"/>
        <v>4343480.7965313476</v>
      </c>
      <c r="G136" s="523">
        <f t="shared" si="36"/>
        <v>4537752.7489123</v>
      </c>
      <c r="H136" s="526">
        <f t="shared" si="37"/>
        <v>921538.55490891496</v>
      </c>
      <c r="I136" s="577">
        <f t="shared" si="38"/>
        <v>921538.55490891496</v>
      </c>
      <c r="J136" s="514">
        <f t="shared" si="31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</row>
    <row r="137" spans="2:16">
      <c r="B137" s="195" t="str">
        <f t="shared" si="27"/>
        <v/>
      </c>
      <c r="C137" s="507">
        <f>IF(D93="","-",+C136+1)</f>
        <v>2046</v>
      </c>
      <c r="D137" s="374">
        <f>IF(F136+SUM(E$99:E136)=D$92,F136,D$92-SUM(E$99:E136))</f>
        <v>4343480.7965313476</v>
      </c>
      <c r="E137" s="522">
        <f t="shared" si="34"/>
        <v>388543.90476190473</v>
      </c>
      <c r="F137" s="523">
        <f t="shared" si="35"/>
        <v>3954936.8917694427</v>
      </c>
      <c r="G137" s="523">
        <f t="shared" si="36"/>
        <v>4149208.8441503951</v>
      </c>
      <c r="H137" s="526">
        <f t="shared" si="37"/>
        <v>875901.02592830569</v>
      </c>
      <c r="I137" s="577">
        <f t="shared" si="38"/>
        <v>875901.02592830569</v>
      </c>
      <c r="J137" s="514">
        <f t="shared" si="31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</row>
    <row r="138" spans="2:16">
      <c r="B138" s="195" t="str">
        <f t="shared" si="27"/>
        <v/>
      </c>
      <c r="C138" s="507">
        <f>IF(D93="","-",+C137+1)</f>
        <v>2047</v>
      </c>
      <c r="D138" s="374">
        <f>IF(F137+SUM(E$99:E137)=D$92,F137,D$92-SUM(E$99:E137))</f>
        <v>3954936.8917694427</v>
      </c>
      <c r="E138" s="522">
        <f t="shared" si="34"/>
        <v>388543.90476190473</v>
      </c>
      <c r="F138" s="523">
        <f t="shared" si="35"/>
        <v>3566392.9870075379</v>
      </c>
      <c r="G138" s="523">
        <f t="shared" si="36"/>
        <v>3760664.9393884903</v>
      </c>
      <c r="H138" s="526">
        <f t="shared" si="37"/>
        <v>830263.49694769632</v>
      </c>
      <c r="I138" s="577">
        <f t="shared" si="38"/>
        <v>830263.49694769632</v>
      </c>
      <c r="J138" s="514">
        <f t="shared" si="31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</row>
    <row r="139" spans="2:16">
      <c r="B139" s="195" t="str">
        <f t="shared" si="27"/>
        <v/>
      </c>
      <c r="C139" s="507">
        <f>IF(D93="","-",+C138+1)</f>
        <v>2048</v>
      </c>
      <c r="D139" s="374">
        <f>IF(F138+SUM(E$99:E138)=D$92,F138,D$92-SUM(E$99:E138))</f>
        <v>3566392.9870075379</v>
      </c>
      <c r="E139" s="522">
        <f t="shared" si="34"/>
        <v>388543.90476190473</v>
      </c>
      <c r="F139" s="523">
        <f t="shared" si="35"/>
        <v>3177849.082245633</v>
      </c>
      <c r="G139" s="523">
        <f t="shared" si="36"/>
        <v>3372121.0346265854</v>
      </c>
      <c r="H139" s="526">
        <f t="shared" si="37"/>
        <v>784625.96796708694</v>
      </c>
      <c r="I139" s="577">
        <f t="shared" si="38"/>
        <v>784625.96796708694</v>
      </c>
      <c r="J139" s="514">
        <f t="shared" si="31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</row>
    <row r="140" spans="2:16">
      <c r="B140" s="195" t="str">
        <f t="shared" si="27"/>
        <v/>
      </c>
      <c r="C140" s="507">
        <f>IF(D93="","-",+C139+1)</f>
        <v>2049</v>
      </c>
      <c r="D140" s="374">
        <f>IF(F139+SUM(E$99:E139)=D$92,F139,D$92-SUM(E$99:E139))</f>
        <v>3177849.082245633</v>
      </c>
      <c r="E140" s="522">
        <f t="shared" si="34"/>
        <v>388543.90476190473</v>
      </c>
      <c r="F140" s="523">
        <f t="shared" si="35"/>
        <v>2789305.1774837282</v>
      </c>
      <c r="G140" s="523">
        <f t="shared" si="36"/>
        <v>2983577.1298646806</v>
      </c>
      <c r="H140" s="526">
        <f t="shared" si="37"/>
        <v>738988.43898647767</v>
      </c>
      <c r="I140" s="577">
        <f t="shared" si="38"/>
        <v>738988.43898647767</v>
      </c>
      <c r="J140" s="514">
        <f t="shared" si="31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</row>
    <row r="141" spans="2:16">
      <c r="B141" s="195" t="str">
        <f t="shared" si="27"/>
        <v/>
      </c>
      <c r="C141" s="507">
        <f>IF(D93="","-",+C140+1)</f>
        <v>2050</v>
      </c>
      <c r="D141" s="374">
        <f>IF(F140+SUM(E$99:E140)=D$92,F140,D$92-SUM(E$99:E140))</f>
        <v>2789305.1774837282</v>
      </c>
      <c r="E141" s="522">
        <f t="shared" si="34"/>
        <v>388543.90476190473</v>
      </c>
      <c r="F141" s="523">
        <f t="shared" si="35"/>
        <v>2400761.2727218233</v>
      </c>
      <c r="G141" s="523">
        <f t="shared" si="36"/>
        <v>2595033.2251027757</v>
      </c>
      <c r="H141" s="526">
        <f t="shared" si="37"/>
        <v>693350.9100058683</v>
      </c>
      <c r="I141" s="577">
        <f t="shared" si="38"/>
        <v>693350.9100058683</v>
      </c>
      <c r="J141" s="514">
        <f t="shared" si="31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</row>
    <row r="142" spans="2:16">
      <c r="B142" s="195" t="str">
        <f t="shared" si="27"/>
        <v/>
      </c>
      <c r="C142" s="507">
        <f>IF(D93="","-",+C141+1)</f>
        <v>2051</v>
      </c>
      <c r="D142" s="374">
        <f>IF(F141+SUM(E$99:E141)=D$92,F141,D$92-SUM(E$99:E141))</f>
        <v>2400761.2727218233</v>
      </c>
      <c r="E142" s="522">
        <f t="shared" si="34"/>
        <v>388543.90476190473</v>
      </c>
      <c r="F142" s="523">
        <f t="shared" si="35"/>
        <v>2012217.3679599185</v>
      </c>
      <c r="G142" s="523">
        <f t="shared" si="36"/>
        <v>2206489.3203408709</v>
      </c>
      <c r="H142" s="526">
        <f t="shared" si="37"/>
        <v>647713.38102525892</v>
      </c>
      <c r="I142" s="577">
        <f t="shared" si="38"/>
        <v>647713.38102525892</v>
      </c>
      <c r="J142" s="514">
        <f t="shared" si="31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</row>
    <row r="143" spans="2:16">
      <c r="B143" s="195" t="str">
        <f t="shared" si="27"/>
        <v/>
      </c>
      <c r="C143" s="507">
        <f>IF(D93="","-",+C142+1)</f>
        <v>2052</v>
      </c>
      <c r="D143" s="374">
        <f>IF(F142+SUM(E$99:E142)=D$92,F142,D$92-SUM(E$99:E142))</f>
        <v>2012217.3679599185</v>
      </c>
      <c r="E143" s="522">
        <f t="shared" si="34"/>
        <v>388543.90476190473</v>
      </c>
      <c r="F143" s="523">
        <f t="shared" si="35"/>
        <v>1623673.4631980136</v>
      </c>
      <c r="G143" s="523">
        <f t="shared" si="36"/>
        <v>1817945.415578966</v>
      </c>
      <c r="H143" s="526">
        <f t="shared" si="37"/>
        <v>602075.85204464965</v>
      </c>
      <c r="I143" s="577">
        <f t="shared" si="38"/>
        <v>602075.85204464965</v>
      </c>
      <c r="J143" s="514">
        <f t="shared" si="31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</row>
    <row r="144" spans="2:16">
      <c r="B144" s="195" t="str">
        <f t="shared" si="27"/>
        <v/>
      </c>
      <c r="C144" s="507">
        <f>IF(D93="","-",+C143+1)</f>
        <v>2053</v>
      </c>
      <c r="D144" s="374">
        <f>IF(F143+SUM(E$99:E143)=D$92,F143,D$92-SUM(E$99:E143))</f>
        <v>1623673.4631980136</v>
      </c>
      <c r="E144" s="522">
        <f t="shared" si="34"/>
        <v>388543.90476190473</v>
      </c>
      <c r="F144" s="523">
        <f t="shared" si="35"/>
        <v>1235129.5584361088</v>
      </c>
      <c r="G144" s="523">
        <f t="shared" si="36"/>
        <v>1429401.5108170612</v>
      </c>
      <c r="H144" s="526">
        <f t="shared" si="37"/>
        <v>556438.32306404039</v>
      </c>
      <c r="I144" s="577">
        <f t="shared" si="38"/>
        <v>556438.32306404039</v>
      </c>
      <c r="J144" s="514">
        <f t="shared" si="31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</row>
    <row r="145" spans="2:16">
      <c r="B145" s="195" t="str">
        <f t="shared" si="27"/>
        <v/>
      </c>
      <c r="C145" s="507">
        <f>IF(D93="","-",+C144+1)</f>
        <v>2054</v>
      </c>
      <c r="D145" s="374">
        <f>IF(F144+SUM(E$99:E144)=D$92,F144,D$92-SUM(E$99:E144))</f>
        <v>1235129.5584361088</v>
      </c>
      <c r="E145" s="522">
        <f t="shared" si="34"/>
        <v>388543.90476190473</v>
      </c>
      <c r="F145" s="523">
        <f t="shared" si="35"/>
        <v>846585.65367420402</v>
      </c>
      <c r="G145" s="523">
        <f t="shared" si="36"/>
        <v>1040857.6060551563</v>
      </c>
      <c r="H145" s="526">
        <f t="shared" si="37"/>
        <v>510800.79408343101</v>
      </c>
      <c r="I145" s="577">
        <f t="shared" si="38"/>
        <v>510800.79408343101</v>
      </c>
      <c r="J145" s="514">
        <f t="shared" si="31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</row>
    <row r="146" spans="2:16">
      <c r="B146" s="195" t="str">
        <f t="shared" si="27"/>
        <v/>
      </c>
      <c r="C146" s="507">
        <f>IF(D93="","-",+C145+1)</f>
        <v>2055</v>
      </c>
      <c r="D146" s="374">
        <f>IF(F145+SUM(E$99:E145)=D$92,F145,D$92-SUM(E$99:E145))</f>
        <v>846585.65367420402</v>
      </c>
      <c r="E146" s="522">
        <f t="shared" si="34"/>
        <v>388543.90476190473</v>
      </c>
      <c r="F146" s="523">
        <f t="shared" si="35"/>
        <v>458041.74891229928</v>
      </c>
      <c r="G146" s="523">
        <f t="shared" si="36"/>
        <v>652313.70129325171</v>
      </c>
      <c r="H146" s="526">
        <f t="shared" si="37"/>
        <v>465163.26510282169</v>
      </c>
      <c r="I146" s="577">
        <f t="shared" si="38"/>
        <v>465163.26510282169</v>
      </c>
      <c r="J146" s="514">
        <f t="shared" si="31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</row>
    <row r="147" spans="2:16">
      <c r="B147" s="195" t="str">
        <f t="shared" si="27"/>
        <v/>
      </c>
      <c r="C147" s="507">
        <f>IF(D93="","-",+C146+1)</f>
        <v>2056</v>
      </c>
      <c r="D147" s="374">
        <f>IF(F146+SUM(E$99:E146)=D$92,F146,D$92-SUM(E$99:E146))</f>
        <v>458041.74891229928</v>
      </c>
      <c r="E147" s="522">
        <f t="shared" si="34"/>
        <v>388543.90476190473</v>
      </c>
      <c r="F147" s="523">
        <f t="shared" si="35"/>
        <v>69497.844150394551</v>
      </c>
      <c r="G147" s="523">
        <f t="shared" si="36"/>
        <v>263769.79653134692</v>
      </c>
      <c r="H147" s="526">
        <f t="shared" si="37"/>
        <v>419525.73612221237</v>
      </c>
      <c r="I147" s="577">
        <f t="shared" si="38"/>
        <v>419525.73612221237</v>
      </c>
      <c r="J147" s="514">
        <f t="shared" si="31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</row>
    <row r="148" spans="2:16">
      <c r="B148" s="195" t="str">
        <f t="shared" si="27"/>
        <v/>
      </c>
      <c r="C148" s="507">
        <f>IF(D93="","-",+C147+1)</f>
        <v>2057</v>
      </c>
      <c r="D148" s="374">
        <f>IF(F147+SUM(E$99:E147)=D$92,F147,D$92-SUM(E$99:E147))</f>
        <v>69497.844150394551</v>
      </c>
      <c r="E148" s="522">
        <f t="shared" si="34"/>
        <v>69497.844150394551</v>
      </c>
      <c r="F148" s="523">
        <f t="shared" si="35"/>
        <v>0</v>
      </c>
      <c r="G148" s="523">
        <f t="shared" si="36"/>
        <v>34748.922075197275</v>
      </c>
      <c r="H148" s="526">
        <f t="shared" si="37"/>
        <v>73579.37758539604</v>
      </c>
      <c r="I148" s="577">
        <f t="shared" si="38"/>
        <v>73579.37758539604</v>
      </c>
      <c r="J148" s="514">
        <f t="shared" si="31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</row>
    <row r="149" spans="2:16">
      <c r="B149" s="195" t="str">
        <f t="shared" si="27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 t="shared" si="34"/>
        <v>0</v>
      </c>
      <c r="F149" s="523">
        <f t="shared" si="35"/>
        <v>0</v>
      </c>
      <c r="G149" s="523">
        <f t="shared" si="36"/>
        <v>0</v>
      </c>
      <c r="H149" s="526">
        <f t="shared" si="37"/>
        <v>0</v>
      </c>
      <c r="I149" s="577">
        <f t="shared" si="38"/>
        <v>0</v>
      </c>
      <c r="J149" s="514">
        <f t="shared" si="31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</row>
    <row r="150" spans="2:16">
      <c r="B150" s="195" t="str">
        <f t="shared" si="27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34"/>
        <v>0</v>
      </c>
      <c r="F150" s="523">
        <f t="shared" si="35"/>
        <v>0</v>
      </c>
      <c r="G150" s="523">
        <f t="shared" si="36"/>
        <v>0</v>
      </c>
      <c r="H150" s="526">
        <f t="shared" si="37"/>
        <v>0</v>
      </c>
      <c r="I150" s="577">
        <f t="shared" si="38"/>
        <v>0</v>
      </c>
      <c r="J150" s="514">
        <f t="shared" si="31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</row>
    <row r="151" spans="2:16">
      <c r="B151" s="195" t="str">
        <f t="shared" si="27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34"/>
        <v>0</v>
      </c>
      <c r="F151" s="523">
        <f t="shared" si="35"/>
        <v>0</v>
      </c>
      <c r="G151" s="523">
        <f t="shared" si="36"/>
        <v>0</v>
      </c>
      <c r="H151" s="526">
        <f t="shared" si="37"/>
        <v>0</v>
      </c>
      <c r="I151" s="577">
        <f t="shared" si="38"/>
        <v>0</v>
      </c>
      <c r="J151" s="514">
        <f t="shared" si="31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</row>
    <row r="152" spans="2:16">
      <c r="B152" s="195" t="str">
        <f t="shared" si="27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34"/>
        <v>0</v>
      </c>
      <c r="F152" s="523">
        <f t="shared" si="35"/>
        <v>0</v>
      </c>
      <c r="G152" s="523">
        <f t="shared" si="36"/>
        <v>0</v>
      </c>
      <c r="H152" s="526">
        <f t="shared" si="37"/>
        <v>0</v>
      </c>
      <c r="I152" s="577">
        <f t="shared" si="38"/>
        <v>0</v>
      </c>
      <c r="J152" s="514">
        <f t="shared" si="31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</row>
    <row r="153" spans="2:16">
      <c r="B153" s="195" t="str">
        <f t="shared" si="27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34"/>
        <v>0</v>
      </c>
      <c r="F153" s="523">
        <f t="shared" si="35"/>
        <v>0</v>
      </c>
      <c r="G153" s="523">
        <f t="shared" si="36"/>
        <v>0</v>
      </c>
      <c r="H153" s="526">
        <f t="shared" si="37"/>
        <v>0</v>
      </c>
      <c r="I153" s="577">
        <f t="shared" si="38"/>
        <v>0</v>
      </c>
      <c r="J153" s="514">
        <f t="shared" si="31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</row>
    <row r="154" spans="2:16" ht="13.5" thickBot="1">
      <c r="B154" s="195" t="str">
        <f t="shared" si="27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34"/>
        <v>0</v>
      </c>
      <c r="F154" s="523">
        <f t="shared" si="35"/>
        <v>0</v>
      </c>
      <c r="G154" s="523">
        <f t="shared" si="36"/>
        <v>0</v>
      </c>
      <c r="H154" s="526">
        <f t="shared" si="37"/>
        <v>0</v>
      </c>
      <c r="I154" s="577">
        <f t="shared" si="38"/>
        <v>0</v>
      </c>
      <c r="J154" s="514">
        <f t="shared" si="31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</row>
    <row r="155" spans="2:16">
      <c r="C155" s="374" t="s">
        <v>78</v>
      </c>
      <c r="D155" s="375"/>
      <c r="E155" s="375">
        <f>SUM(E99:E154)</f>
        <v>16318844</v>
      </c>
      <c r="F155" s="375"/>
      <c r="G155" s="375"/>
      <c r="H155" s="375">
        <f>SUM(H99:H154)</f>
        <v>56495032.834421776</v>
      </c>
      <c r="I155" s="375">
        <f>SUM(I99:I154)</f>
        <v>56495032.834421776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view="pageBreakPreview" zoomScale="82" zoomScaleNormal="100" zoomScaleSheetLayoutView="82" workbookViewId="0">
      <selection activeCell="D112" sqref="D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826284.70992984762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826284.70992984762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8402687.4800000004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200063.98761904764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 t="shared" ref="K24:K29" si="11">G24</f>
        <v>1068934.7345413081</v>
      </c>
      <c r="L24" s="519">
        <f t="shared" si="8"/>
        <v>0</v>
      </c>
      <c r="M24" s="518">
        <f t="shared" ref="M24:M29" si="12"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 t="shared" si="11"/>
        <v>1010847.9921071748</v>
      </c>
      <c r="L25" s="519">
        <f t="shared" si="8"/>
        <v>0</v>
      </c>
      <c r="M25" s="518">
        <f t="shared" si="12"/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>
      <c r="B26" s="195" t="str">
        <f t="shared" si="5"/>
        <v/>
      </c>
      <c r="C26" s="507">
        <f t="shared" si="6"/>
        <v>2018</v>
      </c>
      <c r="D26" s="159">
        <v>6484100.6080874037</v>
      </c>
      <c r="E26" s="516">
        <v>204943.59707317073</v>
      </c>
      <c r="F26" s="159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 t="shared" si="11"/>
        <v>1016010.9603176524</v>
      </c>
      <c r="L26" s="519">
        <f t="shared" si="8"/>
        <v>0</v>
      </c>
      <c r="M26" s="518">
        <f t="shared" si="12"/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>
      <c r="B27" s="195" t="str">
        <f t="shared" si="5"/>
        <v/>
      </c>
      <c r="C27" s="507">
        <f t="shared" si="6"/>
        <v>2019</v>
      </c>
      <c r="D27" s="159">
        <v>6279157.0110142333</v>
      </c>
      <c r="E27" s="516">
        <v>204943.59707317073</v>
      </c>
      <c r="F27" s="159">
        <v>6074213.413941063</v>
      </c>
      <c r="G27" s="516">
        <v>989963.83851652173</v>
      </c>
      <c r="H27" s="510">
        <v>989963.83851652173</v>
      </c>
      <c r="I27" s="511">
        <f t="shared" si="7"/>
        <v>0</v>
      </c>
      <c r="J27" s="511"/>
      <c r="K27" s="518">
        <f t="shared" si="11"/>
        <v>989963.83851652173</v>
      </c>
      <c r="L27" s="519">
        <f t="shared" ref="L27" si="13">IF(K27&lt;&gt;0,+G27-K27,0)</f>
        <v>0</v>
      </c>
      <c r="M27" s="518">
        <f t="shared" si="12"/>
        <v>989963.83851652173</v>
      </c>
      <c r="N27" s="514">
        <f t="shared" si="1"/>
        <v>0</v>
      </c>
      <c r="O27" s="514">
        <f t="shared" si="2"/>
        <v>0</v>
      </c>
      <c r="P27" s="272"/>
    </row>
    <row r="28" spans="2:16">
      <c r="B28" s="195" t="str">
        <f t="shared" si="5"/>
        <v/>
      </c>
      <c r="C28" s="507">
        <f t="shared" si="6"/>
        <v>2020</v>
      </c>
      <c r="D28" s="159">
        <v>6074213.413941063</v>
      </c>
      <c r="E28" s="516">
        <v>204943.59707317073</v>
      </c>
      <c r="F28" s="159">
        <v>5869269.8168678926</v>
      </c>
      <c r="G28" s="516">
        <v>816064.49414072814</v>
      </c>
      <c r="H28" s="510">
        <v>816064.49414072814</v>
      </c>
      <c r="I28" s="511">
        <f t="shared" si="7"/>
        <v>0</v>
      </c>
      <c r="J28" s="511"/>
      <c r="K28" s="518">
        <f t="shared" si="11"/>
        <v>816064.49414072814</v>
      </c>
      <c r="L28" s="519">
        <f t="shared" ref="L28" si="14">IF(K28&lt;&gt;0,+G28-K28,0)</f>
        <v>0</v>
      </c>
      <c r="M28" s="518">
        <f t="shared" si="12"/>
        <v>816064.49414072814</v>
      </c>
      <c r="N28" s="514">
        <f t="shared" si="1"/>
        <v>0</v>
      </c>
      <c r="O28" s="514">
        <f t="shared" si="2"/>
        <v>0</v>
      </c>
      <c r="P28" s="272"/>
    </row>
    <row r="29" spans="2:16">
      <c r="B29" s="195" t="str">
        <f t="shared" si="5"/>
        <v>IU</v>
      </c>
      <c r="C29" s="507">
        <f t="shared" si="6"/>
        <v>2021</v>
      </c>
      <c r="D29" s="159">
        <v>5878802.0771968784</v>
      </c>
      <c r="E29" s="516">
        <v>200063.98761904764</v>
      </c>
      <c r="F29" s="159">
        <v>5678738.0895778304</v>
      </c>
      <c r="G29" s="516">
        <v>812639.88121443952</v>
      </c>
      <c r="H29" s="510">
        <v>812639.88121443952</v>
      </c>
      <c r="I29" s="511">
        <f t="shared" si="7"/>
        <v>0</v>
      </c>
      <c r="J29" s="511"/>
      <c r="K29" s="518">
        <f t="shared" si="11"/>
        <v>812639.88121443952</v>
      </c>
      <c r="L29" s="519">
        <f t="shared" ref="L29" si="15">IF(K29&lt;&gt;0,+G29-K29,0)</f>
        <v>0</v>
      </c>
      <c r="M29" s="518">
        <f t="shared" si="12"/>
        <v>812639.88121443952</v>
      </c>
      <c r="N29" s="514">
        <f t="shared" si="1"/>
        <v>0</v>
      </c>
      <c r="O29" s="514">
        <f t="shared" si="2"/>
        <v>0</v>
      </c>
      <c r="P29" s="272"/>
    </row>
    <row r="30" spans="2:16">
      <c r="B30" s="195" t="str">
        <f t="shared" si="5"/>
        <v>IU</v>
      </c>
      <c r="C30" s="507">
        <f t="shared" si="6"/>
        <v>2022</v>
      </c>
      <c r="D30" s="159">
        <v>5669205.8292488456</v>
      </c>
      <c r="E30" s="516">
        <v>200063.98761904764</v>
      </c>
      <c r="F30" s="159">
        <v>5469141.8416297976</v>
      </c>
      <c r="G30" s="516">
        <v>826284.70992984762</v>
      </c>
      <c r="H30" s="510">
        <v>826284.70992984762</v>
      </c>
      <c r="I30" s="511">
        <f t="shared" si="7"/>
        <v>0</v>
      </c>
      <c r="J30" s="511"/>
      <c r="K30" s="518">
        <f t="shared" ref="K30" si="16">G30</f>
        <v>826284.70992984762</v>
      </c>
      <c r="L30" s="519">
        <f t="shared" ref="L30" si="17">IF(K30&lt;&gt;0,+G30-K30,0)</f>
        <v>0</v>
      </c>
      <c r="M30" s="518">
        <f t="shared" ref="M30" si="18">H30</f>
        <v>826284.70992984762</v>
      </c>
      <c r="N30" s="514">
        <f t="shared" si="1"/>
        <v>0</v>
      </c>
      <c r="O30" s="514">
        <f t="shared" si="2"/>
        <v>0</v>
      </c>
      <c r="P30" s="272"/>
    </row>
    <row r="31" spans="2:16">
      <c r="B31" s="195"/>
      <c r="C31" s="507">
        <f t="shared" si="6"/>
        <v>2023</v>
      </c>
      <c r="D31" s="523">
        <f>IF(F30+SUM(E$17:E30)=D$10,F30,D$10-SUM(E$17:E30))</f>
        <v>5469141.8416297976</v>
      </c>
      <c r="E31" s="522">
        <f t="shared" ref="E31:E72" si="19">IF(+I$14&lt;F30,I$14,D31)</f>
        <v>200063.98761904764</v>
      </c>
      <c r="F31" s="523">
        <f t="shared" ref="F31:F72" si="20">+D31-E31</f>
        <v>5269077.8540107496</v>
      </c>
      <c r="G31" s="524">
        <f t="shared" ref="G31:G72" si="21">+I$12*((D31+F31)/2)+E31</f>
        <v>803788.69552319788</v>
      </c>
      <c r="H31" s="491">
        <f t="shared" ref="H31:H72" si="22">+I$13*((D31+F31)/2)+E31</f>
        <v>803788.69552319788</v>
      </c>
      <c r="I31" s="511">
        <f t="shared" si="7"/>
        <v>0</v>
      </c>
      <c r="J31" s="511"/>
      <c r="K31" s="525"/>
      <c r="L31" s="514">
        <f t="shared" si="0"/>
        <v>0</v>
      </c>
      <c r="M31" s="525"/>
      <c r="N31" s="514">
        <f t="shared" si="1"/>
        <v>0</v>
      </c>
      <c r="O31" s="514">
        <f t="shared" si="2"/>
        <v>0</v>
      </c>
      <c r="P31" s="272"/>
    </row>
    <row r="32" spans="2:16">
      <c r="B32" s="582" t="str">
        <f t="shared" si="5"/>
        <v/>
      </c>
      <c r="C32" s="507">
        <f t="shared" si="6"/>
        <v>2024</v>
      </c>
      <c r="D32" s="523">
        <f>IF(F31+SUM(E$17:E31)=D$10,F31,D$10-SUM(E$17:E31))</f>
        <v>5269077.8540107496</v>
      </c>
      <c r="E32" s="522">
        <f t="shared" si="19"/>
        <v>200063.98761904764</v>
      </c>
      <c r="F32" s="523">
        <f t="shared" si="20"/>
        <v>5069013.8663917016</v>
      </c>
      <c r="G32" s="524">
        <f t="shared" si="21"/>
        <v>781292.68111654825</v>
      </c>
      <c r="H32" s="491">
        <f t="shared" si="22"/>
        <v>781292.68111654825</v>
      </c>
      <c r="I32" s="511">
        <f t="shared" si="7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5069013.8663917016</v>
      </c>
      <c r="E33" s="522">
        <f t="shared" si="19"/>
        <v>200063.98761904764</v>
      </c>
      <c r="F33" s="523">
        <f t="shared" si="20"/>
        <v>4868949.8787726536</v>
      </c>
      <c r="G33" s="524">
        <f t="shared" si="21"/>
        <v>758796.66670989862</v>
      </c>
      <c r="H33" s="491">
        <f t="shared" si="22"/>
        <v>758796.66670989862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4868949.8787726536</v>
      </c>
      <c r="E34" s="522">
        <f t="shared" si="19"/>
        <v>200063.98761904764</v>
      </c>
      <c r="F34" s="523">
        <f t="shared" si="20"/>
        <v>4668885.8911536057</v>
      </c>
      <c r="G34" s="524">
        <f t="shared" si="21"/>
        <v>736300.65230324899</v>
      </c>
      <c r="H34" s="491">
        <f t="shared" si="22"/>
        <v>736300.65230324899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4668885.8911536057</v>
      </c>
      <c r="E35" s="522">
        <f t="shared" si="19"/>
        <v>200063.98761904764</v>
      </c>
      <c r="F35" s="523">
        <f t="shared" si="20"/>
        <v>4468821.9035345577</v>
      </c>
      <c r="G35" s="524">
        <f t="shared" si="21"/>
        <v>713804.63789659948</v>
      </c>
      <c r="H35" s="491">
        <f t="shared" si="22"/>
        <v>713804.63789659948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4468821.9035345577</v>
      </c>
      <c r="E36" s="522">
        <f t="shared" si="19"/>
        <v>200063.98761904764</v>
      </c>
      <c r="F36" s="523">
        <f t="shared" si="20"/>
        <v>4268757.9159155097</v>
      </c>
      <c r="G36" s="524">
        <f t="shared" si="21"/>
        <v>691308.62348994985</v>
      </c>
      <c r="H36" s="491">
        <f t="shared" si="22"/>
        <v>691308.62348994985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4268757.9159155097</v>
      </c>
      <c r="E37" s="522">
        <f t="shared" si="19"/>
        <v>200063.98761904764</v>
      </c>
      <c r="F37" s="523">
        <f t="shared" si="20"/>
        <v>4068693.9282964622</v>
      </c>
      <c r="G37" s="524">
        <f t="shared" si="21"/>
        <v>668812.60908330022</v>
      </c>
      <c r="H37" s="491">
        <f t="shared" si="22"/>
        <v>668812.60908330022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4068693.9282964622</v>
      </c>
      <c r="E38" s="522">
        <f t="shared" si="19"/>
        <v>200063.98761904764</v>
      </c>
      <c r="F38" s="523">
        <f t="shared" si="20"/>
        <v>3868629.9406774146</v>
      </c>
      <c r="G38" s="524">
        <f t="shared" si="21"/>
        <v>646316.59467665059</v>
      </c>
      <c r="H38" s="491">
        <f t="shared" si="22"/>
        <v>646316.59467665059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3868629.9406774146</v>
      </c>
      <c r="E39" s="522">
        <f t="shared" si="19"/>
        <v>200063.98761904764</v>
      </c>
      <c r="F39" s="523">
        <f t="shared" si="20"/>
        <v>3668565.9530583671</v>
      </c>
      <c r="G39" s="524">
        <f t="shared" si="21"/>
        <v>623820.58027000097</v>
      </c>
      <c r="H39" s="491">
        <f t="shared" si="22"/>
        <v>623820.58027000097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3668565.9530583671</v>
      </c>
      <c r="E40" s="522">
        <f t="shared" si="19"/>
        <v>200063.98761904764</v>
      </c>
      <c r="F40" s="523">
        <f t="shared" si="20"/>
        <v>3468501.9654393196</v>
      </c>
      <c r="G40" s="524">
        <f t="shared" si="21"/>
        <v>601324.56586335145</v>
      </c>
      <c r="H40" s="491">
        <f t="shared" si="22"/>
        <v>601324.56586335145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3468501.9654393196</v>
      </c>
      <c r="E41" s="522">
        <f t="shared" si="19"/>
        <v>200063.98761904764</v>
      </c>
      <c r="F41" s="523">
        <f t="shared" si="20"/>
        <v>3268437.9778202721</v>
      </c>
      <c r="G41" s="524">
        <f t="shared" si="21"/>
        <v>578828.55145670183</v>
      </c>
      <c r="H41" s="491">
        <f t="shared" si="22"/>
        <v>578828.55145670183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3268437.9778202721</v>
      </c>
      <c r="E42" s="522">
        <f t="shared" si="19"/>
        <v>200063.98761904764</v>
      </c>
      <c r="F42" s="523">
        <f t="shared" si="20"/>
        <v>3068373.9902012246</v>
      </c>
      <c r="G42" s="524">
        <f t="shared" si="21"/>
        <v>556332.53705005231</v>
      </c>
      <c r="H42" s="491">
        <f t="shared" si="22"/>
        <v>556332.53705005231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3068373.9902012246</v>
      </c>
      <c r="E43" s="522">
        <f t="shared" si="19"/>
        <v>200063.98761904764</v>
      </c>
      <c r="F43" s="523">
        <f t="shared" si="20"/>
        <v>2868310.0025821771</v>
      </c>
      <c r="G43" s="524">
        <f t="shared" si="21"/>
        <v>533836.52264340268</v>
      </c>
      <c r="H43" s="491">
        <f t="shared" si="22"/>
        <v>533836.52264340268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2868310.0025821771</v>
      </c>
      <c r="E44" s="522">
        <f t="shared" si="19"/>
        <v>200063.98761904764</v>
      </c>
      <c r="F44" s="523">
        <f t="shared" si="20"/>
        <v>2668246.0149631295</v>
      </c>
      <c r="G44" s="524">
        <f t="shared" si="21"/>
        <v>511340.50823675311</v>
      </c>
      <c r="H44" s="491">
        <f t="shared" si="22"/>
        <v>511340.50823675311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2668246.0149631295</v>
      </c>
      <c r="E45" s="522">
        <f t="shared" si="19"/>
        <v>200063.98761904764</v>
      </c>
      <c r="F45" s="523">
        <f t="shared" si="20"/>
        <v>2468182.027344082</v>
      </c>
      <c r="G45" s="524">
        <f t="shared" si="21"/>
        <v>488844.49383010349</v>
      </c>
      <c r="H45" s="491">
        <f t="shared" si="22"/>
        <v>488844.49383010349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2468182.027344082</v>
      </c>
      <c r="E46" s="522">
        <f t="shared" si="19"/>
        <v>200063.98761904764</v>
      </c>
      <c r="F46" s="523">
        <f t="shared" si="20"/>
        <v>2268118.0397250345</v>
      </c>
      <c r="G46" s="524">
        <f t="shared" si="21"/>
        <v>466348.47942345397</v>
      </c>
      <c r="H46" s="491">
        <f t="shared" si="22"/>
        <v>466348.47942345397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2268118.0397250345</v>
      </c>
      <c r="E47" s="522">
        <f t="shared" si="19"/>
        <v>200063.98761904764</v>
      </c>
      <c r="F47" s="523">
        <f t="shared" si="20"/>
        <v>2068054.052105987</v>
      </c>
      <c r="G47" s="524">
        <f t="shared" si="21"/>
        <v>443852.46501680434</v>
      </c>
      <c r="H47" s="491">
        <f t="shared" si="22"/>
        <v>443852.46501680434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2068054.052105987</v>
      </c>
      <c r="E48" s="522">
        <f t="shared" si="19"/>
        <v>200063.98761904764</v>
      </c>
      <c r="F48" s="523">
        <f t="shared" si="20"/>
        <v>1867990.0644869395</v>
      </c>
      <c r="G48" s="524">
        <f t="shared" si="21"/>
        <v>421356.45061015477</v>
      </c>
      <c r="H48" s="491">
        <f t="shared" si="22"/>
        <v>421356.45061015477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1867990.0644869395</v>
      </c>
      <c r="E49" s="522">
        <f t="shared" si="19"/>
        <v>200063.98761904764</v>
      </c>
      <c r="F49" s="523">
        <f t="shared" si="20"/>
        <v>1667926.0768678919</v>
      </c>
      <c r="G49" s="524">
        <f t="shared" si="21"/>
        <v>398860.43620350526</v>
      </c>
      <c r="H49" s="491">
        <f t="shared" si="22"/>
        <v>398860.43620350526</v>
      </c>
      <c r="I49" s="511">
        <f t="shared" si="7"/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1667926.0768678919</v>
      </c>
      <c r="E50" s="522">
        <f t="shared" si="19"/>
        <v>200063.98761904764</v>
      </c>
      <c r="F50" s="523">
        <f t="shared" si="20"/>
        <v>1467862.0892488444</v>
      </c>
      <c r="G50" s="524">
        <f t="shared" si="21"/>
        <v>376364.42179685563</v>
      </c>
      <c r="H50" s="491">
        <f t="shared" si="22"/>
        <v>376364.42179685563</v>
      </c>
      <c r="I50" s="511">
        <f t="shared" si="7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1467862.0892488444</v>
      </c>
      <c r="E51" s="522">
        <f t="shared" si="19"/>
        <v>200063.98761904764</v>
      </c>
      <c r="F51" s="523">
        <f t="shared" si="20"/>
        <v>1267798.1016297969</v>
      </c>
      <c r="G51" s="524">
        <f t="shared" si="21"/>
        <v>353868.40739020606</v>
      </c>
      <c r="H51" s="491">
        <f t="shared" si="22"/>
        <v>353868.40739020606</v>
      </c>
      <c r="I51" s="511">
        <f t="shared" si="7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1267798.1016297969</v>
      </c>
      <c r="E52" s="522">
        <f t="shared" si="19"/>
        <v>200063.98761904764</v>
      </c>
      <c r="F52" s="523">
        <f t="shared" si="20"/>
        <v>1067734.1140107494</v>
      </c>
      <c r="G52" s="524">
        <f t="shared" si="21"/>
        <v>331372.39298355649</v>
      </c>
      <c r="H52" s="491">
        <f t="shared" si="22"/>
        <v>331372.39298355649</v>
      </c>
      <c r="I52" s="511">
        <f t="shared" si="7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1067734.1140107494</v>
      </c>
      <c r="E53" s="522">
        <f t="shared" si="19"/>
        <v>200063.98761904764</v>
      </c>
      <c r="F53" s="523">
        <f t="shared" si="20"/>
        <v>867670.12639170175</v>
      </c>
      <c r="G53" s="524">
        <f t="shared" si="21"/>
        <v>308876.37857690692</v>
      </c>
      <c r="H53" s="491">
        <f t="shared" si="22"/>
        <v>308876.37857690692</v>
      </c>
      <c r="I53" s="511">
        <f t="shared" si="7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582" t="str">
        <f t="shared" si="5"/>
        <v/>
      </c>
      <c r="C54" s="507">
        <f t="shared" si="6"/>
        <v>2046</v>
      </c>
      <c r="D54" s="523">
        <f>IF(F53+SUM(E$17:E53)=D$10,F53,D$10-SUM(E$17:E53))</f>
        <v>867670.12639170175</v>
      </c>
      <c r="E54" s="522">
        <f t="shared" si="19"/>
        <v>200063.98761904764</v>
      </c>
      <c r="F54" s="523">
        <f t="shared" si="20"/>
        <v>667606.13877265411</v>
      </c>
      <c r="G54" s="524">
        <f t="shared" si="21"/>
        <v>286380.36417025729</v>
      </c>
      <c r="H54" s="491">
        <f t="shared" si="22"/>
        <v>286380.36417025729</v>
      </c>
      <c r="I54" s="511">
        <f t="shared" si="7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667606.13877265411</v>
      </c>
      <c r="E55" s="522">
        <f t="shared" si="19"/>
        <v>200063.98761904764</v>
      </c>
      <c r="F55" s="523">
        <f t="shared" si="20"/>
        <v>467542.15115360648</v>
      </c>
      <c r="G55" s="524">
        <f t="shared" si="21"/>
        <v>263884.34976360772</v>
      </c>
      <c r="H55" s="491">
        <f t="shared" si="22"/>
        <v>263884.34976360772</v>
      </c>
      <c r="I55" s="511">
        <f t="shared" si="7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5"/>
        <v>IU</v>
      </c>
      <c r="C56" s="507">
        <f t="shared" si="6"/>
        <v>2048</v>
      </c>
      <c r="D56" s="523">
        <f>IF(F55+SUM(E$17:E55)=D$10,F55,D$10-SUM(E$17:E55))</f>
        <v>467542.15115360171</v>
      </c>
      <c r="E56" s="522">
        <f t="shared" si="19"/>
        <v>200063.98761904764</v>
      </c>
      <c r="F56" s="523">
        <f t="shared" si="20"/>
        <v>267478.16353455407</v>
      </c>
      <c r="G56" s="524">
        <f t="shared" si="21"/>
        <v>241388.33535695757</v>
      </c>
      <c r="H56" s="491">
        <f t="shared" si="22"/>
        <v>241388.33535695757</v>
      </c>
      <c r="I56" s="511">
        <f t="shared" si="7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267478.16353455407</v>
      </c>
      <c r="E57" s="522">
        <f t="shared" si="19"/>
        <v>200063.98761904764</v>
      </c>
      <c r="F57" s="523">
        <f t="shared" si="20"/>
        <v>67414.175915506436</v>
      </c>
      <c r="G57" s="524">
        <f t="shared" si="21"/>
        <v>218892.320950308</v>
      </c>
      <c r="H57" s="491">
        <f t="shared" si="22"/>
        <v>218892.320950308</v>
      </c>
      <c r="I57" s="511">
        <f t="shared" si="7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5"/>
        <v/>
      </c>
      <c r="C58" s="507">
        <f t="shared" si="6"/>
        <v>2050</v>
      </c>
      <c r="D58" s="523">
        <f>IF(F57+SUM(E$17:E57)=D$10,F57,D$10-SUM(E$17:E57))</f>
        <v>67414.175915506436</v>
      </c>
      <c r="E58" s="522">
        <f t="shared" si="19"/>
        <v>67414.175915506436</v>
      </c>
      <c r="F58" s="523">
        <f t="shared" si="20"/>
        <v>0</v>
      </c>
      <c r="G58" s="524">
        <f t="shared" si="21"/>
        <v>71204.338979474211</v>
      </c>
      <c r="H58" s="491">
        <f t="shared" si="22"/>
        <v>71204.338979474211</v>
      </c>
      <c r="I58" s="511">
        <f t="shared" si="7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0</v>
      </c>
      <c r="E59" s="522">
        <f t="shared" si="19"/>
        <v>0</v>
      </c>
      <c r="F59" s="523">
        <f t="shared" si="20"/>
        <v>0</v>
      </c>
      <c r="G59" s="524">
        <f t="shared" si="21"/>
        <v>0</v>
      </c>
      <c r="H59" s="491">
        <f t="shared" si="22"/>
        <v>0</v>
      </c>
      <c r="I59" s="511">
        <f t="shared" si="7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19"/>
        <v>0</v>
      </c>
      <c r="F60" s="523">
        <f t="shared" si="20"/>
        <v>0</v>
      </c>
      <c r="G60" s="524">
        <f t="shared" si="21"/>
        <v>0</v>
      </c>
      <c r="H60" s="491">
        <f t="shared" si="22"/>
        <v>0</v>
      </c>
      <c r="I60" s="511">
        <f t="shared" si="7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19"/>
        <v>0</v>
      </c>
      <c r="F61" s="523">
        <f t="shared" si="20"/>
        <v>0</v>
      </c>
      <c r="G61" s="526">
        <f t="shared" si="21"/>
        <v>0</v>
      </c>
      <c r="H61" s="491">
        <f t="shared" si="22"/>
        <v>0</v>
      </c>
      <c r="I61" s="511">
        <f t="shared" si="7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19"/>
        <v>0</v>
      </c>
      <c r="F62" s="523">
        <f t="shared" si="20"/>
        <v>0</v>
      </c>
      <c r="G62" s="526">
        <f t="shared" si="21"/>
        <v>0</v>
      </c>
      <c r="H62" s="491">
        <f t="shared" si="22"/>
        <v>0</v>
      </c>
      <c r="I62" s="511">
        <f t="shared" si="7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19"/>
        <v>0</v>
      </c>
      <c r="F63" s="523">
        <f t="shared" si="20"/>
        <v>0</v>
      </c>
      <c r="G63" s="526">
        <f t="shared" si="21"/>
        <v>0</v>
      </c>
      <c r="H63" s="491">
        <f t="shared" si="22"/>
        <v>0</v>
      </c>
      <c r="I63" s="511">
        <f t="shared" si="7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19"/>
        <v>0</v>
      </c>
      <c r="F64" s="523">
        <f t="shared" si="20"/>
        <v>0</v>
      </c>
      <c r="G64" s="526">
        <f t="shared" si="21"/>
        <v>0</v>
      </c>
      <c r="H64" s="491">
        <f t="shared" si="22"/>
        <v>0</v>
      </c>
      <c r="I64" s="511">
        <f t="shared" si="7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19"/>
        <v>0</v>
      </c>
      <c r="F65" s="523">
        <f t="shared" si="20"/>
        <v>0</v>
      </c>
      <c r="G65" s="526">
        <f t="shared" si="21"/>
        <v>0</v>
      </c>
      <c r="H65" s="491">
        <f t="shared" si="22"/>
        <v>0</v>
      </c>
      <c r="I65" s="511">
        <f t="shared" si="7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19"/>
        <v>0</v>
      </c>
      <c r="F66" s="523">
        <f t="shared" si="20"/>
        <v>0</v>
      </c>
      <c r="G66" s="526">
        <f t="shared" si="21"/>
        <v>0</v>
      </c>
      <c r="H66" s="491">
        <f t="shared" si="22"/>
        <v>0</v>
      </c>
      <c r="I66" s="511">
        <f t="shared" si="7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19"/>
        <v>0</v>
      </c>
      <c r="F67" s="523">
        <f t="shared" si="20"/>
        <v>0</v>
      </c>
      <c r="G67" s="526">
        <f t="shared" si="21"/>
        <v>0</v>
      </c>
      <c r="H67" s="491">
        <f t="shared" si="22"/>
        <v>0</v>
      </c>
      <c r="I67" s="511">
        <f t="shared" si="7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19"/>
        <v>0</v>
      </c>
      <c r="F68" s="523">
        <f t="shared" si="20"/>
        <v>0</v>
      </c>
      <c r="G68" s="526">
        <f t="shared" si="21"/>
        <v>0</v>
      </c>
      <c r="H68" s="491">
        <f t="shared" si="22"/>
        <v>0</v>
      </c>
      <c r="I68" s="511">
        <f t="shared" si="7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19"/>
        <v>0</v>
      </c>
      <c r="F69" s="523">
        <f t="shared" si="20"/>
        <v>0</v>
      </c>
      <c r="G69" s="526">
        <f t="shared" si="21"/>
        <v>0</v>
      </c>
      <c r="H69" s="491">
        <f t="shared" si="22"/>
        <v>0</v>
      </c>
      <c r="I69" s="511">
        <f t="shared" si="7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19"/>
        <v>0</v>
      </c>
      <c r="F70" s="523">
        <f t="shared" si="20"/>
        <v>0</v>
      </c>
      <c r="G70" s="526">
        <f t="shared" si="21"/>
        <v>0</v>
      </c>
      <c r="H70" s="491">
        <f t="shared" si="22"/>
        <v>0</v>
      </c>
      <c r="I70" s="511">
        <f t="shared" si="7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19"/>
        <v>0</v>
      </c>
      <c r="F71" s="523">
        <f t="shared" si="20"/>
        <v>0</v>
      </c>
      <c r="G71" s="526">
        <f t="shared" si="21"/>
        <v>0</v>
      </c>
      <c r="H71" s="491">
        <f t="shared" si="22"/>
        <v>0</v>
      </c>
      <c r="I71" s="511">
        <f t="shared" si="7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19"/>
        <v>0</v>
      </c>
      <c r="F72" s="528">
        <f t="shared" si="20"/>
        <v>0</v>
      </c>
      <c r="G72" s="530">
        <f t="shared" si="21"/>
        <v>0</v>
      </c>
      <c r="H72" s="471">
        <f t="shared" si="22"/>
        <v>0</v>
      </c>
      <c r="I72" s="531">
        <f t="shared" si="7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8402687.4800000004</v>
      </c>
      <c r="F73" s="375"/>
      <c r="G73" s="375">
        <f>SUM(G17:G72)</f>
        <v>30057509.573547713</v>
      </c>
      <c r="H73" s="375">
        <f>SUM(H17:H72)</f>
        <v>30057509.573547713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826284.70992984762</v>
      </c>
      <c r="N87" s="546">
        <f>IF(J92&lt;D11,0,VLOOKUP(J92,C17:O72,11))</f>
        <v>826284.70992984762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869425.42799317313</v>
      </c>
      <c r="N88" s="550">
        <f>IF(J92&lt;D11,0,VLOOKUP(J92,C99:P154,7))</f>
        <v>869425.42799317313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43140.718063325505</v>
      </c>
      <c r="N89" s="555">
        <f>+N88-N87</f>
        <v>43140.718063325505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8402687.4800000004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200063.98761904764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26">+I99-H99</f>
        <v>0</v>
      </c>
      <c r="K99" s="514"/>
      <c r="L99" s="512">
        <f t="shared" ref="L99:L104" si="27">H99</f>
        <v>796120</v>
      </c>
      <c r="M99" s="513">
        <f t="shared" ref="M99:M130" si="28">IF(L99&lt;&gt;0,+H99-L99,0)</f>
        <v>0</v>
      </c>
      <c r="N99" s="512">
        <f t="shared" ref="N99:N104" si="29">I99</f>
        <v>796120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26"/>
        <v>0</v>
      </c>
      <c r="K100" s="514"/>
      <c r="L100" s="518">
        <f t="shared" si="27"/>
        <v>1541731.3961161568</v>
      </c>
      <c r="M100" s="519">
        <f t="shared" si="28"/>
        <v>0</v>
      </c>
      <c r="N100" s="518">
        <f t="shared" si="29"/>
        <v>1541731.3961161568</v>
      </c>
      <c r="O100" s="514">
        <f t="shared" si="30"/>
        <v>0</v>
      </c>
      <c r="P100" s="514">
        <f t="shared" si="31"/>
        <v>0</v>
      </c>
      <c r="Q100" s="269"/>
    </row>
    <row r="101" spans="1:17">
      <c r="B101" s="195" t="str">
        <f t="shared" ref="B101:B154" si="32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26"/>
        <v>0</v>
      </c>
      <c r="K101" s="514"/>
      <c r="L101" s="518">
        <f t="shared" si="27"/>
        <v>1387315.6975317788</v>
      </c>
      <c r="M101" s="519">
        <f t="shared" si="28"/>
        <v>0</v>
      </c>
      <c r="N101" s="518">
        <f t="shared" si="29"/>
        <v>1387315.6975317788</v>
      </c>
      <c r="O101" s="514">
        <f t="shared" si="30"/>
        <v>0</v>
      </c>
      <c r="P101" s="514">
        <f t="shared" si="31"/>
        <v>0</v>
      </c>
      <c r="Q101" s="269"/>
    </row>
    <row r="102" spans="1:17">
      <c r="B102" s="195" t="str">
        <f t="shared" si="32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26"/>
        <v>0</v>
      </c>
      <c r="K102" s="514"/>
      <c r="L102" s="518">
        <f t="shared" si="27"/>
        <v>1332406.4149067886</v>
      </c>
      <c r="M102" s="519">
        <f t="shared" si="28"/>
        <v>0</v>
      </c>
      <c r="N102" s="518">
        <f t="shared" si="29"/>
        <v>1332406.4149067886</v>
      </c>
      <c r="O102" s="514">
        <f t="shared" si="30"/>
        <v>0</v>
      </c>
      <c r="P102" s="514">
        <f t="shared" si="31"/>
        <v>0</v>
      </c>
      <c r="Q102" s="269"/>
    </row>
    <row r="103" spans="1:17">
      <c r="B103" s="195" t="str">
        <f t="shared" si="32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27"/>
        <v>1214060.1321062704</v>
      </c>
      <c r="M103" s="519">
        <f t="shared" ref="M103:M108" si="33">IF(L103&lt;&gt;0,+H103-L103,0)</f>
        <v>0</v>
      </c>
      <c r="N103" s="518">
        <f t="shared" si="29"/>
        <v>1214060.1321062704</v>
      </c>
      <c r="O103" s="514">
        <f t="shared" ref="O103:O108" si="34">IF(N103&lt;&gt;0,+I103-N103,0)</f>
        <v>0</v>
      </c>
      <c r="P103" s="514">
        <f t="shared" ref="P103:P108" si="35">+O103-M103</f>
        <v>0</v>
      </c>
      <c r="Q103" s="269"/>
    </row>
    <row r="104" spans="1:17">
      <c r="B104" s="195" t="str">
        <f t="shared" si="32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27"/>
        <v>1191601.6940490135</v>
      </c>
      <c r="M104" s="519">
        <f t="shared" si="33"/>
        <v>0</v>
      </c>
      <c r="N104" s="518">
        <f t="shared" si="29"/>
        <v>1191601.6940490135</v>
      </c>
      <c r="O104" s="514">
        <f t="shared" si="34"/>
        <v>0</v>
      </c>
      <c r="P104" s="514">
        <f t="shared" si="35"/>
        <v>0</v>
      </c>
      <c r="Q104" s="269"/>
    </row>
    <row r="105" spans="1:17">
      <c r="B105" s="195" t="str">
        <f t="shared" si="32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26"/>
        <v>0</v>
      </c>
      <c r="K105" s="514"/>
      <c r="L105" s="518">
        <f t="shared" ref="L105:L110" si="36">H105</f>
        <v>1134932.5435262297</v>
      </c>
      <c r="M105" s="519">
        <f t="shared" si="33"/>
        <v>0</v>
      </c>
      <c r="N105" s="518">
        <f t="shared" ref="N105:N110" si="37">I105</f>
        <v>1134932.5435262297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2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26"/>
        <v>0</v>
      </c>
      <c r="K106" s="514"/>
      <c r="L106" s="518">
        <f t="shared" si="36"/>
        <v>1070988.2339652905</v>
      </c>
      <c r="M106" s="519">
        <f t="shared" si="33"/>
        <v>0</v>
      </c>
      <c r="N106" s="518">
        <f t="shared" si="37"/>
        <v>1070988.2339652905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26"/>
        <v>0</v>
      </c>
      <c r="K107" s="514"/>
      <c r="L107" s="518">
        <f t="shared" si="36"/>
        <v>1013835.8551552552</v>
      </c>
      <c r="M107" s="519">
        <f t="shared" si="33"/>
        <v>0</v>
      </c>
      <c r="N107" s="518">
        <f t="shared" si="37"/>
        <v>1013835.8551552552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26"/>
        <v>0</v>
      </c>
      <c r="K108" s="514"/>
      <c r="L108" s="518">
        <f t="shared" si="36"/>
        <v>886411.49004878511</v>
      </c>
      <c r="M108" s="519">
        <f t="shared" si="33"/>
        <v>0</v>
      </c>
      <c r="N108" s="518">
        <f t="shared" si="37"/>
        <v>886411.49004878511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2"/>
        <v/>
      </c>
      <c r="C109" s="507">
        <f>IF(D93="","-",+C108+1)</f>
        <v>2019</v>
      </c>
      <c r="D109" s="508">
        <v>6399188.6328493077</v>
      </c>
      <c r="E109" s="516">
        <v>195411.33674418606</v>
      </c>
      <c r="F109" s="515">
        <v>6203777.2961051213</v>
      </c>
      <c r="G109" s="515">
        <v>6301482.964477215</v>
      </c>
      <c r="H109" s="516">
        <v>869925.51728731813</v>
      </c>
      <c r="I109" s="510">
        <v>869925.51728731813</v>
      </c>
      <c r="J109" s="514">
        <f t="shared" si="26"/>
        <v>0</v>
      </c>
      <c r="K109" s="514"/>
      <c r="L109" s="518">
        <f t="shared" si="36"/>
        <v>869925.51728731813</v>
      </c>
      <c r="M109" s="519">
        <f t="shared" ref="M109" si="38">IF(L109&lt;&gt;0,+H109-L109,0)</f>
        <v>0</v>
      </c>
      <c r="N109" s="518">
        <f t="shared" si="37"/>
        <v>869925.51728731813</v>
      </c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32"/>
        <v/>
      </c>
      <c r="C110" s="507">
        <f>IF(D93="","-",+C109+1)</f>
        <v>2020</v>
      </c>
      <c r="D110" s="508">
        <v>6203777.2961051213</v>
      </c>
      <c r="E110" s="516">
        <v>200063.98761904764</v>
      </c>
      <c r="F110" s="515">
        <v>6003713.3084860733</v>
      </c>
      <c r="G110" s="515">
        <v>6103745.3022955973</v>
      </c>
      <c r="H110" s="516">
        <v>856667.26239535783</v>
      </c>
      <c r="I110" s="510">
        <v>856667.26239535783</v>
      </c>
      <c r="J110" s="514">
        <f t="shared" si="26"/>
        <v>0</v>
      </c>
      <c r="K110" s="514"/>
      <c r="L110" s="518">
        <f t="shared" si="36"/>
        <v>856667.26239535783</v>
      </c>
      <c r="M110" s="519">
        <f t="shared" ref="M110" si="39">IF(L110&lt;&gt;0,+H110-L110,0)</f>
        <v>0</v>
      </c>
      <c r="N110" s="518">
        <f t="shared" si="37"/>
        <v>856667.26239535783</v>
      </c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32"/>
        <v/>
      </c>
      <c r="C111" s="507">
        <f>IF(D93="","-",+C110+1)</f>
        <v>2021</v>
      </c>
      <c r="D111" s="508">
        <v>6003713.3084860733</v>
      </c>
      <c r="E111" s="516">
        <v>204943.59707317073</v>
      </c>
      <c r="F111" s="515">
        <v>5798769.7114129029</v>
      </c>
      <c r="G111" s="515">
        <v>5901241.5099494886</v>
      </c>
      <c r="H111" s="516">
        <v>874818.46170823427</v>
      </c>
      <c r="I111" s="510">
        <v>874818.46170823427</v>
      </c>
      <c r="J111" s="514">
        <f t="shared" si="26"/>
        <v>0</v>
      </c>
      <c r="K111" s="514"/>
      <c r="L111" s="518">
        <f t="shared" ref="L111" si="40">H111</f>
        <v>874818.46170823427</v>
      </c>
      <c r="M111" s="519">
        <f t="shared" ref="M111" si="41">IF(L111&lt;&gt;0,+H111-L111,0)</f>
        <v>0</v>
      </c>
      <c r="N111" s="518">
        <f t="shared" ref="N111" si="42">I111</f>
        <v>874818.46170823427</v>
      </c>
      <c r="O111" s="514">
        <f t="shared" si="30"/>
        <v>0</v>
      </c>
      <c r="P111" s="514">
        <f t="shared" si="31"/>
        <v>0</v>
      </c>
      <c r="Q111" s="269"/>
    </row>
    <row r="112" spans="1:17">
      <c r="B112" s="195"/>
      <c r="C112" s="507">
        <f>IF(D93="","-",+C111+1)</f>
        <v>2022</v>
      </c>
      <c r="D112" s="374">
        <f>IF(F111+SUM(E$99:E111)=D$92,F111,D$92-SUM(E$99:E111))</f>
        <v>5798769.7114129029</v>
      </c>
      <c r="E112" s="522">
        <f>IF(+J96&lt;F111,J96,D112)</f>
        <v>200063.98761904764</v>
      </c>
      <c r="F112" s="523">
        <f t="shared" ref="F112:F130" si="43">+D112-E112</f>
        <v>5598705.7237938549</v>
      </c>
      <c r="G112" s="523">
        <f t="shared" ref="G112:G130" si="44">+(F112+D112)/2</f>
        <v>5698737.7176033789</v>
      </c>
      <c r="H112" s="526">
        <f>+J$94*G112+E112</f>
        <v>869425.42799317313</v>
      </c>
      <c r="I112" s="577">
        <f>+J$95*G112+E112</f>
        <v>869425.42799317313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5598705.7237938549</v>
      </c>
      <c r="E113" s="522">
        <f>IF(+J96&lt;F112,J96,D113)</f>
        <v>200063.98761904764</v>
      </c>
      <c r="F113" s="523">
        <f t="shared" si="43"/>
        <v>5398641.736174807</v>
      </c>
      <c r="G113" s="523">
        <f t="shared" si="44"/>
        <v>5498673.7299843309</v>
      </c>
      <c r="H113" s="526">
        <f t="shared" ref="H113:H154" si="45">+J$94*G113+E113</f>
        <v>845926.34353697614</v>
      </c>
      <c r="I113" s="577">
        <f t="shared" ref="I113:I154" si="46">+J$95*G113+E113</f>
        <v>845926.34353697614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5398641.736174807</v>
      </c>
      <c r="E114" s="522">
        <f>IF(+J96&lt;F113,J96,D114)</f>
        <v>200063.98761904764</v>
      </c>
      <c r="F114" s="523">
        <f t="shared" si="43"/>
        <v>5198577.748555759</v>
      </c>
      <c r="G114" s="523">
        <f t="shared" si="44"/>
        <v>5298609.742365283</v>
      </c>
      <c r="H114" s="526">
        <f t="shared" si="45"/>
        <v>822427.25908077916</v>
      </c>
      <c r="I114" s="577">
        <f t="shared" si="46"/>
        <v>822427.25908077916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32"/>
        <v/>
      </c>
      <c r="C115" s="507">
        <f>IF(D93="","-",+C114+1)</f>
        <v>2025</v>
      </c>
      <c r="D115" s="374">
        <f>IF(F114+SUM(E$99:E114)=D$92,F114,D$92-SUM(E$99:E114))</f>
        <v>5198577.748555759</v>
      </c>
      <c r="E115" s="522">
        <f>IF(+J96&lt;F114,J96,D115)</f>
        <v>200063.98761904764</v>
      </c>
      <c r="F115" s="523">
        <f t="shared" si="43"/>
        <v>4998513.760936711</v>
      </c>
      <c r="G115" s="523">
        <f t="shared" si="44"/>
        <v>5098545.754746235</v>
      </c>
      <c r="H115" s="526">
        <f t="shared" si="45"/>
        <v>798928.17462458205</v>
      </c>
      <c r="I115" s="577">
        <f t="shared" si="46"/>
        <v>798928.17462458205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32"/>
        <v>IU</v>
      </c>
      <c r="C116" s="507">
        <f>IF(D93="","-",+C115+1)</f>
        <v>2026</v>
      </c>
      <c r="D116" s="374">
        <f>IF(F115+SUM(E$99:E115)=D$92,F115,D$92-SUM(E$99:E115))</f>
        <v>4998513.7609367166</v>
      </c>
      <c r="E116" s="522">
        <f>IF(+J96&lt;F115,J96,D116)</f>
        <v>200063.98761904764</v>
      </c>
      <c r="F116" s="523">
        <f t="shared" si="43"/>
        <v>4798449.7733176686</v>
      </c>
      <c r="G116" s="523">
        <f t="shared" si="44"/>
        <v>4898481.7671271926</v>
      </c>
      <c r="H116" s="526">
        <f t="shared" si="45"/>
        <v>775429.09016838577</v>
      </c>
      <c r="I116" s="577">
        <f t="shared" si="46"/>
        <v>775429.09016838577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4798449.7733176686</v>
      </c>
      <c r="E117" s="522">
        <f>IF(+J96&lt;F116,J96,D117)</f>
        <v>200063.98761904764</v>
      </c>
      <c r="F117" s="523">
        <f t="shared" si="43"/>
        <v>4598385.7856986206</v>
      </c>
      <c r="G117" s="523">
        <f t="shared" si="44"/>
        <v>4698417.7795081446</v>
      </c>
      <c r="H117" s="526">
        <f t="shared" si="45"/>
        <v>751930.00571218878</v>
      </c>
      <c r="I117" s="577">
        <f t="shared" si="46"/>
        <v>751930.00571218878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4598385.7856986206</v>
      </c>
      <c r="E118" s="522">
        <f>IF(+J96&lt;F117,J96,D118)</f>
        <v>200063.98761904764</v>
      </c>
      <c r="F118" s="523">
        <f t="shared" si="43"/>
        <v>4398321.7980795726</v>
      </c>
      <c r="G118" s="523">
        <f t="shared" si="44"/>
        <v>4498353.7918890966</v>
      </c>
      <c r="H118" s="526">
        <f t="shared" si="45"/>
        <v>728430.92125599179</v>
      </c>
      <c r="I118" s="577">
        <f t="shared" si="46"/>
        <v>728430.92125599179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4398321.7980795726</v>
      </c>
      <c r="E119" s="522">
        <f>IF(+J96&lt;F118,J96,D119)</f>
        <v>200063.98761904764</v>
      </c>
      <c r="F119" s="523">
        <f t="shared" si="43"/>
        <v>4198257.8104605246</v>
      </c>
      <c r="G119" s="523">
        <f t="shared" si="44"/>
        <v>4298289.8042700486</v>
      </c>
      <c r="H119" s="526">
        <f t="shared" si="45"/>
        <v>704931.83679979481</v>
      </c>
      <c r="I119" s="577">
        <f t="shared" si="46"/>
        <v>704931.83679979481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4198257.8104605246</v>
      </c>
      <c r="E120" s="522">
        <f>IF(+J96&lt;F119,J96,D120)</f>
        <v>200063.98761904764</v>
      </c>
      <c r="F120" s="523">
        <f t="shared" si="43"/>
        <v>3998193.8228414771</v>
      </c>
      <c r="G120" s="523">
        <f t="shared" si="44"/>
        <v>4098225.8166510006</v>
      </c>
      <c r="H120" s="526">
        <f t="shared" si="45"/>
        <v>681432.75234359771</v>
      </c>
      <c r="I120" s="577">
        <f t="shared" si="46"/>
        <v>681432.75234359771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3998193.8228414771</v>
      </c>
      <c r="E121" s="522">
        <f>IF(+J96&lt;F120,J96,D121)</f>
        <v>200063.98761904764</v>
      </c>
      <c r="F121" s="523">
        <f t="shared" si="43"/>
        <v>3798129.8352224296</v>
      </c>
      <c r="G121" s="523">
        <f t="shared" si="44"/>
        <v>3898161.8290319536</v>
      </c>
      <c r="H121" s="526">
        <f t="shared" si="45"/>
        <v>657933.66788740084</v>
      </c>
      <c r="I121" s="577">
        <f t="shared" si="46"/>
        <v>657933.66788740084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3798129.8352224296</v>
      </c>
      <c r="E122" s="522">
        <f>IF(+J96&lt;F121,J96,D122)</f>
        <v>200063.98761904764</v>
      </c>
      <c r="F122" s="523">
        <f t="shared" si="43"/>
        <v>3598065.8476033821</v>
      </c>
      <c r="G122" s="523">
        <f t="shared" si="44"/>
        <v>3698097.8414129056</v>
      </c>
      <c r="H122" s="526">
        <f t="shared" si="45"/>
        <v>634434.58343120385</v>
      </c>
      <c r="I122" s="577">
        <f t="shared" si="46"/>
        <v>634434.58343120385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3598065.8476033821</v>
      </c>
      <c r="E123" s="522">
        <f>IF(+J96&lt;F122,J96,D123)</f>
        <v>200063.98761904764</v>
      </c>
      <c r="F123" s="523">
        <f t="shared" si="43"/>
        <v>3398001.8599843346</v>
      </c>
      <c r="G123" s="523">
        <f t="shared" si="44"/>
        <v>3498033.8537938586</v>
      </c>
      <c r="H123" s="526">
        <f t="shared" si="45"/>
        <v>610935.49897500686</v>
      </c>
      <c r="I123" s="577">
        <f t="shared" si="46"/>
        <v>610935.49897500686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3398001.8599843346</v>
      </c>
      <c r="E124" s="522">
        <f>IF(+J96&lt;F123,J96,D124)</f>
        <v>200063.98761904764</v>
      </c>
      <c r="F124" s="523">
        <f t="shared" si="43"/>
        <v>3197937.872365287</v>
      </c>
      <c r="G124" s="523">
        <f t="shared" si="44"/>
        <v>3297969.8661748106</v>
      </c>
      <c r="H124" s="526">
        <f t="shared" si="45"/>
        <v>587436.41451880988</v>
      </c>
      <c r="I124" s="577">
        <f t="shared" si="46"/>
        <v>587436.41451880988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3197937.872365287</v>
      </c>
      <c r="E125" s="522">
        <f>IF(+J96&lt;F124,J96,D125)</f>
        <v>200063.98761904764</v>
      </c>
      <c r="F125" s="523">
        <f t="shared" si="43"/>
        <v>2997873.8847462395</v>
      </c>
      <c r="G125" s="523">
        <f t="shared" si="44"/>
        <v>3097905.8785557635</v>
      </c>
      <c r="H125" s="526">
        <f t="shared" si="45"/>
        <v>563937.33006261301</v>
      </c>
      <c r="I125" s="577">
        <f t="shared" si="46"/>
        <v>563937.33006261301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2997873.8847462395</v>
      </c>
      <c r="E126" s="522">
        <f>IF(+J96&lt;F125,J96,D126)</f>
        <v>200063.98761904764</v>
      </c>
      <c r="F126" s="523">
        <f t="shared" si="43"/>
        <v>2797809.897127192</v>
      </c>
      <c r="G126" s="523">
        <f t="shared" si="44"/>
        <v>2897841.8909367155</v>
      </c>
      <c r="H126" s="526">
        <f t="shared" si="45"/>
        <v>540438.24560641602</v>
      </c>
      <c r="I126" s="577">
        <f t="shared" si="46"/>
        <v>540438.24560641602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2797809.897127192</v>
      </c>
      <c r="E127" s="522">
        <f>IF(+J96&lt;F126,J96,D127)</f>
        <v>200063.98761904764</v>
      </c>
      <c r="F127" s="523">
        <f t="shared" si="43"/>
        <v>2597745.9095081445</v>
      </c>
      <c r="G127" s="523">
        <f t="shared" si="44"/>
        <v>2697777.9033176685</v>
      </c>
      <c r="H127" s="526">
        <f t="shared" si="45"/>
        <v>516939.16115021909</v>
      </c>
      <c r="I127" s="577">
        <f t="shared" si="46"/>
        <v>516939.16115021909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2597745.9095081445</v>
      </c>
      <c r="E128" s="522">
        <f>IF(+J96&lt;F127,J96,D128)</f>
        <v>200063.98761904764</v>
      </c>
      <c r="F128" s="523">
        <f t="shared" si="43"/>
        <v>2397681.921889097</v>
      </c>
      <c r="G128" s="523">
        <f t="shared" si="44"/>
        <v>2497713.9156986205</v>
      </c>
      <c r="H128" s="526">
        <f t="shared" si="45"/>
        <v>493440.07669402211</v>
      </c>
      <c r="I128" s="577">
        <f t="shared" si="46"/>
        <v>493440.07669402211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2397681.921889097</v>
      </c>
      <c r="E129" s="522">
        <f>IF(+J96&lt;F128,J96,D129)</f>
        <v>200063.98761904764</v>
      </c>
      <c r="F129" s="523">
        <f t="shared" si="43"/>
        <v>2197617.9342700494</v>
      </c>
      <c r="G129" s="523">
        <f t="shared" si="44"/>
        <v>2297649.9280795734</v>
      </c>
      <c r="H129" s="526">
        <f t="shared" si="45"/>
        <v>469940.99223782524</v>
      </c>
      <c r="I129" s="577">
        <f t="shared" si="46"/>
        <v>469940.99223782524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32"/>
        <v/>
      </c>
      <c r="C130" s="507">
        <f>IF(D93="","-",+C129+1)</f>
        <v>2040</v>
      </c>
      <c r="D130" s="374">
        <f>IF(F129+SUM(E$99:E129)=D$92,F129,D$92-SUM(E$99:E129))</f>
        <v>2197617.9342700494</v>
      </c>
      <c r="E130" s="522">
        <f>IF(+J96&lt;F129,J96,D130)</f>
        <v>200063.98761904764</v>
      </c>
      <c r="F130" s="523">
        <f t="shared" si="43"/>
        <v>1997553.9466510019</v>
      </c>
      <c r="G130" s="523">
        <f t="shared" si="44"/>
        <v>2097585.9404605255</v>
      </c>
      <c r="H130" s="526">
        <f t="shared" si="45"/>
        <v>446441.90778162819</v>
      </c>
      <c r="I130" s="577">
        <f t="shared" si="46"/>
        <v>446441.90778162819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1997553.9466510019</v>
      </c>
      <c r="E131" s="522">
        <f>IF(+J96&lt;F130,J96,D131)</f>
        <v>200063.98761904764</v>
      </c>
      <c r="F131" s="523">
        <f t="shared" ref="F131:F154" si="47">+D131-E131</f>
        <v>1797489.9590319544</v>
      </c>
      <c r="G131" s="523">
        <f t="shared" ref="G131:G154" si="48">+(F131+D131)/2</f>
        <v>1897521.9528414782</v>
      </c>
      <c r="H131" s="526">
        <f t="shared" si="45"/>
        <v>422942.82332543132</v>
      </c>
      <c r="I131" s="577">
        <f t="shared" si="46"/>
        <v>422942.82332543132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1797489.9590319544</v>
      </c>
      <c r="E132" s="522">
        <f>IF(+J96&lt;F131,J96,D132)</f>
        <v>200063.98761904764</v>
      </c>
      <c r="F132" s="523">
        <f t="shared" si="47"/>
        <v>1597425.9714129069</v>
      </c>
      <c r="G132" s="523">
        <f t="shared" si="48"/>
        <v>1697457.9652224306</v>
      </c>
      <c r="H132" s="526">
        <f t="shared" si="45"/>
        <v>399443.73886923434</v>
      </c>
      <c r="I132" s="577">
        <f t="shared" si="46"/>
        <v>399443.73886923434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2"/>
        <v>IU</v>
      </c>
      <c r="C133" s="507">
        <f>IF(D93="","-",+C132+1)</f>
        <v>2043</v>
      </c>
      <c r="D133" s="374">
        <f>IF(F132+SUM(E$99:E132)=D$92,F132,D$92-SUM(E$99:E132))</f>
        <v>1597425.9714129018</v>
      </c>
      <c r="E133" s="522">
        <f>IF(+J96&lt;F132,J96,D133)</f>
        <v>200063.98761904764</v>
      </c>
      <c r="F133" s="523">
        <f t="shared" si="47"/>
        <v>1397361.9837938542</v>
      </c>
      <c r="G133" s="523">
        <f t="shared" si="48"/>
        <v>1497393.977603378</v>
      </c>
      <c r="H133" s="526">
        <f t="shared" si="45"/>
        <v>375944.65441303677</v>
      </c>
      <c r="I133" s="577">
        <f t="shared" si="46"/>
        <v>375944.65441303677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1397361.9837938542</v>
      </c>
      <c r="E134" s="522">
        <f>IF(+J96&lt;F133,J96,D134)</f>
        <v>200063.98761904764</v>
      </c>
      <c r="F134" s="523">
        <f t="shared" si="47"/>
        <v>1197297.9961748067</v>
      </c>
      <c r="G134" s="523">
        <f t="shared" si="48"/>
        <v>1297329.9899843305</v>
      </c>
      <c r="H134" s="526">
        <f t="shared" si="45"/>
        <v>352445.56995683984</v>
      </c>
      <c r="I134" s="577">
        <f t="shared" si="46"/>
        <v>352445.56995683984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1197297.9961748067</v>
      </c>
      <c r="E135" s="522">
        <f>IF(+J96&lt;F134,J96,D135)</f>
        <v>200063.98761904764</v>
      </c>
      <c r="F135" s="523">
        <f t="shared" si="47"/>
        <v>997234.00855575909</v>
      </c>
      <c r="G135" s="523">
        <f t="shared" si="48"/>
        <v>1097266.002365283</v>
      </c>
      <c r="H135" s="526">
        <f t="shared" si="45"/>
        <v>328946.48550064291</v>
      </c>
      <c r="I135" s="577">
        <f t="shared" si="46"/>
        <v>328946.48550064291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/>
      <c r="C136" s="507">
        <f>IF(D93="","-",+C135+1)</f>
        <v>2046</v>
      </c>
      <c r="D136" s="374">
        <f>IF(F135+SUM(E$99:E135)=D$92,F135,D$92-SUM(E$99:E135))</f>
        <v>997234.00855575909</v>
      </c>
      <c r="E136" s="522">
        <f>IF(+J96&lt;F135,J96,D136)</f>
        <v>200063.98761904764</v>
      </c>
      <c r="F136" s="523">
        <f t="shared" si="47"/>
        <v>797170.02093671146</v>
      </c>
      <c r="G136" s="523">
        <f t="shared" si="48"/>
        <v>897202.01474623522</v>
      </c>
      <c r="H136" s="526">
        <f t="shared" si="45"/>
        <v>305447.40104444593</v>
      </c>
      <c r="I136" s="577">
        <f t="shared" si="46"/>
        <v>305447.40104444593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797170.02093671146</v>
      </c>
      <c r="E137" s="522">
        <f>IF(+J96&lt;F136,J96,D137)</f>
        <v>200063.98761904764</v>
      </c>
      <c r="F137" s="523">
        <f t="shared" si="47"/>
        <v>597106.03331766382</v>
      </c>
      <c r="G137" s="523">
        <f t="shared" si="48"/>
        <v>697138.0271271877</v>
      </c>
      <c r="H137" s="526">
        <f t="shared" si="45"/>
        <v>281948.31658824894</v>
      </c>
      <c r="I137" s="577">
        <f t="shared" si="46"/>
        <v>281948.31658824894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597106.03331766382</v>
      </c>
      <c r="E138" s="522">
        <f>IF(+J96&lt;F137,J96,D138)</f>
        <v>200063.98761904764</v>
      </c>
      <c r="F138" s="523">
        <f t="shared" si="47"/>
        <v>397042.04569861619</v>
      </c>
      <c r="G138" s="523">
        <f t="shared" si="48"/>
        <v>497074.03950814001</v>
      </c>
      <c r="H138" s="526">
        <f t="shared" si="45"/>
        <v>258449.23213205198</v>
      </c>
      <c r="I138" s="577">
        <f t="shared" si="46"/>
        <v>258449.23213205198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397042.04569861619</v>
      </c>
      <c r="E139" s="522">
        <f>IF(+J96&lt;F138,J96,D139)</f>
        <v>200063.98761904764</v>
      </c>
      <c r="F139" s="523">
        <f t="shared" si="47"/>
        <v>196978.05807956855</v>
      </c>
      <c r="G139" s="523">
        <f t="shared" si="48"/>
        <v>297010.05188909237</v>
      </c>
      <c r="H139" s="526">
        <f t="shared" si="45"/>
        <v>234950.14767585503</v>
      </c>
      <c r="I139" s="577">
        <f t="shared" si="46"/>
        <v>234950.14767585503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2"/>
        <v/>
      </c>
      <c r="C140" s="507">
        <f>IF(D93="","-",+C139+1)</f>
        <v>2050</v>
      </c>
      <c r="D140" s="374">
        <f>IF(F139+SUM(E$99:E139)=D$92,F139,D$92-SUM(E$99:E139))</f>
        <v>196978.05807956855</v>
      </c>
      <c r="E140" s="522">
        <f>IF(+J96&lt;F139,J96,D140)</f>
        <v>196978.05807956855</v>
      </c>
      <c r="F140" s="523">
        <f t="shared" si="47"/>
        <v>0</v>
      </c>
      <c r="G140" s="523">
        <f t="shared" si="48"/>
        <v>98489.029039784276</v>
      </c>
      <c r="H140" s="526">
        <f t="shared" si="45"/>
        <v>208546.366993923</v>
      </c>
      <c r="I140" s="577">
        <f t="shared" si="46"/>
        <v>208546.366993923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7"/>
        <v>0</v>
      </c>
      <c r="G141" s="523">
        <f t="shared" si="48"/>
        <v>0</v>
      </c>
      <c r="H141" s="526">
        <f t="shared" si="45"/>
        <v>0</v>
      </c>
      <c r="I141" s="577">
        <f t="shared" si="46"/>
        <v>0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7"/>
        <v>0</v>
      </c>
      <c r="G142" s="523">
        <f t="shared" si="48"/>
        <v>0</v>
      </c>
      <c r="H142" s="526">
        <f t="shared" si="45"/>
        <v>0</v>
      </c>
      <c r="I142" s="577">
        <f t="shared" si="46"/>
        <v>0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8402687.4800000023</v>
      </c>
      <c r="F155" s="375"/>
      <c r="G155" s="375"/>
      <c r="H155" s="375">
        <f>SUM(H99:H154)</f>
        <v>29840619.125156801</v>
      </c>
      <c r="I155" s="375">
        <f>SUM(I99:I154)</f>
        <v>29840619.125156801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view="pageBreakPreview" zoomScale="82" zoomScaleNormal="100" zoomScaleSheetLayoutView="82" workbookViewId="0">
      <selection activeCell="D109" sqref="D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47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85449.658528885382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85449.658528885382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18759.047619047618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104278.14759460979</v>
      </c>
      <c r="H23" s="639">
        <v>104278.14759460979</v>
      </c>
      <c r="I23" s="511">
        <f t="shared" si="6"/>
        <v>0</v>
      </c>
      <c r="J23" s="511"/>
      <c r="K23" s="518">
        <f>G23</f>
        <v>104278.14759460979</v>
      </c>
      <c r="L23" s="519">
        <f>IF(K23&lt;&gt;0,+G23-K23,0)</f>
        <v>0</v>
      </c>
      <c r="M23" s="518">
        <f>H23</f>
        <v>104278.14759460979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19216.585365853658</v>
      </c>
      <c r="F24" s="631">
        <v>640455.30841188843</v>
      </c>
      <c r="G24" s="630">
        <v>101835.83299305863</v>
      </c>
      <c r="H24" s="639">
        <v>101835.83299305863</v>
      </c>
      <c r="I24" s="511">
        <f t="shared" si="6"/>
        <v>0</v>
      </c>
      <c r="J24" s="511"/>
      <c r="K24" s="518">
        <f>G24</f>
        <v>101835.83299305863</v>
      </c>
      <c r="L24" s="519">
        <f>IF(K24&lt;&gt;0,+G24-K24,0)</f>
        <v>0</v>
      </c>
      <c r="M24" s="518">
        <f>H24</f>
        <v>101835.83299305863</v>
      </c>
      <c r="N24" s="514">
        <f t="shared" ref="N24:N72" si="7">IF(M24&lt;&gt;0,+H24-M24,0)</f>
        <v>0</v>
      </c>
      <c r="O24" s="514">
        <f t="shared" ref="O24:O72" si="8">+N24-L24</f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83774.601936797058</v>
      </c>
      <c r="H25" s="639">
        <v>83774.601936797058</v>
      </c>
      <c r="I25" s="511">
        <f t="shared" si="6"/>
        <v>0</v>
      </c>
      <c r="J25" s="511"/>
      <c r="K25" s="518">
        <f>G25</f>
        <v>83774.601936797058</v>
      </c>
      <c r="L25" s="519">
        <f>IF(K25&lt;&gt;0,+G25-K25,0)</f>
        <v>0</v>
      </c>
      <c r="M25" s="518">
        <f>H25</f>
        <v>83774.601936797058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31">
        <v>622132.5177142137</v>
      </c>
      <c r="E26" s="630">
        <v>18759.047619047618</v>
      </c>
      <c r="F26" s="631">
        <v>603373.47009516612</v>
      </c>
      <c r="G26" s="630">
        <v>83713.649961418851</v>
      </c>
      <c r="H26" s="639">
        <v>83713.649961418851</v>
      </c>
      <c r="I26" s="511">
        <f t="shared" si="6"/>
        <v>0</v>
      </c>
      <c r="J26" s="511"/>
      <c r="K26" s="518">
        <f>G26</f>
        <v>83713.649961418851</v>
      </c>
      <c r="L26" s="519">
        <f>IF(K26&lt;&gt;0,+G26-K26,0)</f>
        <v>0</v>
      </c>
      <c r="M26" s="518">
        <f>H26</f>
        <v>83713.649961418851</v>
      </c>
      <c r="N26" s="514">
        <f t="shared" si="7"/>
        <v>0</v>
      </c>
      <c r="O26" s="514">
        <f t="shared" si="8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31">
        <v>602479.67542698677</v>
      </c>
      <c r="E27" s="630">
        <v>18759.047619047618</v>
      </c>
      <c r="F27" s="631">
        <v>583720.62780793919</v>
      </c>
      <c r="G27" s="630">
        <v>85449.658528885382</v>
      </c>
      <c r="H27" s="639">
        <v>85449.658528885382</v>
      </c>
      <c r="I27" s="511">
        <f t="shared" si="6"/>
        <v>0</v>
      </c>
      <c r="J27" s="511"/>
      <c r="K27" s="518">
        <f>G27</f>
        <v>85449.658528885382</v>
      </c>
      <c r="L27" s="519">
        <f>IF(K27&lt;&gt;0,+G27-K27,0)</f>
        <v>0</v>
      </c>
      <c r="M27" s="518">
        <f>H27</f>
        <v>85449.658528885382</v>
      </c>
      <c r="N27" s="514">
        <f t="shared" si="7"/>
        <v>0</v>
      </c>
      <c r="O27" s="514">
        <f t="shared" si="8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583720.62780793919</v>
      </c>
      <c r="E28" s="522">
        <f>IF(+I14&lt;F27,I14,D28)</f>
        <v>18759.047619047618</v>
      </c>
      <c r="F28" s="523">
        <f t="shared" ref="F28:F33" si="9">+D28-E28</f>
        <v>564961.58018889162</v>
      </c>
      <c r="G28" s="524">
        <f t="shared" ref="G28:G53" si="10">+I$12*((D28+F28)/2)+E28</f>
        <v>83340.314360975055</v>
      </c>
      <c r="H28" s="491">
        <f t="shared" ref="H28:H53" si="11">+I$13*((D28+F28)/2)+E28</f>
        <v>83340.314360975055</v>
      </c>
      <c r="I28" s="511">
        <f t="shared" si="6"/>
        <v>0</v>
      </c>
      <c r="J28" s="511"/>
      <c r="K28" s="525"/>
      <c r="L28" s="514">
        <f t="shared" ref="L28:L72" si="12">IF(K28&lt;&gt;0,+G28-K28,0)</f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564961.58018889162</v>
      </c>
      <c r="E29" s="522">
        <f>IF(+I14&lt;F28,I14,D29)</f>
        <v>18759.047619047618</v>
      </c>
      <c r="F29" s="523">
        <f t="shared" si="9"/>
        <v>546202.53256984404</v>
      </c>
      <c r="G29" s="524">
        <f t="shared" si="10"/>
        <v>81230.970193064742</v>
      </c>
      <c r="H29" s="491">
        <f t="shared" si="11"/>
        <v>81230.970193064742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546202.53256984404</v>
      </c>
      <c r="E30" s="522">
        <f>IF(+I14&lt;F29,I14,D30)</f>
        <v>18759.047619047618</v>
      </c>
      <c r="F30" s="523">
        <f t="shared" si="9"/>
        <v>527443.48495079647</v>
      </c>
      <c r="G30" s="524">
        <f t="shared" si="10"/>
        <v>79121.62602515443</v>
      </c>
      <c r="H30" s="491">
        <f t="shared" si="11"/>
        <v>79121.62602515443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527443.48495079647</v>
      </c>
      <c r="E31" s="522">
        <f>IF(+I14&lt;F30,I14,D31)</f>
        <v>18759.047619047618</v>
      </c>
      <c r="F31" s="523">
        <f t="shared" si="9"/>
        <v>508684.43733174884</v>
      </c>
      <c r="G31" s="524">
        <f t="shared" si="10"/>
        <v>77012.281857244117</v>
      </c>
      <c r="H31" s="491">
        <f t="shared" si="11"/>
        <v>77012.281857244117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508684.43733174884</v>
      </c>
      <c r="E32" s="522">
        <f>IF(+I14&lt;F31,I14,D32)</f>
        <v>18759.047619047618</v>
      </c>
      <c r="F32" s="523">
        <f t="shared" si="9"/>
        <v>489925.3897127012</v>
      </c>
      <c r="G32" s="524">
        <f t="shared" si="10"/>
        <v>74902.937689333776</v>
      </c>
      <c r="H32" s="491">
        <f t="shared" si="11"/>
        <v>74902.937689333776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489925.3897127012</v>
      </c>
      <c r="E33" s="522">
        <f>IF(+I14&lt;F32,I14,D33)</f>
        <v>18759.047619047618</v>
      </c>
      <c r="F33" s="523">
        <f t="shared" si="9"/>
        <v>471166.34209365357</v>
      </c>
      <c r="G33" s="524">
        <f t="shared" si="10"/>
        <v>72793.593521423463</v>
      </c>
      <c r="H33" s="491">
        <f t="shared" si="11"/>
        <v>72793.593521423463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471166.34209365357</v>
      </c>
      <c r="E34" s="522">
        <f>IF(+I14&lt;F33,I14,D34)</f>
        <v>18759.047619047618</v>
      </c>
      <c r="F34" s="523">
        <f t="shared" ref="F34:F72" si="13">+D34-E34</f>
        <v>452407.29447460594</v>
      </c>
      <c r="G34" s="524">
        <f t="shared" si="10"/>
        <v>70684.249353513136</v>
      </c>
      <c r="H34" s="491">
        <f t="shared" si="11"/>
        <v>70684.249353513136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452407.29447460594</v>
      </c>
      <c r="E35" s="522">
        <f>IF(+I14&lt;F34,I14,D35)</f>
        <v>18759.047619047618</v>
      </c>
      <c r="F35" s="523">
        <f t="shared" si="13"/>
        <v>433648.2468555583</v>
      </c>
      <c r="G35" s="524">
        <f t="shared" si="10"/>
        <v>68574.905185602809</v>
      </c>
      <c r="H35" s="491">
        <f t="shared" si="11"/>
        <v>68574.905185602809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433648.2468555583</v>
      </c>
      <c r="E36" s="522">
        <f>IF(+I14&lt;F35,I14,D36)</f>
        <v>18759.047619047618</v>
      </c>
      <c r="F36" s="523">
        <f t="shared" si="13"/>
        <v>414889.19923651067</v>
      </c>
      <c r="G36" s="524">
        <f t="shared" si="10"/>
        <v>66465.561017692497</v>
      </c>
      <c r="H36" s="491">
        <f t="shared" si="11"/>
        <v>66465.561017692497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414889.19923651067</v>
      </c>
      <c r="E37" s="522">
        <f>IF(+I14&lt;F36,I14,D37)</f>
        <v>18759.047619047618</v>
      </c>
      <c r="F37" s="523">
        <f t="shared" si="13"/>
        <v>396130.15161746304</v>
      </c>
      <c r="G37" s="524">
        <f t="shared" si="10"/>
        <v>64356.216849782169</v>
      </c>
      <c r="H37" s="491">
        <f t="shared" si="11"/>
        <v>64356.216849782169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396130.15161746304</v>
      </c>
      <c r="E38" s="522">
        <f>IF(+I14&lt;F37,I14,D38)</f>
        <v>18759.047619047618</v>
      </c>
      <c r="F38" s="523">
        <f t="shared" si="13"/>
        <v>377371.1039984154</v>
      </c>
      <c r="G38" s="524">
        <f t="shared" si="10"/>
        <v>62246.872681871842</v>
      </c>
      <c r="H38" s="491">
        <f t="shared" si="11"/>
        <v>62246.872681871842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377371.1039984154</v>
      </c>
      <c r="E39" s="522">
        <f>IF(+I14&lt;F38,I14,D39)</f>
        <v>18759.047619047618</v>
      </c>
      <c r="F39" s="523">
        <f t="shared" si="13"/>
        <v>358612.05637936777</v>
      </c>
      <c r="G39" s="524">
        <f t="shared" si="10"/>
        <v>60137.528513961523</v>
      </c>
      <c r="H39" s="491">
        <f t="shared" si="11"/>
        <v>60137.528513961523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358612.05637936777</v>
      </c>
      <c r="E40" s="522">
        <f>IF(+I14&lt;F39,I14,D40)</f>
        <v>18759.047619047618</v>
      </c>
      <c r="F40" s="523">
        <f t="shared" si="13"/>
        <v>339853.00876032014</v>
      </c>
      <c r="G40" s="524">
        <f t="shared" si="10"/>
        <v>58028.184346051195</v>
      </c>
      <c r="H40" s="491">
        <f t="shared" si="11"/>
        <v>58028.184346051195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339853.00876032014</v>
      </c>
      <c r="E41" s="522">
        <f>IF(+I14&lt;F40,I14,D41)</f>
        <v>18759.047619047618</v>
      </c>
      <c r="F41" s="523">
        <f t="shared" si="13"/>
        <v>321093.96114127251</v>
      </c>
      <c r="G41" s="524">
        <f t="shared" si="10"/>
        <v>55918.840178140876</v>
      </c>
      <c r="H41" s="491">
        <f t="shared" si="11"/>
        <v>55918.840178140876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321093.96114127251</v>
      </c>
      <c r="E42" s="522">
        <f>IF(+I14&lt;F41,I14,D42)</f>
        <v>18759.047619047618</v>
      </c>
      <c r="F42" s="523">
        <f t="shared" si="13"/>
        <v>302334.91352222487</v>
      </c>
      <c r="G42" s="524">
        <f t="shared" si="10"/>
        <v>53809.496010230549</v>
      </c>
      <c r="H42" s="491">
        <f t="shared" si="11"/>
        <v>53809.496010230549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302334.91352222487</v>
      </c>
      <c r="E43" s="522">
        <f>IF(+I14&lt;F42,I14,D43)</f>
        <v>18759.047619047618</v>
      </c>
      <c r="F43" s="523">
        <f t="shared" si="13"/>
        <v>283575.86590317724</v>
      </c>
      <c r="G43" s="524">
        <f t="shared" si="10"/>
        <v>51700.151842320229</v>
      </c>
      <c r="H43" s="491">
        <f t="shared" si="11"/>
        <v>51700.151842320229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283575.86590317724</v>
      </c>
      <c r="E44" s="522">
        <f>IF(+I14&lt;F43,I14,D44)</f>
        <v>18759.047619047618</v>
      </c>
      <c r="F44" s="523">
        <f t="shared" si="13"/>
        <v>264816.81828412961</v>
      </c>
      <c r="G44" s="524">
        <f t="shared" si="10"/>
        <v>49590.807674409894</v>
      </c>
      <c r="H44" s="491">
        <f t="shared" si="11"/>
        <v>49590.807674409894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264816.81828412961</v>
      </c>
      <c r="E45" s="522">
        <f>IF(+I14&lt;F44,I14,D45)</f>
        <v>18759.047619047618</v>
      </c>
      <c r="F45" s="523">
        <f t="shared" si="13"/>
        <v>246057.77066508197</v>
      </c>
      <c r="G45" s="524">
        <f t="shared" si="10"/>
        <v>47481.463506499582</v>
      </c>
      <c r="H45" s="491">
        <f t="shared" si="11"/>
        <v>47481.463506499582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246057.77066508197</v>
      </c>
      <c r="E46" s="522">
        <f>IF(+I14&lt;F45,I14,D46)</f>
        <v>18759.047619047618</v>
      </c>
      <c r="F46" s="523">
        <f t="shared" si="13"/>
        <v>227298.72304603434</v>
      </c>
      <c r="G46" s="524">
        <f t="shared" si="10"/>
        <v>45372.119338589255</v>
      </c>
      <c r="H46" s="491">
        <f t="shared" si="11"/>
        <v>45372.119338589255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227298.72304603434</v>
      </c>
      <c r="E47" s="522">
        <f>IF(+I14&lt;F46,I14,D47)</f>
        <v>18759.047619047618</v>
      </c>
      <c r="F47" s="523">
        <f t="shared" si="13"/>
        <v>208539.67542698671</v>
      </c>
      <c r="G47" s="524">
        <f t="shared" si="10"/>
        <v>43262.775170678928</v>
      </c>
      <c r="H47" s="491">
        <f t="shared" si="11"/>
        <v>43262.775170678928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208539.67542698671</v>
      </c>
      <c r="E48" s="522">
        <f>IF(+I14&lt;F47,I14,D48)</f>
        <v>18759.047619047618</v>
      </c>
      <c r="F48" s="523">
        <f t="shared" si="13"/>
        <v>189780.62780793908</v>
      </c>
      <c r="G48" s="524">
        <f t="shared" si="10"/>
        <v>41153.431002768608</v>
      </c>
      <c r="H48" s="491">
        <f t="shared" si="11"/>
        <v>41153.431002768608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189780.62780793908</v>
      </c>
      <c r="E49" s="522">
        <f>IF(+I14&lt;F48,I14,D49)</f>
        <v>18759.047619047618</v>
      </c>
      <c r="F49" s="523">
        <f t="shared" si="13"/>
        <v>171021.58018889144</v>
      </c>
      <c r="G49" s="524">
        <f t="shared" si="10"/>
        <v>39044.086834858288</v>
      </c>
      <c r="H49" s="491">
        <f t="shared" si="11"/>
        <v>39044.086834858288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171021.58018889144</v>
      </c>
      <c r="E50" s="522">
        <f>IF(+I14&lt;F49,I14,D50)</f>
        <v>18759.047619047618</v>
      </c>
      <c r="F50" s="523">
        <f t="shared" si="13"/>
        <v>152262.53256984381</v>
      </c>
      <c r="G50" s="524">
        <f t="shared" si="10"/>
        <v>36934.742666947961</v>
      </c>
      <c r="H50" s="491">
        <f t="shared" si="11"/>
        <v>36934.742666947961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152262.53256984381</v>
      </c>
      <c r="E51" s="522">
        <f>IF(+I14&lt;F50,I14,D51)</f>
        <v>18759.047619047618</v>
      </c>
      <c r="F51" s="523">
        <f t="shared" si="13"/>
        <v>133503.48495079618</v>
      </c>
      <c r="G51" s="524">
        <f t="shared" si="10"/>
        <v>34825.398499037641</v>
      </c>
      <c r="H51" s="491">
        <f t="shared" si="11"/>
        <v>34825.398499037641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133503.48495079618</v>
      </c>
      <c r="E52" s="522">
        <f>IF(+I14&lt;F51,I14,D52)</f>
        <v>18759.047619047618</v>
      </c>
      <c r="F52" s="523">
        <f t="shared" si="13"/>
        <v>114744.43733174856</v>
      </c>
      <c r="G52" s="524">
        <f t="shared" si="10"/>
        <v>32716.054331127314</v>
      </c>
      <c r="H52" s="491">
        <f t="shared" si="11"/>
        <v>32716.054331127314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114744.43733174856</v>
      </c>
      <c r="E53" s="522">
        <f>IF(+I14&lt;F52,I14,D53)</f>
        <v>18759.047619047618</v>
      </c>
      <c r="F53" s="523">
        <f t="shared" si="13"/>
        <v>95985.38971270094</v>
      </c>
      <c r="G53" s="524">
        <f t="shared" si="10"/>
        <v>30606.710163216994</v>
      </c>
      <c r="H53" s="491">
        <f t="shared" si="11"/>
        <v>30606.710163216994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95985.38971270094</v>
      </c>
      <c r="E54" s="522">
        <f>IF(+I14&lt;F53,I14,D54)</f>
        <v>18759.047619047618</v>
      </c>
      <c r="F54" s="523">
        <f t="shared" si="13"/>
        <v>77226.342093653322</v>
      </c>
      <c r="G54" s="524">
        <f t="shared" ref="G54:G72" si="15">+I$12*((D54+F54)/2)+E54</f>
        <v>28497.365995306671</v>
      </c>
      <c r="H54" s="491">
        <f t="shared" ref="H54:H72" si="16">+I$13*((D54+F54)/2)+E54</f>
        <v>28497.365995306671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77226.342093653322</v>
      </c>
      <c r="E55" s="522">
        <f>IF(+I14&lt;F54,I14,D55)</f>
        <v>18759.047619047618</v>
      </c>
      <c r="F55" s="523">
        <f t="shared" si="13"/>
        <v>58467.294474605704</v>
      </c>
      <c r="G55" s="524">
        <f t="shared" si="15"/>
        <v>26388.021827396351</v>
      </c>
      <c r="H55" s="491">
        <f t="shared" si="16"/>
        <v>26388.021827396351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58467.294474605704</v>
      </c>
      <c r="E56" s="522">
        <f>IF(+I14&lt;F55,I14,D56)</f>
        <v>18759.047619047618</v>
      </c>
      <c r="F56" s="523">
        <f t="shared" si="13"/>
        <v>39708.246855558085</v>
      </c>
      <c r="G56" s="524">
        <f t="shared" si="15"/>
        <v>24278.677659486028</v>
      </c>
      <c r="H56" s="491">
        <f t="shared" si="16"/>
        <v>24278.677659486028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39708.246855558085</v>
      </c>
      <c r="E57" s="522">
        <f>IF(+I14&lt;F56,I14,D57)</f>
        <v>18759.047619047618</v>
      </c>
      <c r="F57" s="523">
        <f t="shared" si="13"/>
        <v>20949.199236510467</v>
      </c>
      <c r="G57" s="524">
        <f t="shared" si="15"/>
        <v>22169.333491575708</v>
      </c>
      <c r="H57" s="491">
        <f t="shared" si="16"/>
        <v>22169.333491575708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>
      <c r="B58" s="195" t="str">
        <f t="shared" si="5"/>
        <v/>
      </c>
      <c r="C58" s="507">
        <f>IF(D11="","-",+C57+1)</f>
        <v>2053</v>
      </c>
      <c r="D58" s="523">
        <f>IF(F57+SUM(E$17:E57)=D$10,F57,D$10-SUM(E$17:E57))</f>
        <v>20949.199236510467</v>
      </c>
      <c r="E58" s="522">
        <f>IF(+I14&lt;F57,I14,D58)</f>
        <v>18759.047619047618</v>
      </c>
      <c r="F58" s="523">
        <f t="shared" si="13"/>
        <v>2190.1516174628487</v>
      </c>
      <c r="G58" s="524">
        <f t="shared" si="15"/>
        <v>20059.989323665384</v>
      </c>
      <c r="H58" s="491">
        <f t="shared" si="16"/>
        <v>20059.989323665384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2190.1516174628487</v>
      </c>
      <c r="E59" s="522">
        <f>IF(+I14&lt;F58,I14,D59)</f>
        <v>2190.1516174628487</v>
      </c>
      <c r="F59" s="523">
        <f t="shared" si="13"/>
        <v>0</v>
      </c>
      <c r="G59" s="524">
        <f t="shared" si="15"/>
        <v>2313.2864277941517</v>
      </c>
      <c r="H59" s="491">
        <f t="shared" si="16"/>
        <v>2313.2864277941517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5"/>
        <v>0</v>
      </c>
      <c r="H60" s="491">
        <f t="shared" si="16"/>
        <v>0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>
      <c r="C73" s="374" t="s">
        <v>78</v>
      </c>
      <c r="D73" s="375"/>
      <c r="E73" s="375">
        <f>SUM(E17:E72)</f>
        <v>787879.99999999953</v>
      </c>
      <c r="F73" s="375"/>
      <c r="G73" s="375">
        <f>SUM(G17:G72)</f>
        <v>2748256.1144981519</v>
      </c>
      <c r="H73" s="375">
        <f>SUM(H17:H72)</f>
        <v>2748256.1144981519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85449.658528885382</v>
      </c>
      <c r="N87" s="546">
        <f>IF(J92&lt;D11,0,VLOOKUP(J92,C17:O72,11))</f>
        <v>85449.658528885382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94973.637540355339</v>
      </c>
      <c r="N88" s="550">
        <f>IF(J92&lt;D11,0,VLOOKUP(J92,C99:P154,7))</f>
        <v>94973.637540355339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9523.9790114699572</v>
      </c>
      <c r="N89" s="555">
        <f>+N88-N87</f>
        <v>9523.9790114699572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787880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18759.047619047618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 t="shared" ref="L102:L107" si="21">+H102</f>
        <v>113155.46714712729</v>
      </c>
      <c r="M102" s="514">
        <f t="shared" si="17"/>
        <v>0</v>
      </c>
      <c r="N102" s="518">
        <f t="shared" ref="N102:N107" si="22">+I102</f>
        <v>113155.46714712729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 t="shared" si="21"/>
        <v>114960.30166921337</v>
      </c>
      <c r="M103" s="514">
        <f t="shared" ref="M103:M108" si="23">IF(L103&lt;&gt;0,+H103-L103,0)</f>
        <v>0</v>
      </c>
      <c r="N103" s="518">
        <f t="shared" si="22"/>
        <v>114960.30166921337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0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24">+I104-H104</f>
        <v>0</v>
      </c>
      <c r="K104" s="514"/>
      <c r="L104" s="518">
        <f t="shared" si="21"/>
        <v>108973.97138946971</v>
      </c>
      <c r="M104" s="514">
        <f t="shared" si="23"/>
        <v>0</v>
      </c>
      <c r="N104" s="518">
        <f t="shared" si="22"/>
        <v>108973.97138946971</v>
      </c>
      <c r="O104" s="514">
        <f>IF(N104&lt;&gt;0,+I104-N104,0)</f>
        <v>0</v>
      </c>
      <c r="P104" s="514">
        <f>+O104-M104</f>
        <v>0</v>
      </c>
    </row>
    <row r="105" spans="1:16">
      <c r="B105" s="195" t="str">
        <f t="shared" si="20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24"/>
        <v>0</v>
      </c>
      <c r="K105" s="514"/>
      <c r="L105" s="518">
        <f t="shared" si="21"/>
        <v>95208.856021995831</v>
      </c>
      <c r="M105" s="514">
        <f t="shared" si="23"/>
        <v>0</v>
      </c>
      <c r="N105" s="518">
        <f t="shared" si="22"/>
        <v>95208.856021995831</v>
      </c>
      <c r="O105" s="514">
        <f>IF(N105&lt;&gt;0,+I105-N105,0)</f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2019</v>
      </c>
      <c r="D106" s="629">
        <v>714545.55775281705</v>
      </c>
      <c r="E106" s="630">
        <v>18322.79069767442</v>
      </c>
      <c r="F106" s="631">
        <v>696222.76705514267</v>
      </c>
      <c r="G106" s="631">
        <v>705384.1624039798</v>
      </c>
      <c r="H106" s="633">
        <v>93827.496963510814</v>
      </c>
      <c r="I106" s="634">
        <v>93827.496963510814</v>
      </c>
      <c r="J106" s="514">
        <f t="shared" si="24"/>
        <v>0</v>
      </c>
      <c r="K106" s="514"/>
      <c r="L106" s="518">
        <f t="shared" si="21"/>
        <v>93827.496963510814</v>
      </c>
      <c r="M106" s="514">
        <f t="shared" si="23"/>
        <v>0</v>
      </c>
      <c r="N106" s="518">
        <f t="shared" si="22"/>
        <v>93827.496963510814</v>
      </c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2020</v>
      </c>
      <c r="D107" s="629">
        <v>696222.76705514267</v>
      </c>
      <c r="E107" s="630">
        <v>18759.047619047618</v>
      </c>
      <c r="F107" s="631">
        <v>677463.7194360951</v>
      </c>
      <c r="G107" s="631">
        <v>686843.24324561888</v>
      </c>
      <c r="H107" s="633">
        <v>92645.407622215163</v>
      </c>
      <c r="I107" s="634">
        <v>92645.407622215163</v>
      </c>
      <c r="J107" s="514">
        <f t="shared" si="24"/>
        <v>0</v>
      </c>
      <c r="K107" s="514"/>
      <c r="L107" s="518">
        <f t="shared" si="21"/>
        <v>92645.407622215163</v>
      </c>
      <c r="M107" s="514">
        <f t="shared" si="23"/>
        <v>0</v>
      </c>
      <c r="N107" s="518">
        <f t="shared" si="22"/>
        <v>92645.407622215163</v>
      </c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2021</v>
      </c>
      <c r="D108" s="629">
        <v>677463.7194360951</v>
      </c>
      <c r="E108" s="630">
        <v>19216.585365853658</v>
      </c>
      <c r="F108" s="631">
        <v>658247.13407024147</v>
      </c>
      <c r="G108" s="631">
        <v>667855.42675316823</v>
      </c>
      <c r="H108" s="633">
        <v>95027.677461947256</v>
      </c>
      <c r="I108" s="634">
        <v>95027.677461947256</v>
      </c>
      <c r="J108" s="514">
        <f t="shared" si="24"/>
        <v>0</v>
      </c>
      <c r="K108" s="514"/>
      <c r="L108" s="518">
        <f t="shared" ref="L108" si="25">+H108</f>
        <v>95027.677461947256</v>
      </c>
      <c r="M108" s="514">
        <f t="shared" si="23"/>
        <v>0</v>
      </c>
      <c r="N108" s="518">
        <f t="shared" ref="N108" si="26">+I108</f>
        <v>95027.677461947256</v>
      </c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2022</v>
      </c>
      <c r="D109" s="374">
        <f>IF(F108+SUM(E$99:E108)=D$92,F108,D$92-SUM(E$99:E108))</f>
        <v>658247.13407024147</v>
      </c>
      <c r="E109" s="522">
        <f t="shared" ref="E109:E154" si="27">IF(+$J$96&lt;F108,$J$96,D109)</f>
        <v>18759.047619047618</v>
      </c>
      <c r="F109" s="523">
        <f t="shared" ref="F109:F154" si="28">+D109-E109</f>
        <v>639488.0864511939</v>
      </c>
      <c r="G109" s="523">
        <f t="shared" ref="G109:G154" si="29">+(F109+D109)/2</f>
        <v>648867.61026071769</v>
      </c>
      <c r="H109" s="526">
        <f t="shared" ref="H109:H154" si="30">+J$94*G109+E109</f>
        <v>94973.637540355339</v>
      </c>
      <c r="I109" s="577">
        <f t="shared" ref="I109:I154" si="31">+J$95*G109+E109</f>
        <v>94973.637540355339</v>
      </c>
      <c r="J109" s="514">
        <f t="shared" si="24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2023</v>
      </c>
      <c r="D110" s="374">
        <f>IF(F109+SUM(E$99:E109)=D$92,F109,D$92-SUM(E$99:E109))</f>
        <v>639488.0864511939</v>
      </c>
      <c r="E110" s="522">
        <f t="shared" si="27"/>
        <v>18759.047619047618</v>
      </c>
      <c r="F110" s="523">
        <f t="shared" si="28"/>
        <v>620729.03883214633</v>
      </c>
      <c r="G110" s="523">
        <f t="shared" si="29"/>
        <v>630108.56264167011</v>
      </c>
      <c r="H110" s="526">
        <f t="shared" si="30"/>
        <v>92770.240269492133</v>
      </c>
      <c r="I110" s="577">
        <f t="shared" si="31"/>
        <v>92770.240269492133</v>
      </c>
      <c r="J110" s="514">
        <f t="shared" si="24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2024</v>
      </c>
      <c r="D111" s="374">
        <f>IF(F110+SUM(E$99:E110)=D$92,F110,D$92-SUM(E$99:E110))</f>
        <v>620729.03883214633</v>
      </c>
      <c r="E111" s="522">
        <f t="shared" si="27"/>
        <v>18759.047619047618</v>
      </c>
      <c r="F111" s="523">
        <f t="shared" si="28"/>
        <v>601969.99121309875</v>
      </c>
      <c r="G111" s="523">
        <f t="shared" si="29"/>
        <v>611349.51502262254</v>
      </c>
      <c r="H111" s="526">
        <f t="shared" si="30"/>
        <v>90566.842998628941</v>
      </c>
      <c r="I111" s="577">
        <f t="shared" si="31"/>
        <v>90566.842998628941</v>
      </c>
      <c r="J111" s="514">
        <f t="shared" si="24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2025</v>
      </c>
      <c r="D112" s="374">
        <f>IF(F111+SUM(E$99:E111)=D$92,F111,D$92-SUM(E$99:E111))</f>
        <v>601969.99121309875</v>
      </c>
      <c r="E112" s="522">
        <f t="shared" si="27"/>
        <v>18759.047619047618</v>
      </c>
      <c r="F112" s="523">
        <f t="shared" si="28"/>
        <v>583210.94359405118</v>
      </c>
      <c r="G112" s="523">
        <f t="shared" si="29"/>
        <v>592590.46740357496</v>
      </c>
      <c r="H112" s="526">
        <f t="shared" si="30"/>
        <v>88363.445727765735</v>
      </c>
      <c r="I112" s="577">
        <f t="shared" si="31"/>
        <v>88363.445727765735</v>
      </c>
      <c r="J112" s="514">
        <f t="shared" si="24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2026</v>
      </c>
      <c r="D113" s="374">
        <f>IF(F112+SUM(E$99:E112)=D$92,F112,D$92-SUM(E$99:E112))</f>
        <v>583210.94359405118</v>
      </c>
      <c r="E113" s="522">
        <f t="shared" si="27"/>
        <v>18759.047619047618</v>
      </c>
      <c r="F113" s="523">
        <f t="shared" si="28"/>
        <v>564451.8959750036</v>
      </c>
      <c r="G113" s="523">
        <f t="shared" si="29"/>
        <v>573831.41978452739</v>
      </c>
      <c r="H113" s="526">
        <f t="shared" si="30"/>
        <v>86160.048456902528</v>
      </c>
      <c r="I113" s="577">
        <f t="shared" si="31"/>
        <v>86160.048456902528</v>
      </c>
      <c r="J113" s="514">
        <f t="shared" si="24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>IU</v>
      </c>
      <c r="C114" s="507">
        <f>IF(D93="","-",+C113+1)</f>
        <v>2027</v>
      </c>
      <c r="D114" s="374">
        <f>IF(F113+SUM(E$99:E113)=D$92,F113,D$92-SUM(E$99:E113))</f>
        <v>564451.89597500302</v>
      </c>
      <c r="E114" s="522">
        <f t="shared" si="27"/>
        <v>18759.047619047618</v>
      </c>
      <c r="F114" s="523">
        <f t="shared" si="28"/>
        <v>545692.84835595544</v>
      </c>
      <c r="G114" s="523">
        <f t="shared" si="29"/>
        <v>555072.37216547923</v>
      </c>
      <c r="H114" s="526">
        <f t="shared" si="30"/>
        <v>83956.651186039249</v>
      </c>
      <c r="I114" s="577">
        <f t="shared" si="31"/>
        <v>83956.651186039249</v>
      </c>
      <c r="J114" s="514">
        <f t="shared" si="24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2028</v>
      </c>
      <c r="D115" s="374">
        <f>IF(F114+SUM(E$99:E114)=D$92,F114,D$92-SUM(E$99:E114))</f>
        <v>545692.84835595544</v>
      </c>
      <c r="E115" s="522">
        <f t="shared" si="27"/>
        <v>18759.047619047618</v>
      </c>
      <c r="F115" s="523">
        <f t="shared" si="28"/>
        <v>526933.80073690787</v>
      </c>
      <c r="G115" s="523">
        <f t="shared" si="29"/>
        <v>536313.32454643166</v>
      </c>
      <c r="H115" s="526">
        <f t="shared" si="30"/>
        <v>81753.253915176057</v>
      </c>
      <c r="I115" s="577">
        <f t="shared" si="31"/>
        <v>81753.253915176057</v>
      </c>
      <c r="J115" s="514">
        <f t="shared" si="24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2029</v>
      </c>
      <c r="D116" s="374">
        <f>IF(F115+SUM(E$99:E115)=D$92,F115,D$92-SUM(E$99:E115))</f>
        <v>526933.80073690787</v>
      </c>
      <c r="E116" s="522">
        <f t="shared" si="27"/>
        <v>18759.047619047618</v>
      </c>
      <c r="F116" s="523">
        <f t="shared" si="28"/>
        <v>508174.75311786024</v>
      </c>
      <c r="G116" s="523">
        <f t="shared" si="29"/>
        <v>517554.27692738408</v>
      </c>
      <c r="H116" s="526">
        <f t="shared" si="30"/>
        <v>79549.856644312851</v>
      </c>
      <c r="I116" s="577">
        <f t="shared" si="31"/>
        <v>79549.856644312851</v>
      </c>
      <c r="J116" s="514">
        <f t="shared" si="24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2030</v>
      </c>
      <c r="D117" s="374">
        <f>IF(F116+SUM(E$99:E116)=D$92,F116,D$92-SUM(E$99:E116))</f>
        <v>508174.75311786024</v>
      </c>
      <c r="E117" s="522">
        <f t="shared" si="27"/>
        <v>18759.047619047618</v>
      </c>
      <c r="F117" s="523">
        <f t="shared" si="28"/>
        <v>489415.7054988126</v>
      </c>
      <c r="G117" s="523">
        <f t="shared" si="29"/>
        <v>498795.22930833639</v>
      </c>
      <c r="H117" s="526">
        <f t="shared" si="30"/>
        <v>77346.459373449616</v>
      </c>
      <c r="I117" s="577">
        <f t="shared" si="31"/>
        <v>77346.459373449616</v>
      </c>
      <c r="J117" s="514">
        <f t="shared" si="24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2031</v>
      </c>
      <c r="D118" s="374">
        <f>IF(F117+SUM(E$99:E117)=D$92,F117,D$92-SUM(E$99:E117))</f>
        <v>489415.7054988126</v>
      </c>
      <c r="E118" s="522">
        <f t="shared" si="27"/>
        <v>18759.047619047618</v>
      </c>
      <c r="F118" s="523">
        <f t="shared" si="28"/>
        <v>470656.65787976497</v>
      </c>
      <c r="G118" s="523">
        <f t="shared" si="29"/>
        <v>480036.18168928882</v>
      </c>
      <c r="H118" s="526">
        <f t="shared" si="30"/>
        <v>75143.062102586409</v>
      </c>
      <c r="I118" s="577">
        <f t="shared" si="31"/>
        <v>75143.062102586409</v>
      </c>
      <c r="J118" s="514">
        <f t="shared" si="24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2032</v>
      </c>
      <c r="D119" s="374">
        <f>IF(F118+SUM(E$99:E118)=D$92,F118,D$92-SUM(E$99:E118))</f>
        <v>470656.65787976497</v>
      </c>
      <c r="E119" s="522">
        <f t="shared" si="27"/>
        <v>18759.047619047618</v>
      </c>
      <c r="F119" s="523">
        <f t="shared" si="28"/>
        <v>451897.61026071734</v>
      </c>
      <c r="G119" s="523">
        <f t="shared" si="29"/>
        <v>461277.13407024113</v>
      </c>
      <c r="H119" s="526">
        <f t="shared" si="30"/>
        <v>72939.664831723203</v>
      </c>
      <c r="I119" s="577">
        <f t="shared" si="31"/>
        <v>72939.664831723203</v>
      </c>
      <c r="J119" s="514">
        <f t="shared" si="24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2033</v>
      </c>
      <c r="D120" s="374">
        <f>IF(F119+SUM(E$99:E119)=D$92,F119,D$92-SUM(E$99:E119))</f>
        <v>451897.61026071734</v>
      </c>
      <c r="E120" s="522">
        <f t="shared" si="27"/>
        <v>18759.047619047618</v>
      </c>
      <c r="F120" s="523">
        <f t="shared" si="28"/>
        <v>433138.56264166971</v>
      </c>
      <c r="G120" s="523">
        <f t="shared" si="29"/>
        <v>442518.08645119355</v>
      </c>
      <c r="H120" s="526">
        <f t="shared" si="30"/>
        <v>70736.267560859997</v>
      </c>
      <c r="I120" s="577">
        <f t="shared" si="31"/>
        <v>70736.267560859997</v>
      </c>
      <c r="J120" s="514">
        <f t="shared" si="24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2034</v>
      </c>
      <c r="D121" s="374">
        <f>IF(F120+SUM(E$99:E120)=D$92,F120,D$92-SUM(E$99:E120))</f>
        <v>433138.56264166971</v>
      </c>
      <c r="E121" s="522">
        <f t="shared" si="27"/>
        <v>18759.047619047618</v>
      </c>
      <c r="F121" s="523">
        <f t="shared" si="28"/>
        <v>414379.51502262207</v>
      </c>
      <c r="G121" s="523">
        <f t="shared" si="29"/>
        <v>423759.03883214586</v>
      </c>
      <c r="H121" s="526">
        <f t="shared" si="30"/>
        <v>68532.870289996776</v>
      </c>
      <c r="I121" s="577">
        <f t="shared" si="31"/>
        <v>68532.870289996776</v>
      </c>
      <c r="J121" s="514">
        <f t="shared" si="24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2035</v>
      </c>
      <c r="D122" s="374">
        <f>IF(F121+SUM(E$99:E121)=D$92,F121,D$92-SUM(E$99:E121))</f>
        <v>414379.51502262207</v>
      </c>
      <c r="E122" s="522">
        <f t="shared" si="27"/>
        <v>18759.047619047618</v>
      </c>
      <c r="F122" s="523">
        <f t="shared" si="28"/>
        <v>395620.46740357444</v>
      </c>
      <c r="G122" s="523">
        <f t="shared" si="29"/>
        <v>404999.99121309828</v>
      </c>
      <c r="H122" s="526">
        <f t="shared" si="30"/>
        <v>66329.473019133569</v>
      </c>
      <c r="I122" s="577">
        <f t="shared" si="31"/>
        <v>66329.473019133569</v>
      </c>
      <c r="J122" s="514">
        <f t="shared" si="24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2036</v>
      </c>
      <c r="D123" s="374">
        <f>IF(F122+SUM(E$99:E122)=D$92,F122,D$92-SUM(E$99:E122))</f>
        <v>395620.46740357444</v>
      </c>
      <c r="E123" s="522">
        <f t="shared" si="27"/>
        <v>18759.047619047618</v>
      </c>
      <c r="F123" s="523">
        <f t="shared" si="28"/>
        <v>376861.41978452681</v>
      </c>
      <c r="G123" s="523">
        <f t="shared" si="29"/>
        <v>386240.94359405059</v>
      </c>
      <c r="H123" s="526">
        <f t="shared" si="30"/>
        <v>64126.075748270356</v>
      </c>
      <c r="I123" s="577">
        <f t="shared" si="31"/>
        <v>64126.075748270356</v>
      </c>
      <c r="J123" s="514">
        <f t="shared" si="24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2037</v>
      </c>
      <c r="D124" s="374">
        <f>IF(F123+SUM(E$99:E123)=D$92,F123,D$92-SUM(E$99:E123))</f>
        <v>376861.41978452681</v>
      </c>
      <c r="E124" s="522">
        <f t="shared" si="27"/>
        <v>18759.047619047618</v>
      </c>
      <c r="F124" s="523">
        <f t="shared" si="28"/>
        <v>358102.37216547917</v>
      </c>
      <c r="G124" s="523">
        <f t="shared" si="29"/>
        <v>367481.89597500302</v>
      </c>
      <c r="H124" s="526">
        <f t="shared" si="30"/>
        <v>61922.678477407149</v>
      </c>
      <c r="I124" s="577">
        <f t="shared" si="31"/>
        <v>61922.678477407149</v>
      </c>
      <c r="J124" s="514">
        <f t="shared" si="24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2038</v>
      </c>
      <c r="D125" s="374">
        <f>IF(F124+SUM(E$99:E124)=D$92,F124,D$92-SUM(E$99:E124))</f>
        <v>358102.37216547917</v>
      </c>
      <c r="E125" s="522">
        <f t="shared" si="27"/>
        <v>18759.047619047618</v>
      </c>
      <c r="F125" s="523">
        <f t="shared" si="28"/>
        <v>339343.32454643154</v>
      </c>
      <c r="G125" s="523">
        <f t="shared" si="29"/>
        <v>348722.84835595533</v>
      </c>
      <c r="H125" s="526">
        <f t="shared" si="30"/>
        <v>59719.281206543928</v>
      </c>
      <c r="I125" s="577">
        <f t="shared" si="31"/>
        <v>59719.281206543928</v>
      </c>
      <c r="J125" s="514">
        <f t="shared" si="24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2039</v>
      </c>
      <c r="D126" s="374">
        <f>IF(F125+SUM(E$99:E125)=D$92,F125,D$92-SUM(E$99:E125))</f>
        <v>339343.32454643154</v>
      </c>
      <c r="E126" s="522">
        <f t="shared" si="27"/>
        <v>18759.047619047618</v>
      </c>
      <c r="F126" s="523">
        <f t="shared" si="28"/>
        <v>320584.27692738391</v>
      </c>
      <c r="G126" s="523">
        <f t="shared" si="29"/>
        <v>329963.80073690775</v>
      </c>
      <c r="H126" s="526">
        <f t="shared" si="30"/>
        <v>57515.883935680729</v>
      </c>
      <c r="I126" s="577">
        <f t="shared" si="31"/>
        <v>57515.883935680729</v>
      </c>
      <c r="J126" s="514">
        <f t="shared" si="24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2040</v>
      </c>
      <c r="D127" s="374">
        <f>IF(F126+SUM(E$99:E126)=D$92,F126,D$92-SUM(E$99:E126))</f>
        <v>320584.27692738391</v>
      </c>
      <c r="E127" s="522">
        <f t="shared" si="27"/>
        <v>18759.047619047618</v>
      </c>
      <c r="F127" s="523">
        <f t="shared" si="28"/>
        <v>301825.22930833627</v>
      </c>
      <c r="G127" s="523">
        <f t="shared" si="29"/>
        <v>311204.75311786006</v>
      </c>
      <c r="H127" s="526">
        <f t="shared" si="30"/>
        <v>55312.486664817508</v>
      </c>
      <c r="I127" s="577">
        <f t="shared" si="31"/>
        <v>55312.486664817508</v>
      </c>
      <c r="J127" s="514">
        <f t="shared" si="24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2041</v>
      </c>
      <c r="D128" s="374">
        <f>IF(F127+SUM(E$99:E127)=D$92,F127,D$92-SUM(E$99:E127))</f>
        <v>301825.22930833627</v>
      </c>
      <c r="E128" s="522">
        <f t="shared" si="27"/>
        <v>18759.047619047618</v>
      </c>
      <c r="F128" s="523">
        <f t="shared" si="28"/>
        <v>283066.18168928864</v>
      </c>
      <c r="G128" s="523">
        <f t="shared" si="29"/>
        <v>292445.70549881249</v>
      </c>
      <c r="H128" s="526">
        <f t="shared" si="30"/>
        <v>53109.089393954302</v>
      </c>
      <c r="I128" s="577">
        <f t="shared" si="31"/>
        <v>53109.089393954302</v>
      </c>
      <c r="J128" s="514">
        <f t="shared" si="24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2042</v>
      </c>
      <c r="D129" s="374">
        <f>IF(F128+SUM(E$99:E128)=D$92,F128,D$92-SUM(E$99:E128))</f>
        <v>283066.18168928864</v>
      </c>
      <c r="E129" s="522">
        <f t="shared" si="27"/>
        <v>18759.047619047618</v>
      </c>
      <c r="F129" s="523">
        <f t="shared" si="28"/>
        <v>264307.13407024101</v>
      </c>
      <c r="G129" s="523">
        <f t="shared" si="29"/>
        <v>273686.6578797648</v>
      </c>
      <c r="H129" s="526">
        <f t="shared" si="30"/>
        <v>50905.692123091081</v>
      </c>
      <c r="I129" s="577">
        <f t="shared" si="31"/>
        <v>50905.692123091081</v>
      </c>
      <c r="J129" s="514">
        <f t="shared" si="24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2043</v>
      </c>
      <c r="D130" s="374">
        <f>IF(F129+SUM(E$99:E129)=D$92,F129,D$92-SUM(E$99:E129))</f>
        <v>264307.13407024101</v>
      </c>
      <c r="E130" s="522">
        <f t="shared" si="27"/>
        <v>18759.047619047618</v>
      </c>
      <c r="F130" s="523">
        <f t="shared" si="28"/>
        <v>245548.08645119338</v>
      </c>
      <c r="G130" s="523">
        <f t="shared" si="29"/>
        <v>254927.61026071719</v>
      </c>
      <c r="H130" s="526">
        <f t="shared" si="30"/>
        <v>48702.294852227875</v>
      </c>
      <c r="I130" s="577">
        <f t="shared" si="31"/>
        <v>48702.294852227875</v>
      </c>
      <c r="J130" s="514">
        <f t="shared" si="24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2044</v>
      </c>
      <c r="D131" s="374">
        <f>IF(F130+SUM(E$99:E130)=D$92,F130,D$92-SUM(E$99:E130))</f>
        <v>245548.08645119338</v>
      </c>
      <c r="E131" s="522">
        <f t="shared" si="27"/>
        <v>18759.047619047618</v>
      </c>
      <c r="F131" s="523">
        <f t="shared" si="28"/>
        <v>226789.03883214574</v>
      </c>
      <c r="G131" s="523">
        <f t="shared" si="29"/>
        <v>236168.56264166956</v>
      </c>
      <c r="H131" s="526">
        <f t="shared" si="30"/>
        <v>46498.897581364668</v>
      </c>
      <c r="I131" s="577">
        <f t="shared" si="31"/>
        <v>46498.897581364668</v>
      </c>
      <c r="J131" s="514">
        <f t="shared" si="24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>
      <c r="B132" s="195" t="str">
        <f t="shared" si="20"/>
        <v/>
      </c>
      <c r="C132" s="507">
        <f>IF(D93="","-",+C131+1)</f>
        <v>2045</v>
      </c>
      <c r="D132" s="374">
        <f>IF(F131+SUM(E$99:E131)=D$92,F131,D$92-SUM(E$99:E131))</f>
        <v>226789.03883214574</v>
      </c>
      <c r="E132" s="522">
        <f t="shared" si="27"/>
        <v>18759.047619047618</v>
      </c>
      <c r="F132" s="523">
        <f t="shared" si="28"/>
        <v>208029.99121309811</v>
      </c>
      <c r="G132" s="523">
        <f t="shared" si="29"/>
        <v>217409.51502262193</v>
      </c>
      <c r="H132" s="526">
        <f t="shared" si="30"/>
        <v>44295.500310501448</v>
      </c>
      <c r="I132" s="577">
        <f t="shared" si="31"/>
        <v>44295.500310501448</v>
      </c>
      <c r="J132" s="514">
        <f t="shared" si="24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>
      <c r="B133" s="195" t="str">
        <f t="shared" si="20"/>
        <v/>
      </c>
      <c r="C133" s="507">
        <f>IF(D93="","-",+C132+1)</f>
        <v>2046</v>
      </c>
      <c r="D133" s="374">
        <f>IF(F132+SUM(E$99:E132)=D$92,F132,D$92-SUM(E$99:E132))</f>
        <v>208029.99121309811</v>
      </c>
      <c r="E133" s="522">
        <f t="shared" si="27"/>
        <v>18759.047619047618</v>
      </c>
      <c r="F133" s="523">
        <f t="shared" si="28"/>
        <v>189270.94359405048</v>
      </c>
      <c r="G133" s="523">
        <f t="shared" si="29"/>
        <v>198650.46740357429</v>
      </c>
      <c r="H133" s="526">
        <f t="shared" si="30"/>
        <v>42092.103039638241</v>
      </c>
      <c r="I133" s="577">
        <f t="shared" si="31"/>
        <v>42092.103039638241</v>
      </c>
      <c r="J133" s="514">
        <f t="shared" si="24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>
      <c r="B134" s="195" t="str">
        <f t="shared" si="20"/>
        <v/>
      </c>
      <c r="C134" s="507">
        <f>IF(D93="","-",+C133+1)</f>
        <v>2047</v>
      </c>
      <c r="D134" s="374">
        <f>IF(F133+SUM(E$99:E133)=D$92,F133,D$92-SUM(E$99:E133))</f>
        <v>189270.94359405048</v>
      </c>
      <c r="E134" s="522">
        <f t="shared" si="27"/>
        <v>18759.047619047618</v>
      </c>
      <c r="F134" s="523">
        <f t="shared" si="28"/>
        <v>170511.89597500284</v>
      </c>
      <c r="G134" s="523">
        <f t="shared" si="29"/>
        <v>179891.41978452666</v>
      </c>
      <c r="H134" s="526">
        <f t="shared" si="30"/>
        <v>39888.705768775028</v>
      </c>
      <c r="I134" s="577">
        <f t="shared" si="31"/>
        <v>39888.705768775028</v>
      </c>
      <c r="J134" s="514">
        <f t="shared" si="24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>
      <c r="B135" s="195" t="str">
        <f t="shared" si="20"/>
        <v/>
      </c>
      <c r="C135" s="507">
        <f>IF(D93="","-",+C134+1)</f>
        <v>2048</v>
      </c>
      <c r="D135" s="374">
        <f>IF(F134+SUM(E$99:E134)=D$92,F134,D$92-SUM(E$99:E134))</f>
        <v>170511.89597500284</v>
      </c>
      <c r="E135" s="522">
        <f t="shared" si="27"/>
        <v>18759.047619047618</v>
      </c>
      <c r="F135" s="523">
        <f t="shared" si="28"/>
        <v>151752.84835595521</v>
      </c>
      <c r="G135" s="523">
        <f t="shared" si="29"/>
        <v>161132.37216547903</v>
      </c>
      <c r="H135" s="526">
        <f t="shared" si="30"/>
        <v>37685.308497911814</v>
      </c>
      <c r="I135" s="577">
        <f t="shared" si="31"/>
        <v>37685.308497911814</v>
      </c>
      <c r="J135" s="514">
        <f t="shared" si="24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>
      <c r="B136" s="195" t="str">
        <f t="shared" si="20"/>
        <v/>
      </c>
      <c r="C136" s="507">
        <f>IF(D93="","-",+C135+1)</f>
        <v>2049</v>
      </c>
      <c r="D136" s="374">
        <f>IF(F135+SUM(E$99:E135)=D$92,F135,D$92-SUM(E$99:E135))</f>
        <v>151752.84835595521</v>
      </c>
      <c r="E136" s="522">
        <f t="shared" si="27"/>
        <v>18759.047619047618</v>
      </c>
      <c r="F136" s="523">
        <f t="shared" si="28"/>
        <v>132993.80073690758</v>
      </c>
      <c r="G136" s="523">
        <f t="shared" si="29"/>
        <v>142373.32454643139</v>
      </c>
      <c r="H136" s="526">
        <f t="shared" si="30"/>
        <v>35481.911227048608</v>
      </c>
      <c r="I136" s="577">
        <f t="shared" si="31"/>
        <v>35481.911227048608</v>
      </c>
      <c r="J136" s="514">
        <f t="shared" si="24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>
      <c r="B137" s="195" t="str">
        <f t="shared" si="20"/>
        <v/>
      </c>
      <c r="C137" s="507">
        <f>IF(D93="","-",+C136+1)</f>
        <v>2050</v>
      </c>
      <c r="D137" s="374">
        <f>IF(F136+SUM(E$99:E136)=D$92,F136,D$92-SUM(E$99:E136))</f>
        <v>132993.80073690758</v>
      </c>
      <c r="E137" s="522">
        <f t="shared" si="27"/>
        <v>18759.047619047618</v>
      </c>
      <c r="F137" s="523">
        <f t="shared" si="28"/>
        <v>114234.75311785996</v>
      </c>
      <c r="G137" s="523">
        <f t="shared" si="29"/>
        <v>123614.27692738376</v>
      </c>
      <c r="H137" s="526">
        <f t="shared" si="30"/>
        <v>33278.513956185394</v>
      </c>
      <c r="I137" s="577">
        <f t="shared" si="31"/>
        <v>33278.513956185394</v>
      </c>
      <c r="J137" s="514">
        <f t="shared" si="24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>
      <c r="B138" s="195" t="str">
        <f t="shared" si="20"/>
        <v/>
      </c>
      <c r="C138" s="507">
        <f>IF(D93="","-",+C137+1)</f>
        <v>2051</v>
      </c>
      <c r="D138" s="374">
        <f>IF(F137+SUM(E$99:E137)=D$92,F137,D$92-SUM(E$99:E137))</f>
        <v>114234.75311785996</v>
      </c>
      <c r="E138" s="522">
        <f t="shared" si="27"/>
        <v>18759.047619047618</v>
      </c>
      <c r="F138" s="523">
        <f t="shared" si="28"/>
        <v>95475.705498812342</v>
      </c>
      <c r="G138" s="523">
        <f t="shared" si="29"/>
        <v>104855.22930833616</v>
      </c>
      <c r="H138" s="526">
        <f t="shared" si="30"/>
        <v>31075.116685322188</v>
      </c>
      <c r="I138" s="577">
        <f t="shared" si="31"/>
        <v>31075.116685322188</v>
      </c>
      <c r="J138" s="514">
        <f t="shared" si="24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>
      <c r="B139" s="195" t="str">
        <f t="shared" si="20"/>
        <v/>
      </c>
      <c r="C139" s="507">
        <f>IF(D93="","-",+C138+1)</f>
        <v>2052</v>
      </c>
      <c r="D139" s="374">
        <f>IF(F138+SUM(E$99:E138)=D$92,F138,D$92-SUM(E$99:E138))</f>
        <v>95475.705498812342</v>
      </c>
      <c r="E139" s="522">
        <f t="shared" si="27"/>
        <v>18759.047619047618</v>
      </c>
      <c r="F139" s="523">
        <f t="shared" si="28"/>
        <v>76716.657879764723</v>
      </c>
      <c r="G139" s="523">
        <f t="shared" si="29"/>
        <v>86096.181689288525</v>
      </c>
      <c r="H139" s="526">
        <f t="shared" si="30"/>
        <v>28871.719414458974</v>
      </c>
      <c r="I139" s="577">
        <f t="shared" si="31"/>
        <v>28871.719414458974</v>
      </c>
      <c r="J139" s="514">
        <f t="shared" si="24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>
      <c r="B140" s="195" t="str">
        <f t="shared" si="20"/>
        <v/>
      </c>
      <c r="C140" s="507">
        <f>IF(D93="","-",+C139+1)</f>
        <v>2053</v>
      </c>
      <c r="D140" s="374">
        <f>IF(F139+SUM(E$99:E139)=D$92,F139,D$92-SUM(E$99:E139))</f>
        <v>76716.657879764723</v>
      </c>
      <c r="E140" s="522">
        <f t="shared" si="27"/>
        <v>18759.047619047618</v>
      </c>
      <c r="F140" s="523">
        <f t="shared" si="28"/>
        <v>57957.610260717105</v>
      </c>
      <c r="G140" s="523">
        <f t="shared" si="29"/>
        <v>67337.134070240922</v>
      </c>
      <c r="H140" s="526">
        <f t="shared" si="30"/>
        <v>26668.322143595768</v>
      </c>
      <c r="I140" s="577">
        <f t="shared" si="31"/>
        <v>26668.322143595768</v>
      </c>
      <c r="J140" s="514">
        <f t="shared" si="24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>
      <c r="B141" s="195" t="str">
        <f t="shared" si="20"/>
        <v/>
      </c>
      <c r="C141" s="507">
        <f>IF(D93="","-",+C140+1)</f>
        <v>2054</v>
      </c>
      <c r="D141" s="374">
        <f>IF(F140+SUM(E$99:E140)=D$92,F140,D$92-SUM(E$99:E140))</f>
        <v>57957.610260717105</v>
      </c>
      <c r="E141" s="522">
        <f t="shared" si="27"/>
        <v>18759.047619047618</v>
      </c>
      <c r="F141" s="523">
        <f t="shared" si="28"/>
        <v>39198.562641669487</v>
      </c>
      <c r="G141" s="523">
        <f t="shared" si="29"/>
        <v>48578.086451193296</v>
      </c>
      <c r="H141" s="526">
        <f t="shared" si="30"/>
        <v>24464.924872732554</v>
      </c>
      <c r="I141" s="577">
        <f t="shared" si="31"/>
        <v>24464.924872732554</v>
      </c>
      <c r="J141" s="514">
        <f t="shared" si="24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>
      <c r="B142" s="195" t="str">
        <f t="shared" si="20"/>
        <v/>
      </c>
      <c r="C142" s="507">
        <f>IF(D93="","-",+C141+1)</f>
        <v>2055</v>
      </c>
      <c r="D142" s="374">
        <f>IF(F141+SUM(E$99:E141)=D$92,F141,D$92-SUM(E$99:E141))</f>
        <v>39198.562641669487</v>
      </c>
      <c r="E142" s="522">
        <f t="shared" si="27"/>
        <v>18759.047619047618</v>
      </c>
      <c r="F142" s="523">
        <f t="shared" si="28"/>
        <v>20439.515022621868</v>
      </c>
      <c r="G142" s="523">
        <f t="shared" si="29"/>
        <v>29819.038832145678</v>
      </c>
      <c r="H142" s="526">
        <f t="shared" si="30"/>
        <v>22261.527601869348</v>
      </c>
      <c r="I142" s="577">
        <f t="shared" si="31"/>
        <v>22261.527601869348</v>
      </c>
      <c r="J142" s="514">
        <f t="shared" si="24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>
      <c r="B143" s="195" t="str">
        <f t="shared" si="20"/>
        <v>IU</v>
      </c>
      <c r="C143" s="507">
        <f>IF(D93="","-",+C142+1)</f>
        <v>2056</v>
      </c>
      <c r="D143" s="374">
        <f>IF(F142+SUM(E$99:E142)=D$92,F142,D$92-SUM(E$99:E142))</f>
        <v>20439.515022622421</v>
      </c>
      <c r="E143" s="522">
        <f t="shared" si="27"/>
        <v>18759.047619047618</v>
      </c>
      <c r="F143" s="523">
        <f t="shared" si="28"/>
        <v>1680.467403574803</v>
      </c>
      <c r="G143" s="523">
        <f t="shared" si="29"/>
        <v>11059.991213098612</v>
      </c>
      <c r="H143" s="526">
        <f t="shared" si="30"/>
        <v>20058.130331006199</v>
      </c>
      <c r="I143" s="577">
        <f t="shared" si="31"/>
        <v>20058.130331006199</v>
      </c>
      <c r="J143" s="514">
        <f t="shared" si="24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>
      <c r="B144" s="195" t="str">
        <f t="shared" si="20"/>
        <v/>
      </c>
      <c r="C144" s="507">
        <f>IF(D93="","-",+C143+1)</f>
        <v>2057</v>
      </c>
      <c r="D144" s="374">
        <f>IF(F143+SUM(E$99:E143)=D$92,F143,D$92-SUM(E$99:E143))</f>
        <v>1680.467403574803</v>
      </c>
      <c r="E144" s="522">
        <f t="shared" si="27"/>
        <v>1680.467403574803</v>
      </c>
      <c r="F144" s="523">
        <f t="shared" si="28"/>
        <v>0</v>
      </c>
      <c r="G144" s="523">
        <f t="shared" si="29"/>
        <v>840.23370178740151</v>
      </c>
      <c r="H144" s="526">
        <f t="shared" si="30"/>
        <v>1779.1594418382917</v>
      </c>
      <c r="I144" s="577">
        <f t="shared" si="31"/>
        <v>1779.1594418382917</v>
      </c>
      <c r="J144" s="514">
        <f t="shared" si="24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>
      <c r="B145" s="195" t="str">
        <f t="shared" si="20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4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>
      <c r="B146" s="195" t="str">
        <f t="shared" si="20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4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>
      <c r="B147" s="195" t="str">
        <f t="shared" si="20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4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>
      <c r="B148" s="195" t="str">
        <f t="shared" si="20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4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>
      <c r="B149" s="195" t="str">
        <f t="shared" si="20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4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>
      <c r="B150" s="195" t="str">
        <f t="shared" si="20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4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>
      <c r="B151" s="195" t="str">
        <f t="shared" si="20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4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>
      <c r="B152" s="195" t="str">
        <f t="shared" si="20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4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>
      <c r="B153" s="195" t="str">
        <f t="shared" si="20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4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.5" thickBot="1">
      <c r="B154" s="195" t="str">
        <f t="shared" si="20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4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>
      <c r="C155" s="374" t="s">
        <v>78</v>
      </c>
      <c r="D155" s="375"/>
      <c r="E155" s="375">
        <f>SUM(E99:E154)</f>
        <v>787880</v>
      </c>
      <c r="F155" s="375"/>
      <c r="G155" s="375"/>
      <c r="H155" s="375">
        <f>SUM(H99:H154)</f>
        <v>2728634.2754661446</v>
      </c>
      <c r="I155" s="375">
        <f>SUM(I99:I154)</f>
        <v>2728634.2754661446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view="pageBreakPreview" zoomScale="82" zoomScaleNormal="100" zoomScaleSheetLayoutView="82" workbookViewId="0">
      <selection activeCell="D111" sqref="D111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48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16562.400820096133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16562.400820096133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400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3816.5738095238098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 t="shared" ref="K23:K28" si="7">G23</f>
        <v>21316.782668999032</v>
      </c>
      <c r="L23" s="519">
        <f t="shared" ref="L23:L28" si="8">IF(K23&lt;&gt;0,+G23-K23,0)</f>
        <v>0</v>
      </c>
      <c r="M23" s="518">
        <f t="shared" ref="M23:M28" si="9"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 t="shared" si="7"/>
        <v>20164.678191842031</v>
      </c>
      <c r="L24" s="519">
        <f t="shared" si="8"/>
        <v>0</v>
      </c>
      <c r="M24" s="518">
        <f t="shared" si="9"/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20285.936433586696</v>
      </c>
      <c r="H25" s="639">
        <v>20285.936433586696</v>
      </c>
      <c r="I25" s="511">
        <f t="shared" si="6"/>
        <v>0</v>
      </c>
      <c r="J25" s="511"/>
      <c r="K25" s="518">
        <f t="shared" si="7"/>
        <v>20285.936433586696</v>
      </c>
      <c r="L25" s="519">
        <f t="shared" si="8"/>
        <v>0</v>
      </c>
      <c r="M25" s="518">
        <f t="shared" si="9"/>
        <v>20285.936433586696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3909.6609756097564</v>
      </c>
      <c r="F26" s="631">
        <v>122987.08855542504</v>
      </c>
      <c r="G26" s="630">
        <v>19789.041594776594</v>
      </c>
      <c r="H26" s="639">
        <v>19789.041594776594</v>
      </c>
      <c r="I26" s="511">
        <f t="shared" si="6"/>
        <v>0</v>
      </c>
      <c r="J26" s="511"/>
      <c r="K26" s="518">
        <f t="shared" si="7"/>
        <v>19789.041594776594</v>
      </c>
      <c r="L26" s="519">
        <f t="shared" si="8"/>
        <v>0</v>
      </c>
      <c r="M26" s="518">
        <f t="shared" si="9"/>
        <v>19789.041594776594</v>
      </c>
      <c r="N26" s="514">
        <f t="shared" ref="N26:N72" si="10">IF(M26&lt;&gt;0,+H26-M26,0)</f>
        <v>0</v>
      </c>
      <c r="O26" s="514">
        <f t="shared" ref="O26:O72" si="11">+N26-L26</f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16295.552209349336</v>
      </c>
      <c r="H27" s="639">
        <v>16295.552209349336</v>
      </c>
      <c r="I27" s="511">
        <f t="shared" si="6"/>
        <v>0</v>
      </c>
      <c r="J27" s="511"/>
      <c r="K27" s="518">
        <f t="shared" si="7"/>
        <v>16295.552209349336</v>
      </c>
      <c r="L27" s="519">
        <f t="shared" si="8"/>
        <v>0</v>
      </c>
      <c r="M27" s="518">
        <f t="shared" si="9"/>
        <v>16295.552209349336</v>
      </c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31">
        <v>119259.27227635524</v>
      </c>
      <c r="E28" s="630">
        <v>3816.5738095238098</v>
      </c>
      <c r="F28" s="631">
        <v>115442.69846683144</v>
      </c>
      <c r="G28" s="630">
        <v>16256.311624142963</v>
      </c>
      <c r="H28" s="639">
        <v>16256.311624142963</v>
      </c>
      <c r="I28" s="511">
        <f t="shared" si="6"/>
        <v>0</v>
      </c>
      <c r="J28" s="511"/>
      <c r="K28" s="518">
        <f t="shared" si="7"/>
        <v>16256.311624142963</v>
      </c>
      <c r="L28" s="519">
        <f t="shared" si="8"/>
        <v>0</v>
      </c>
      <c r="M28" s="518">
        <f t="shared" si="9"/>
        <v>16256.311624142963</v>
      </c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31">
        <v>115260.85377029145</v>
      </c>
      <c r="E29" s="630">
        <v>3816.5738095238098</v>
      </c>
      <c r="F29" s="631">
        <v>111444.27996076764</v>
      </c>
      <c r="G29" s="630">
        <v>16562.400820096133</v>
      </c>
      <c r="H29" s="639">
        <v>16562.400820096133</v>
      </c>
      <c r="I29" s="511">
        <f t="shared" si="6"/>
        <v>0</v>
      </c>
      <c r="J29" s="511"/>
      <c r="K29" s="518">
        <f t="shared" ref="K29" si="12">G29</f>
        <v>16562.400820096133</v>
      </c>
      <c r="L29" s="519">
        <f t="shared" ref="L29" si="13">IF(K29&lt;&gt;0,+G29-K29,0)</f>
        <v>0</v>
      </c>
      <c r="M29" s="518">
        <f t="shared" ref="M29" si="14">H29</f>
        <v>16562.400820096133</v>
      </c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111444.27996076764</v>
      </c>
      <c r="E30" s="522">
        <f>IF(+I14&lt;F29,I14,D30)</f>
        <v>3816.5738095238098</v>
      </c>
      <c r="F30" s="523">
        <f t="shared" ref="F30:F33" si="15">+D30-E30</f>
        <v>107627.70615124384</v>
      </c>
      <c r="G30" s="524">
        <f t="shared" ref="G30:G55" si="16">+I$12*((D30+F30)/2)+E30</f>
        <v>16133.249624896647</v>
      </c>
      <c r="H30" s="491">
        <f t="shared" ref="H30:H55" si="17">+I$13*((D30+F30)/2)+E30</f>
        <v>16133.249624896647</v>
      </c>
      <c r="I30" s="511">
        <f t="shared" si="6"/>
        <v>0</v>
      </c>
      <c r="J30" s="511"/>
      <c r="K30" s="525"/>
      <c r="L30" s="514">
        <f t="shared" ref="L30:L72" si="18">IF(K30&lt;&gt;0,+G30-K30,0)</f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107627.70615124384</v>
      </c>
      <c r="E31" s="522">
        <f>IF(+I14&lt;F30,I14,D31)</f>
        <v>3816.5738095238098</v>
      </c>
      <c r="F31" s="523">
        <f t="shared" si="15"/>
        <v>103811.13234172003</v>
      </c>
      <c r="G31" s="524">
        <f t="shared" si="16"/>
        <v>15704.098429697164</v>
      </c>
      <c r="H31" s="491">
        <f t="shared" si="17"/>
        <v>15704.098429697164</v>
      </c>
      <c r="I31" s="511">
        <f t="shared" si="6"/>
        <v>0</v>
      </c>
      <c r="J31" s="511"/>
      <c r="K31" s="525"/>
      <c r="L31" s="514">
        <f t="shared" si="1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103811.13234172003</v>
      </c>
      <c r="E32" s="522">
        <f>IF(+I14&lt;F31,I14,D32)</f>
        <v>3816.5738095238098</v>
      </c>
      <c r="F32" s="523">
        <f t="shared" si="15"/>
        <v>99994.558532196228</v>
      </c>
      <c r="G32" s="524">
        <f t="shared" si="16"/>
        <v>15274.94723449768</v>
      </c>
      <c r="H32" s="491">
        <f t="shared" si="17"/>
        <v>15274.94723449768</v>
      </c>
      <c r="I32" s="511">
        <f t="shared" si="6"/>
        <v>0</v>
      </c>
      <c r="J32" s="511"/>
      <c r="K32" s="525"/>
      <c r="L32" s="514">
        <f t="shared" si="1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99994.558532196228</v>
      </c>
      <c r="E33" s="522">
        <f>IF(+I14&lt;F32,I14,D33)</f>
        <v>3816.5738095238098</v>
      </c>
      <c r="F33" s="523">
        <f t="shared" si="15"/>
        <v>96177.984722672423</v>
      </c>
      <c r="G33" s="524">
        <f t="shared" si="16"/>
        <v>14845.796039298197</v>
      </c>
      <c r="H33" s="491">
        <f t="shared" si="17"/>
        <v>14845.796039298197</v>
      </c>
      <c r="I33" s="511">
        <f t="shared" si="6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96177.984722672423</v>
      </c>
      <c r="E34" s="522">
        <f>IF(+I14&lt;F33,I14,D34)</f>
        <v>3816.5738095238098</v>
      </c>
      <c r="F34" s="523">
        <f t="shared" ref="F34:F72" si="19">+D34-E34</f>
        <v>92361.410913148618</v>
      </c>
      <c r="G34" s="524">
        <f t="shared" si="16"/>
        <v>14416.644844098713</v>
      </c>
      <c r="H34" s="491">
        <f t="shared" si="17"/>
        <v>14416.644844098713</v>
      </c>
      <c r="I34" s="511">
        <f t="shared" ref="I34:I72" si="20">H34-G34</f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92361.410913148618</v>
      </c>
      <c r="E35" s="522">
        <f>IF(+I14&lt;F34,I14,D35)</f>
        <v>3816.5738095238098</v>
      </c>
      <c r="F35" s="523">
        <f t="shared" si="19"/>
        <v>88544.837103624814</v>
      </c>
      <c r="G35" s="524">
        <f t="shared" si="16"/>
        <v>13987.493648899228</v>
      </c>
      <c r="H35" s="491">
        <f t="shared" si="17"/>
        <v>13987.493648899228</v>
      </c>
      <c r="I35" s="511">
        <f t="shared" si="20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88544.837103624814</v>
      </c>
      <c r="E36" s="522">
        <f>IF(+I14&lt;F35,I14,D36)</f>
        <v>3816.5738095238098</v>
      </c>
      <c r="F36" s="523">
        <f t="shared" si="19"/>
        <v>84728.263294101009</v>
      </c>
      <c r="G36" s="524">
        <f t="shared" si="16"/>
        <v>13558.342453699745</v>
      </c>
      <c r="H36" s="491">
        <f t="shared" si="17"/>
        <v>13558.342453699745</v>
      </c>
      <c r="I36" s="511">
        <f t="shared" si="20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84728.263294101009</v>
      </c>
      <c r="E37" s="522">
        <f>IF(+I14&lt;F36,I14,D37)</f>
        <v>3816.5738095238098</v>
      </c>
      <c r="F37" s="523">
        <f t="shared" si="19"/>
        <v>80911.689484577204</v>
      </c>
      <c r="G37" s="524">
        <f t="shared" si="16"/>
        <v>13129.191258500261</v>
      </c>
      <c r="H37" s="491">
        <f t="shared" si="17"/>
        <v>13129.191258500261</v>
      </c>
      <c r="I37" s="511">
        <f t="shared" si="20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80911.689484577204</v>
      </c>
      <c r="E38" s="522">
        <f>IF(+I14&lt;F37,I14,D38)</f>
        <v>3816.5738095238098</v>
      </c>
      <c r="F38" s="523">
        <f t="shared" si="19"/>
        <v>77095.115675053399</v>
      </c>
      <c r="G38" s="524">
        <f t="shared" si="16"/>
        <v>12700.040063300778</v>
      </c>
      <c r="H38" s="491">
        <f t="shared" si="17"/>
        <v>12700.040063300778</v>
      </c>
      <c r="I38" s="511">
        <f t="shared" si="20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77095.115675053399</v>
      </c>
      <c r="E39" s="522">
        <f>IF(+I14&lt;F38,I14,D39)</f>
        <v>3816.5738095238098</v>
      </c>
      <c r="F39" s="523">
        <f t="shared" si="19"/>
        <v>73278.541865529594</v>
      </c>
      <c r="G39" s="524">
        <f t="shared" si="16"/>
        <v>12270.888868101294</v>
      </c>
      <c r="H39" s="491">
        <f t="shared" si="17"/>
        <v>12270.888868101294</v>
      </c>
      <c r="I39" s="511">
        <f t="shared" si="20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73278.541865529594</v>
      </c>
      <c r="E40" s="522">
        <f>IF(+I14&lt;F39,I14,D40)</f>
        <v>3816.5738095238098</v>
      </c>
      <c r="F40" s="523">
        <f t="shared" si="19"/>
        <v>69461.96805600579</v>
      </c>
      <c r="G40" s="524">
        <f t="shared" si="16"/>
        <v>11841.737672901809</v>
      </c>
      <c r="H40" s="491">
        <f t="shared" si="17"/>
        <v>11841.737672901809</v>
      </c>
      <c r="I40" s="511">
        <f t="shared" si="20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69461.96805600579</v>
      </c>
      <c r="E41" s="522">
        <f>IF(+I14&lt;F40,I14,D41)</f>
        <v>3816.5738095238098</v>
      </c>
      <c r="F41" s="523">
        <f t="shared" si="19"/>
        <v>65645.394246481985</v>
      </c>
      <c r="G41" s="524">
        <f t="shared" si="16"/>
        <v>11412.586477702325</v>
      </c>
      <c r="H41" s="491">
        <f t="shared" si="17"/>
        <v>11412.586477702325</v>
      </c>
      <c r="I41" s="511">
        <f t="shared" si="20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65645.394246481985</v>
      </c>
      <c r="E42" s="522">
        <f>IF(+I14&lt;F41,I14,D42)</f>
        <v>3816.5738095238098</v>
      </c>
      <c r="F42" s="523">
        <f t="shared" si="19"/>
        <v>61828.820436958173</v>
      </c>
      <c r="G42" s="524">
        <f t="shared" si="16"/>
        <v>10983.435282502842</v>
      </c>
      <c r="H42" s="491">
        <f t="shared" si="17"/>
        <v>10983.435282502842</v>
      </c>
      <c r="I42" s="511">
        <f t="shared" si="20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61828.820436958173</v>
      </c>
      <c r="E43" s="522">
        <f>IF(+I14&lt;F42,I14,D43)</f>
        <v>3816.5738095238098</v>
      </c>
      <c r="F43" s="523">
        <f t="shared" si="19"/>
        <v>58012.246627434361</v>
      </c>
      <c r="G43" s="524">
        <f t="shared" si="16"/>
        <v>10554.284087303357</v>
      </c>
      <c r="H43" s="491">
        <f t="shared" si="17"/>
        <v>10554.284087303357</v>
      </c>
      <c r="I43" s="511">
        <f t="shared" si="20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58012.246627434361</v>
      </c>
      <c r="E44" s="522">
        <f>IF(+I14&lt;F43,I14,D44)</f>
        <v>3816.5738095238098</v>
      </c>
      <c r="F44" s="523">
        <f t="shared" si="19"/>
        <v>54195.672817910548</v>
      </c>
      <c r="G44" s="524">
        <f t="shared" si="16"/>
        <v>10125.132892103873</v>
      </c>
      <c r="H44" s="491">
        <f t="shared" si="17"/>
        <v>10125.132892103873</v>
      </c>
      <c r="I44" s="511">
        <f t="shared" si="20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54195.672817910548</v>
      </c>
      <c r="E45" s="522">
        <f>IF(+I14&lt;F44,I14,D45)</f>
        <v>3816.5738095238098</v>
      </c>
      <c r="F45" s="523">
        <f t="shared" si="19"/>
        <v>50379.099008386736</v>
      </c>
      <c r="G45" s="524">
        <f t="shared" si="16"/>
        <v>9695.9816969043859</v>
      </c>
      <c r="H45" s="491">
        <f t="shared" si="17"/>
        <v>9695.9816969043859</v>
      </c>
      <c r="I45" s="511">
        <f t="shared" si="20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50379.099008386736</v>
      </c>
      <c r="E46" s="522">
        <f>IF(+I14&lt;F45,I14,D46)</f>
        <v>3816.5738095238098</v>
      </c>
      <c r="F46" s="523">
        <f t="shared" si="19"/>
        <v>46562.525198862924</v>
      </c>
      <c r="G46" s="524">
        <f t="shared" si="16"/>
        <v>9266.8305017049024</v>
      </c>
      <c r="H46" s="491">
        <f t="shared" si="17"/>
        <v>9266.8305017049024</v>
      </c>
      <c r="I46" s="511">
        <f t="shared" si="20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46562.525198862924</v>
      </c>
      <c r="E47" s="522">
        <f>IF(+I14&lt;F46,I14,D47)</f>
        <v>3816.5738095238098</v>
      </c>
      <c r="F47" s="523">
        <f t="shared" si="19"/>
        <v>42745.951389339112</v>
      </c>
      <c r="G47" s="524">
        <f t="shared" si="16"/>
        <v>8837.6793065054171</v>
      </c>
      <c r="H47" s="491">
        <f t="shared" si="17"/>
        <v>8837.6793065054171</v>
      </c>
      <c r="I47" s="511">
        <f t="shared" si="20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42745.951389339112</v>
      </c>
      <c r="E48" s="522">
        <f>IF(+I14&lt;F47,I14,D48)</f>
        <v>3816.5738095238098</v>
      </c>
      <c r="F48" s="523">
        <f t="shared" si="19"/>
        <v>38929.3775798153</v>
      </c>
      <c r="G48" s="524">
        <f t="shared" si="16"/>
        <v>8408.5281113059336</v>
      </c>
      <c r="H48" s="491">
        <f t="shared" si="17"/>
        <v>8408.5281113059336</v>
      </c>
      <c r="I48" s="511">
        <f t="shared" si="20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38929.3775798153</v>
      </c>
      <c r="E49" s="522">
        <f>IF(+I14&lt;F48,I14,D49)</f>
        <v>3816.5738095238098</v>
      </c>
      <c r="F49" s="523">
        <f t="shared" si="19"/>
        <v>35112.803770291488</v>
      </c>
      <c r="G49" s="524">
        <f t="shared" si="16"/>
        <v>7979.3769161064483</v>
      </c>
      <c r="H49" s="491">
        <f t="shared" si="17"/>
        <v>7979.3769161064483</v>
      </c>
      <c r="I49" s="511">
        <f t="shared" si="20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35112.803770291488</v>
      </c>
      <c r="E50" s="522">
        <f>IF(+I14&lt;F49,I14,D50)</f>
        <v>3816.5738095238098</v>
      </c>
      <c r="F50" s="523">
        <f t="shared" si="19"/>
        <v>31296.22996076768</v>
      </c>
      <c r="G50" s="524">
        <f t="shared" si="16"/>
        <v>7550.2257209069639</v>
      </c>
      <c r="H50" s="491">
        <f t="shared" si="17"/>
        <v>7550.2257209069639</v>
      </c>
      <c r="I50" s="511">
        <f t="shared" si="20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31296.22996076768</v>
      </c>
      <c r="E51" s="522">
        <f>IF(+I14&lt;F50,I14,D51)</f>
        <v>3816.5738095238098</v>
      </c>
      <c r="F51" s="523">
        <f t="shared" si="19"/>
        <v>27479.656151243871</v>
      </c>
      <c r="G51" s="524">
        <f t="shared" si="16"/>
        <v>7121.0745257074796</v>
      </c>
      <c r="H51" s="491">
        <f t="shared" si="17"/>
        <v>7121.0745257074796</v>
      </c>
      <c r="I51" s="511">
        <f t="shared" si="20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27479.656151243871</v>
      </c>
      <c r="E52" s="522">
        <f>IF(+I14&lt;F51,I14,D52)</f>
        <v>3816.5738095238098</v>
      </c>
      <c r="F52" s="523">
        <f t="shared" si="19"/>
        <v>23663.082341720063</v>
      </c>
      <c r="G52" s="524">
        <f t="shared" si="16"/>
        <v>6691.9233305079961</v>
      </c>
      <c r="H52" s="491">
        <f t="shared" si="17"/>
        <v>6691.9233305079961</v>
      </c>
      <c r="I52" s="511">
        <f t="shared" si="20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23663.082341720063</v>
      </c>
      <c r="E53" s="522">
        <f>IF(+I14&lt;F52,I14,D53)</f>
        <v>3816.5738095238098</v>
      </c>
      <c r="F53" s="523">
        <f t="shared" si="19"/>
        <v>19846.508532196254</v>
      </c>
      <c r="G53" s="524">
        <f t="shared" si="16"/>
        <v>6262.7721353085108</v>
      </c>
      <c r="H53" s="491">
        <f t="shared" si="17"/>
        <v>6262.7721353085108</v>
      </c>
      <c r="I53" s="511">
        <f t="shared" si="20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19846.508532196254</v>
      </c>
      <c r="E54" s="522">
        <f>IF(+I14&lt;F53,I14,D54)</f>
        <v>3816.5738095238098</v>
      </c>
      <c r="F54" s="523">
        <f t="shared" si="19"/>
        <v>16029.934722672444</v>
      </c>
      <c r="G54" s="524">
        <f t="shared" si="16"/>
        <v>5833.6209401090273</v>
      </c>
      <c r="H54" s="491">
        <f t="shared" si="17"/>
        <v>5833.6209401090273</v>
      </c>
      <c r="I54" s="511">
        <f t="shared" si="20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16029.934722672444</v>
      </c>
      <c r="E55" s="522">
        <f>IF(+I14&lt;F54,I14,D55)</f>
        <v>3816.5738095238098</v>
      </c>
      <c r="F55" s="523">
        <f t="shared" si="19"/>
        <v>12213.360913148634</v>
      </c>
      <c r="G55" s="524">
        <f t="shared" si="16"/>
        <v>5404.469744909542</v>
      </c>
      <c r="H55" s="491">
        <f t="shared" si="17"/>
        <v>5404.469744909542</v>
      </c>
      <c r="I55" s="511">
        <f t="shared" si="20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12213.360913148634</v>
      </c>
      <c r="E56" s="522">
        <f>IF(+I14&lt;F55,I14,D56)</f>
        <v>3816.5738095238098</v>
      </c>
      <c r="F56" s="523">
        <f t="shared" si="19"/>
        <v>8396.7871036248234</v>
      </c>
      <c r="G56" s="524">
        <f t="shared" ref="G56:G72" si="21">+I$12*((D56+F56)/2)+E56</f>
        <v>4975.3185497100576</v>
      </c>
      <c r="H56" s="491">
        <f t="shared" ref="H56:H72" si="22">+I$13*((D56+F56)/2)+E56</f>
        <v>4975.3185497100576</v>
      </c>
      <c r="I56" s="511">
        <f t="shared" si="20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8396.7871036248234</v>
      </c>
      <c r="E57" s="522">
        <f>IF(+I14&lt;F56,I14,D57)</f>
        <v>3816.5738095238098</v>
      </c>
      <c r="F57" s="523">
        <f t="shared" si="19"/>
        <v>4580.2132941010132</v>
      </c>
      <c r="G57" s="524">
        <f t="shared" si="21"/>
        <v>4546.1673545105732</v>
      </c>
      <c r="H57" s="491">
        <f t="shared" si="22"/>
        <v>4546.1673545105732</v>
      </c>
      <c r="I57" s="511">
        <f t="shared" si="20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4580.2132941010132</v>
      </c>
      <c r="E58" s="522">
        <f>IF(+I14&lt;F57,I14,D58)</f>
        <v>3816.5738095238098</v>
      </c>
      <c r="F58" s="523">
        <f t="shared" si="19"/>
        <v>763.63948457720335</v>
      </c>
      <c r="G58" s="524">
        <f t="shared" si="21"/>
        <v>4117.0161593110888</v>
      </c>
      <c r="H58" s="491">
        <f t="shared" si="22"/>
        <v>4117.0161593110888</v>
      </c>
      <c r="I58" s="511">
        <f t="shared" si="20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763.63948457720335</v>
      </c>
      <c r="E59" s="522">
        <f>IF(+I14&lt;F58,I14,D59)</f>
        <v>763.63948457720335</v>
      </c>
      <c r="F59" s="523">
        <f t="shared" si="19"/>
        <v>0</v>
      </c>
      <c r="G59" s="524">
        <f t="shared" si="21"/>
        <v>806.57286067097186</v>
      </c>
      <c r="H59" s="491">
        <f t="shared" si="22"/>
        <v>806.57286067097186</v>
      </c>
      <c r="I59" s="511">
        <f t="shared" si="20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9"/>
        <v>0</v>
      </c>
      <c r="G60" s="524">
        <f t="shared" si="21"/>
        <v>0</v>
      </c>
      <c r="H60" s="491">
        <f t="shared" si="22"/>
        <v>0</v>
      </c>
      <c r="I60" s="511">
        <f t="shared" si="20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1"/>
        <v>0</v>
      </c>
      <c r="H61" s="491">
        <f t="shared" si="22"/>
        <v>0</v>
      </c>
      <c r="I61" s="511">
        <f t="shared" si="20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1"/>
        <v>0</v>
      </c>
      <c r="H62" s="491">
        <f t="shared" si="22"/>
        <v>0</v>
      </c>
      <c r="I62" s="511">
        <f t="shared" si="20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1"/>
        <v>0</v>
      </c>
      <c r="H63" s="491">
        <f t="shared" si="22"/>
        <v>0</v>
      </c>
      <c r="I63" s="511">
        <f t="shared" si="20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1"/>
        <v>0</v>
      </c>
      <c r="H64" s="491">
        <f t="shared" si="22"/>
        <v>0</v>
      </c>
      <c r="I64" s="511">
        <f t="shared" si="20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1"/>
        <v>0</v>
      </c>
      <c r="H65" s="491">
        <f t="shared" si="22"/>
        <v>0</v>
      </c>
      <c r="I65" s="511">
        <f t="shared" si="20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1"/>
        <v>0</v>
      </c>
      <c r="H66" s="491">
        <f t="shared" si="22"/>
        <v>0</v>
      </c>
      <c r="I66" s="511">
        <f t="shared" si="20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1"/>
        <v>0</v>
      </c>
      <c r="H67" s="491">
        <f t="shared" si="22"/>
        <v>0</v>
      </c>
      <c r="I67" s="511">
        <f t="shared" si="20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1"/>
        <v>0</v>
      </c>
      <c r="H68" s="491">
        <f t="shared" si="22"/>
        <v>0</v>
      </c>
      <c r="I68" s="511">
        <f t="shared" si="20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1"/>
        <v>0</v>
      </c>
      <c r="H69" s="491">
        <f t="shared" si="22"/>
        <v>0</v>
      </c>
      <c r="I69" s="511">
        <f t="shared" si="20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1"/>
        <v>0</v>
      </c>
      <c r="H70" s="491">
        <f t="shared" si="22"/>
        <v>0</v>
      </c>
      <c r="I70" s="511">
        <f t="shared" si="20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1"/>
        <v>0</v>
      </c>
      <c r="H71" s="491">
        <f t="shared" si="22"/>
        <v>0</v>
      </c>
      <c r="I71" s="511">
        <f t="shared" si="20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1"/>
        <v>0</v>
      </c>
      <c r="H72" s="471">
        <f t="shared" si="22"/>
        <v>0</v>
      </c>
      <c r="I72" s="531">
        <f t="shared" si="20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160296.09999999995</v>
      </c>
      <c r="F73" s="375"/>
      <c r="G73" s="375">
        <f>SUM(G17:G72)</f>
        <v>566321.21714811435</v>
      </c>
      <c r="H73" s="375">
        <f>SUM(H17:H72)</f>
        <v>566321.21714811435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16562.400820096133</v>
      </c>
      <c r="N87" s="546">
        <f>IF(J92&lt;D11,0,VLOOKUP(J92,C17:O72,11))</f>
        <v>16562.400820096133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19343.062482398549</v>
      </c>
      <c r="N88" s="550">
        <f>IF(J92&lt;D11,0,VLOOKUP(J92,C99:P154,7))</f>
        <v>19343.062482398549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2780.6616623024165</v>
      </c>
      <c r="N89" s="555">
        <f>+N88-N87</f>
        <v>2780.6616623024165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160296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3816.5714285714284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3">IF(L99&lt;&gt;0,+H99-L99,0)</f>
        <v>0</v>
      </c>
      <c r="N99" s="512"/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3"/>
        <v>0</v>
      </c>
      <c r="N100" s="518"/>
      <c r="O100" s="514">
        <f t="shared" si="24"/>
        <v>0</v>
      </c>
      <c r="P100" s="514">
        <f t="shared" si="25"/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3"/>
        <v>0</v>
      </c>
      <c r="N101" s="518"/>
      <c r="O101" s="514">
        <f t="shared" si="24"/>
        <v>0</v>
      </c>
      <c r="P101" s="514">
        <f t="shared" si="25"/>
        <v>0</v>
      </c>
    </row>
    <row r="102" spans="1:16">
      <c r="B102" s="195" t="str">
        <f t="shared" si="26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3"/>
        <v>0</v>
      </c>
      <c r="N102" s="518"/>
      <c r="O102" s="514">
        <f t="shared" si="24"/>
        <v>0</v>
      </c>
      <c r="P102" s="514">
        <f t="shared" si="25"/>
        <v>0</v>
      </c>
    </row>
    <row r="103" spans="1:16">
      <c r="B103" s="195" t="str">
        <f t="shared" si="26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3"/>
        <v>0</v>
      </c>
      <c r="N103" s="518"/>
      <c r="O103" s="514">
        <f t="shared" si="24"/>
        <v>0</v>
      </c>
      <c r="P103" s="514">
        <f t="shared" si="25"/>
        <v>0</v>
      </c>
    </row>
    <row r="104" spans="1:16">
      <c r="B104" s="195" t="str">
        <f t="shared" si="26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 t="shared" ref="L104:L109" si="27">+H104</f>
        <v>21895.158174484655</v>
      </c>
      <c r="M104" s="514">
        <f t="shared" si="23"/>
        <v>0</v>
      </c>
      <c r="N104" s="518">
        <f t="shared" ref="N104:N109" si="28">+I104</f>
        <v>21895.158174484655</v>
      </c>
      <c r="O104" s="514">
        <f t="shared" si="24"/>
        <v>0</v>
      </c>
      <c r="P104" s="514">
        <f t="shared" si="25"/>
        <v>0</v>
      </c>
    </row>
    <row r="105" spans="1:16">
      <c r="B105" s="195" t="str">
        <f t="shared" si="26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 t="shared" si="27"/>
        <v>23411.048533108711</v>
      </c>
      <c r="M105" s="514">
        <f t="shared" ref="M105:M110" si="29">IF(L105&lt;&gt;0,+H105-L105,0)</f>
        <v>0</v>
      </c>
      <c r="N105" s="518">
        <f t="shared" si="28"/>
        <v>23411.048533108711</v>
      </c>
      <c r="O105" s="514">
        <f>IF(N105&lt;&gt;0,+I105-N105,0)</f>
        <v>0</v>
      </c>
      <c r="P105" s="514">
        <f>+O105-M105</f>
        <v>0</v>
      </c>
    </row>
    <row r="106" spans="1:16">
      <c r="B106" s="195" t="str">
        <f t="shared" si="26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30">+I106-H106</f>
        <v>0</v>
      </c>
      <c r="K106" s="514"/>
      <c r="L106" s="518">
        <f t="shared" si="27"/>
        <v>22192.161676613654</v>
      </c>
      <c r="M106" s="514">
        <f t="shared" si="29"/>
        <v>0</v>
      </c>
      <c r="N106" s="518">
        <f t="shared" si="28"/>
        <v>22192.161676613654</v>
      </c>
      <c r="O106" s="514">
        <f>IF(N106&lt;&gt;0,+I106-N106,0)</f>
        <v>0</v>
      </c>
      <c r="P106" s="514">
        <f>+O106-M106</f>
        <v>0</v>
      </c>
    </row>
    <row r="107" spans="1:16">
      <c r="B107" s="195" t="str">
        <f t="shared" si="26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30"/>
        <v>0</v>
      </c>
      <c r="K107" s="514"/>
      <c r="L107" s="518">
        <f t="shared" si="27"/>
        <v>19388.853779903409</v>
      </c>
      <c r="M107" s="514">
        <f t="shared" si="29"/>
        <v>0</v>
      </c>
      <c r="N107" s="518">
        <f t="shared" si="28"/>
        <v>19388.853779903409</v>
      </c>
      <c r="O107" s="514">
        <f>IF(N107&lt;&gt;0,+I107-N107,0)</f>
        <v>0</v>
      </c>
      <c r="P107" s="514">
        <f t="shared" si="25"/>
        <v>0</v>
      </c>
    </row>
    <row r="108" spans="1:16">
      <c r="B108" s="195" t="str">
        <f t="shared" si="26"/>
        <v/>
      </c>
      <c r="C108" s="507">
        <f>IF(D93="","-",+C107+1)</f>
        <v>2019</v>
      </c>
      <c r="D108" s="629">
        <v>145550.10570354114</v>
      </c>
      <c r="E108" s="630">
        <v>3727.8139534883721</v>
      </c>
      <c r="F108" s="631">
        <v>141822.29175005277</v>
      </c>
      <c r="G108" s="631">
        <v>143686.19872679695</v>
      </c>
      <c r="H108" s="633">
        <v>19108.063195756004</v>
      </c>
      <c r="I108" s="634">
        <v>19108.063195756004</v>
      </c>
      <c r="J108" s="514">
        <f t="shared" si="30"/>
        <v>0</v>
      </c>
      <c r="K108" s="514"/>
      <c r="L108" s="518">
        <f t="shared" si="27"/>
        <v>19108.063195756004</v>
      </c>
      <c r="M108" s="514">
        <f t="shared" si="29"/>
        <v>0</v>
      </c>
      <c r="N108" s="518">
        <f t="shared" si="28"/>
        <v>19108.063195756004</v>
      </c>
      <c r="O108" s="514">
        <f t="shared" si="24"/>
        <v>0</v>
      </c>
      <c r="P108" s="514">
        <f t="shared" si="25"/>
        <v>0</v>
      </c>
    </row>
    <row r="109" spans="1:16">
      <c r="B109" s="195" t="str">
        <f t="shared" si="26"/>
        <v/>
      </c>
      <c r="C109" s="507">
        <f>IF(D93="","-",+C108+1)</f>
        <v>2020</v>
      </c>
      <c r="D109" s="629">
        <v>141822.29175005277</v>
      </c>
      <c r="E109" s="630">
        <v>3816.5714285714284</v>
      </c>
      <c r="F109" s="631">
        <v>138005.72032148135</v>
      </c>
      <c r="G109" s="631">
        <v>139914.00603576706</v>
      </c>
      <c r="H109" s="633">
        <v>18867.657278370214</v>
      </c>
      <c r="I109" s="634">
        <v>18867.657278370214</v>
      </c>
      <c r="J109" s="514">
        <f t="shared" si="30"/>
        <v>0</v>
      </c>
      <c r="K109" s="514"/>
      <c r="L109" s="518">
        <f t="shared" si="27"/>
        <v>18867.657278370214</v>
      </c>
      <c r="M109" s="514">
        <f t="shared" si="29"/>
        <v>0</v>
      </c>
      <c r="N109" s="518">
        <f t="shared" si="28"/>
        <v>18867.657278370214</v>
      </c>
      <c r="O109" s="514">
        <f t="shared" si="24"/>
        <v>0</v>
      </c>
      <c r="P109" s="514">
        <f t="shared" si="25"/>
        <v>0</v>
      </c>
    </row>
    <row r="110" spans="1:16">
      <c r="B110" s="195" t="str">
        <f t="shared" si="26"/>
        <v/>
      </c>
      <c r="C110" s="507">
        <f>IF(D93="","-",+C109+1)</f>
        <v>2021</v>
      </c>
      <c r="D110" s="629">
        <v>138005.72032148135</v>
      </c>
      <c r="E110" s="630">
        <v>3909.6585365853657</v>
      </c>
      <c r="F110" s="631">
        <v>134096.06178489598</v>
      </c>
      <c r="G110" s="631">
        <v>136050.89105318865</v>
      </c>
      <c r="H110" s="633">
        <v>19353.370181681992</v>
      </c>
      <c r="I110" s="634">
        <v>19353.370181681992</v>
      </c>
      <c r="J110" s="514">
        <f t="shared" si="30"/>
        <v>0</v>
      </c>
      <c r="K110" s="514"/>
      <c r="L110" s="518">
        <f t="shared" ref="L110" si="31">+H110</f>
        <v>19353.370181681992</v>
      </c>
      <c r="M110" s="514">
        <f t="shared" si="29"/>
        <v>0</v>
      </c>
      <c r="N110" s="518">
        <f t="shared" ref="N110" si="32">+I110</f>
        <v>19353.370181681992</v>
      </c>
      <c r="O110" s="514">
        <f t="shared" si="24"/>
        <v>0</v>
      </c>
      <c r="P110" s="514">
        <f t="shared" si="25"/>
        <v>0</v>
      </c>
    </row>
    <row r="111" spans="1:16">
      <c r="B111" s="195" t="str">
        <f t="shared" si="26"/>
        <v/>
      </c>
      <c r="C111" s="507">
        <f>IF(D93="","-",+C110+1)</f>
        <v>2022</v>
      </c>
      <c r="D111" s="374">
        <f>IF(F110+SUM(E$99:E110)=D$92,F110,D$92-SUM(E$99:E110))</f>
        <v>134096.06178489598</v>
      </c>
      <c r="E111" s="522">
        <f t="shared" ref="E111:E154" si="33">IF(+$J$96&lt;F110,$J$96,D111)</f>
        <v>3816.5714285714284</v>
      </c>
      <c r="F111" s="523">
        <f t="shared" ref="F111:F154" si="34">+D111-E111</f>
        <v>130279.49035632455</v>
      </c>
      <c r="G111" s="523">
        <f t="shared" ref="G111:G154" si="35">+(F111+D111)/2</f>
        <v>132187.77607061027</v>
      </c>
      <c r="H111" s="526">
        <f t="shared" ref="H111:H154" si="36">+J$94*G111+E111</f>
        <v>19343.062482398549</v>
      </c>
      <c r="I111" s="577">
        <f t="shared" ref="I111:I154" si="37">+J$95*G111+E111</f>
        <v>19343.062482398549</v>
      </c>
      <c r="J111" s="514">
        <f t="shared" si="30"/>
        <v>0</v>
      </c>
      <c r="K111" s="514"/>
      <c r="L111" s="525"/>
      <c r="M111" s="514">
        <f t="shared" si="23"/>
        <v>0</v>
      </c>
      <c r="N111" s="525"/>
      <c r="O111" s="514">
        <f t="shared" si="24"/>
        <v>0</v>
      </c>
      <c r="P111" s="514">
        <f t="shared" si="25"/>
        <v>0</v>
      </c>
    </row>
    <row r="112" spans="1:16">
      <c r="B112" s="195" t="str">
        <f t="shared" si="26"/>
        <v/>
      </c>
      <c r="C112" s="507">
        <f>IF(D93="","-",+C111+1)</f>
        <v>2023</v>
      </c>
      <c r="D112" s="374">
        <f>IF(F111+SUM(E$99:E111)=D$92,F111,D$92-SUM(E$99:E111))</f>
        <v>130279.49035632455</v>
      </c>
      <c r="E112" s="522">
        <f t="shared" si="33"/>
        <v>3816.5714285714284</v>
      </c>
      <c r="F112" s="523">
        <f t="shared" si="34"/>
        <v>126462.91892775311</v>
      </c>
      <c r="G112" s="523">
        <f t="shared" si="35"/>
        <v>128371.20464203882</v>
      </c>
      <c r="H112" s="526">
        <f t="shared" si="36"/>
        <v>18894.776234581255</v>
      </c>
      <c r="I112" s="577">
        <f t="shared" si="37"/>
        <v>18894.776234581255</v>
      </c>
      <c r="J112" s="514">
        <f t="shared" si="30"/>
        <v>0</v>
      </c>
      <c r="K112" s="514"/>
      <c r="L112" s="525"/>
      <c r="M112" s="514">
        <f t="shared" si="23"/>
        <v>0</v>
      </c>
      <c r="N112" s="525"/>
      <c r="O112" s="514">
        <f t="shared" si="24"/>
        <v>0</v>
      </c>
      <c r="P112" s="514">
        <f t="shared" si="25"/>
        <v>0</v>
      </c>
    </row>
    <row r="113" spans="2:16">
      <c r="B113" s="195" t="str">
        <f t="shared" si="26"/>
        <v/>
      </c>
      <c r="C113" s="507">
        <f>IF(D93="","-",+C112+1)</f>
        <v>2024</v>
      </c>
      <c r="D113" s="374">
        <f>IF(F112+SUM(E$99:E112)=D$92,F112,D$92-SUM(E$99:E112))</f>
        <v>126462.91892775311</v>
      </c>
      <c r="E113" s="522">
        <f t="shared" si="33"/>
        <v>3816.5714285714284</v>
      </c>
      <c r="F113" s="523">
        <f t="shared" si="34"/>
        <v>122646.34749918168</v>
      </c>
      <c r="G113" s="523">
        <f t="shared" si="35"/>
        <v>124554.6332134674</v>
      </c>
      <c r="H113" s="526">
        <f t="shared" si="36"/>
        <v>18446.489986763961</v>
      </c>
      <c r="I113" s="577">
        <f t="shared" si="37"/>
        <v>18446.489986763961</v>
      </c>
      <c r="J113" s="514">
        <f t="shared" si="30"/>
        <v>0</v>
      </c>
      <c r="K113" s="514"/>
      <c r="L113" s="525"/>
      <c r="M113" s="514">
        <f t="shared" si="23"/>
        <v>0</v>
      </c>
      <c r="N113" s="525"/>
      <c r="O113" s="514">
        <f t="shared" si="24"/>
        <v>0</v>
      </c>
      <c r="P113" s="514">
        <f t="shared" si="25"/>
        <v>0</v>
      </c>
    </row>
    <row r="114" spans="2:16">
      <c r="B114" s="195" t="str">
        <f t="shared" si="26"/>
        <v/>
      </c>
      <c r="C114" s="507">
        <f>IF(D93="","-",+C113+1)</f>
        <v>2025</v>
      </c>
      <c r="D114" s="374">
        <f>IF(F113+SUM(E$99:E113)=D$92,F113,D$92-SUM(E$99:E113))</f>
        <v>122646.34749918168</v>
      </c>
      <c r="E114" s="522">
        <f t="shared" si="33"/>
        <v>3816.5714285714284</v>
      </c>
      <c r="F114" s="523">
        <f t="shared" si="34"/>
        <v>118829.77607061024</v>
      </c>
      <c r="G114" s="523">
        <f t="shared" si="35"/>
        <v>120738.06178489595</v>
      </c>
      <c r="H114" s="526">
        <f t="shared" si="36"/>
        <v>17998.203738946664</v>
      </c>
      <c r="I114" s="577">
        <f t="shared" si="37"/>
        <v>17998.203738946664</v>
      </c>
      <c r="J114" s="514">
        <f t="shared" si="30"/>
        <v>0</v>
      </c>
      <c r="K114" s="514"/>
      <c r="L114" s="525"/>
      <c r="M114" s="514">
        <f t="shared" si="23"/>
        <v>0</v>
      </c>
      <c r="N114" s="525"/>
      <c r="O114" s="514">
        <f t="shared" si="24"/>
        <v>0</v>
      </c>
      <c r="P114" s="514">
        <f t="shared" si="25"/>
        <v>0</v>
      </c>
    </row>
    <row r="115" spans="2:16">
      <c r="B115" s="195" t="str">
        <f t="shared" si="26"/>
        <v/>
      </c>
      <c r="C115" s="507">
        <f>IF(D93="","-",+C114+1)</f>
        <v>2026</v>
      </c>
      <c r="D115" s="374">
        <f>IF(F114+SUM(E$99:E114)=D$92,F114,D$92-SUM(E$99:E114))</f>
        <v>118829.77607061024</v>
      </c>
      <c r="E115" s="522">
        <f t="shared" si="33"/>
        <v>3816.5714285714284</v>
      </c>
      <c r="F115" s="523">
        <f t="shared" si="34"/>
        <v>115013.20464203881</v>
      </c>
      <c r="G115" s="523">
        <f t="shared" si="35"/>
        <v>116921.49035632453</v>
      </c>
      <c r="H115" s="526">
        <f t="shared" si="36"/>
        <v>17549.917491129374</v>
      </c>
      <c r="I115" s="577">
        <f t="shared" si="37"/>
        <v>17549.917491129374</v>
      </c>
      <c r="J115" s="514">
        <f t="shared" si="30"/>
        <v>0</v>
      </c>
      <c r="K115" s="514"/>
      <c r="L115" s="525"/>
      <c r="M115" s="514">
        <f t="shared" si="23"/>
        <v>0</v>
      </c>
      <c r="N115" s="525"/>
      <c r="O115" s="514">
        <f t="shared" si="24"/>
        <v>0</v>
      </c>
      <c r="P115" s="514">
        <f t="shared" si="25"/>
        <v>0</v>
      </c>
    </row>
    <row r="116" spans="2:16">
      <c r="B116" s="195" t="str">
        <f t="shared" si="26"/>
        <v/>
      </c>
      <c r="C116" s="507">
        <f>IF(D93="","-",+C115+1)</f>
        <v>2027</v>
      </c>
      <c r="D116" s="374">
        <f>IF(F115+SUM(E$99:E115)=D$92,F115,D$92-SUM(E$99:E115))</f>
        <v>115013.20464203881</v>
      </c>
      <c r="E116" s="522">
        <f t="shared" si="33"/>
        <v>3816.5714285714284</v>
      </c>
      <c r="F116" s="523">
        <f t="shared" si="34"/>
        <v>111196.63321346737</v>
      </c>
      <c r="G116" s="523">
        <f t="shared" si="35"/>
        <v>113104.91892775308</v>
      </c>
      <c r="H116" s="526">
        <f t="shared" si="36"/>
        <v>17101.631243312077</v>
      </c>
      <c r="I116" s="577">
        <f t="shared" si="37"/>
        <v>17101.631243312077</v>
      </c>
      <c r="J116" s="514">
        <f t="shared" si="30"/>
        <v>0</v>
      </c>
      <c r="K116" s="514"/>
      <c r="L116" s="525"/>
      <c r="M116" s="514">
        <f t="shared" si="23"/>
        <v>0</v>
      </c>
      <c r="N116" s="525"/>
      <c r="O116" s="514">
        <f t="shared" si="24"/>
        <v>0</v>
      </c>
      <c r="P116" s="514">
        <f t="shared" si="25"/>
        <v>0</v>
      </c>
    </row>
    <row r="117" spans="2:16">
      <c r="B117" s="195" t="str">
        <f t="shared" si="26"/>
        <v/>
      </c>
      <c r="C117" s="507">
        <f>IF(D93="","-",+C116+1)</f>
        <v>2028</v>
      </c>
      <c r="D117" s="374">
        <f>IF(F116+SUM(E$99:E116)=D$92,F116,D$92-SUM(E$99:E116))</f>
        <v>111196.63321346737</v>
      </c>
      <c r="E117" s="522">
        <f t="shared" si="33"/>
        <v>3816.5714285714284</v>
      </c>
      <c r="F117" s="523">
        <f t="shared" si="34"/>
        <v>107380.06178489594</v>
      </c>
      <c r="G117" s="523">
        <f t="shared" si="35"/>
        <v>109288.34749918166</v>
      </c>
      <c r="H117" s="526">
        <f t="shared" si="36"/>
        <v>16653.344995494786</v>
      </c>
      <c r="I117" s="577">
        <f t="shared" si="37"/>
        <v>16653.344995494786</v>
      </c>
      <c r="J117" s="514">
        <f t="shared" si="30"/>
        <v>0</v>
      </c>
      <c r="K117" s="514"/>
      <c r="L117" s="525"/>
      <c r="M117" s="514">
        <f t="shared" si="23"/>
        <v>0</v>
      </c>
      <c r="N117" s="525"/>
      <c r="O117" s="514">
        <f t="shared" si="24"/>
        <v>0</v>
      </c>
      <c r="P117" s="514">
        <f t="shared" si="25"/>
        <v>0</v>
      </c>
    </row>
    <row r="118" spans="2:16">
      <c r="B118" s="195" t="str">
        <f t="shared" si="26"/>
        <v/>
      </c>
      <c r="C118" s="507">
        <f>IF(D93="","-",+C117+1)</f>
        <v>2029</v>
      </c>
      <c r="D118" s="374">
        <f>IF(F117+SUM(E$99:E117)=D$92,F117,D$92-SUM(E$99:E117))</f>
        <v>107380.06178489594</v>
      </c>
      <c r="E118" s="522">
        <f t="shared" si="33"/>
        <v>3816.5714285714284</v>
      </c>
      <c r="F118" s="523">
        <f t="shared" si="34"/>
        <v>103563.4903563245</v>
      </c>
      <c r="G118" s="523">
        <f t="shared" si="35"/>
        <v>105471.77607061021</v>
      </c>
      <c r="H118" s="526">
        <f t="shared" si="36"/>
        <v>16205.058747677489</v>
      </c>
      <c r="I118" s="577">
        <f t="shared" si="37"/>
        <v>16205.058747677489</v>
      </c>
      <c r="J118" s="514">
        <f t="shared" si="30"/>
        <v>0</v>
      </c>
      <c r="K118" s="514"/>
      <c r="L118" s="525"/>
      <c r="M118" s="514">
        <f t="shared" si="23"/>
        <v>0</v>
      </c>
      <c r="N118" s="525"/>
      <c r="O118" s="514">
        <f t="shared" si="24"/>
        <v>0</v>
      </c>
      <c r="P118" s="514">
        <f t="shared" si="25"/>
        <v>0</v>
      </c>
    </row>
    <row r="119" spans="2:16">
      <c r="B119" s="195" t="str">
        <f t="shared" si="26"/>
        <v/>
      </c>
      <c r="C119" s="507">
        <f>IF(D93="","-",+C118+1)</f>
        <v>2030</v>
      </c>
      <c r="D119" s="374">
        <f>IF(F118+SUM(E$99:E118)=D$92,F118,D$92-SUM(E$99:E118))</f>
        <v>103563.4903563245</v>
      </c>
      <c r="E119" s="522">
        <f t="shared" si="33"/>
        <v>3816.5714285714284</v>
      </c>
      <c r="F119" s="523">
        <f t="shared" si="34"/>
        <v>99746.918927753068</v>
      </c>
      <c r="G119" s="523">
        <f t="shared" si="35"/>
        <v>101655.20464203879</v>
      </c>
      <c r="H119" s="526">
        <f t="shared" si="36"/>
        <v>15756.772499860195</v>
      </c>
      <c r="I119" s="577">
        <f t="shared" si="37"/>
        <v>15756.772499860195</v>
      </c>
      <c r="J119" s="514">
        <f t="shared" si="30"/>
        <v>0</v>
      </c>
      <c r="K119" s="514"/>
      <c r="L119" s="525"/>
      <c r="M119" s="514">
        <f t="shared" si="23"/>
        <v>0</v>
      </c>
      <c r="N119" s="525"/>
      <c r="O119" s="514">
        <f t="shared" si="24"/>
        <v>0</v>
      </c>
      <c r="P119" s="514">
        <f t="shared" si="25"/>
        <v>0</v>
      </c>
    </row>
    <row r="120" spans="2:16">
      <c r="B120" s="195" t="str">
        <f t="shared" si="26"/>
        <v/>
      </c>
      <c r="C120" s="507">
        <f>IF(D93="","-",+C119+1)</f>
        <v>2031</v>
      </c>
      <c r="D120" s="374">
        <f>IF(F119+SUM(E$99:E119)=D$92,F119,D$92-SUM(E$99:E119))</f>
        <v>99746.918927753068</v>
      </c>
      <c r="E120" s="522">
        <f t="shared" si="33"/>
        <v>3816.5714285714284</v>
      </c>
      <c r="F120" s="523">
        <f t="shared" si="34"/>
        <v>95930.347499181633</v>
      </c>
      <c r="G120" s="523">
        <f t="shared" si="35"/>
        <v>97838.633213467343</v>
      </c>
      <c r="H120" s="526">
        <f t="shared" si="36"/>
        <v>15308.486252042901</v>
      </c>
      <c r="I120" s="577">
        <f t="shared" si="37"/>
        <v>15308.486252042901</v>
      </c>
      <c r="J120" s="514">
        <f t="shared" si="30"/>
        <v>0</v>
      </c>
      <c r="K120" s="514"/>
      <c r="L120" s="525"/>
      <c r="M120" s="514">
        <f t="shared" si="23"/>
        <v>0</v>
      </c>
      <c r="N120" s="525"/>
      <c r="O120" s="514">
        <f t="shared" si="24"/>
        <v>0</v>
      </c>
      <c r="P120" s="514">
        <f t="shared" si="25"/>
        <v>0</v>
      </c>
    </row>
    <row r="121" spans="2:16">
      <c r="B121" s="195" t="str">
        <f t="shared" si="26"/>
        <v/>
      </c>
      <c r="C121" s="507">
        <f>IF(D93="","-",+C120+1)</f>
        <v>2032</v>
      </c>
      <c r="D121" s="374">
        <f>IF(F120+SUM(E$99:E120)=D$92,F120,D$92-SUM(E$99:E120))</f>
        <v>95930.347499181633</v>
      </c>
      <c r="E121" s="522">
        <f t="shared" si="33"/>
        <v>3816.5714285714284</v>
      </c>
      <c r="F121" s="523">
        <f t="shared" si="34"/>
        <v>92113.776070610198</v>
      </c>
      <c r="G121" s="523">
        <f t="shared" si="35"/>
        <v>94022.061784895923</v>
      </c>
      <c r="H121" s="526">
        <f t="shared" si="36"/>
        <v>14860.200004225608</v>
      </c>
      <c r="I121" s="577">
        <f t="shared" si="37"/>
        <v>14860.200004225608</v>
      </c>
      <c r="J121" s="514">
        <f t="shared" si="30"/>
        <v>0</v>
      </c>
      <c r="K121" s="514"/>
      <c r="L121" s="525"/>
      <c r="M121" s="514">
        <f t="shared" si="23"/>
        <v>0</v>
      </c>
      <c r="N121" s="525"/>
      <c r="O121" s="514">
        <f t="shared" si="24"/>
        <v>0</v>
      </c>
      <c r="P121" s="514">
        <f t="shared" si="25"/>
        <v>0</v>
      </c>
    </row>
    <row r="122" spans="2:16">
      <c r="B122" s="195" t="str">
        <f t="shared" si="26"/>
        <v/>
      </c>
      <c r="C122" s="507">
        <f>IF(D93="","-",+C121+1)</f>
        <v>2033</v>
      </c>
      <c r="D122" s="374">
        <f>IF(F121+SUM(E$99:E121)=D$92,F121,D$92-SUM(E$99:E121))</f>
        <v>92113.776070610198</v>
      </c>
      <c r="E122" s="522">
        <f t="shared" si="33"/>
        <v>3816.5714285714284</v>
      </c>
      <c r="F122" s="523">
        <f t="shared" si="34"/>
        <v>88297.204642038763</v>
      </c>
      <c r="G122" s="523">
        <f t="shared" si="35"/>
        <v>90205.490356324473</v>
      </c>
      <c r="H122" s="526">
        <f t="shared" si="36"/>
        <v>14411.913756408314</v>
      </c>
      <c r="I122" s="577">
        <f t="shared" si="37"/>
        <v>14411.913756408314</v>
      </c>
      <c r="J122" s="514">
        <f t="shared" si="30"/>
        <v>0</v>
      </c>
      <c r="K122" s="514"/>
      <c r="L122" s="525"/>
      <c r="M122" s="514">
        <f t="shared" si="23"/>
        <v>0</v>
      </c>
      <c r="N122" s="525"/>
      <c r="O122" s="514">
        <f t="shared" si="24"/>
        <v>0</v>
      </c>
      <c r="P122" s="514">
        <f t="shared" si="25"/>
        <v>0</v>
      </c>
    </row>
    <row r="123" spans="2:16">
      <c r="B123" s="195" t="str">
        <f t="shared" si="26"/>
        <v/>
      </c>
      <c r="C123" s="507">
        <f>IF(D93="","-",+C122+1)</f>
        <v>2034</v>
      </c>
      <c r="D123" s="374">
        <f>IF(F122+SUM(E$99:E122)=D$92,F122,D$92-SUM(E$99:E122))</f>
        <v>88297.204642038763</v>
      </c>
      <c r="E123" s="522">
        <f t="shared" si="33"/>
        <v>3816.5714285714284</v>
      </c>
      <c r="F123" s="523">
        <f t="shared" si="34"/>
        <v>84480.633213467328</v>
      </c>
      <c r="G123" s="523">
        <f t="shared" si="35"/>
        <v>86388.918927753053</v>
      </c>
      <c r="H123" s="526">
        <f t="shared" si="36"/>
        <v>13963.62750859102</v>
      </c>
      <c r="I123" s="577">
        <f t="shared" si="37"/>
        <v>13963.62750859102</v>
      </c>
      <c r="J123" s="514">
        <f t="shared" si="30"/>
        <v>0</v>
      </c>
      <c r="K123" s="514"/>
      <c r="L123" s="525"/>
      <c r="M123" s="514">
        <f t="shared" si="23"/>
        <v>0</v>
      </c>
      <c r="N123" s="525"/>
      <c r="O123" s="514">
        <f t="shared" si="24"/>
        <v>0</v>
      </c>
      <c r="P123" s="514">
        <f t="shared" si="25"/>
        <v>0</v>
      </c>
    </row>
    <row r="124" spans="2:16">
      <c r="B124" s="195" t="str">
        <f t="shared" si="26"/>
        <v/>
      </c>
      <c r="C124" s="507">
        <f>IF(D93="","-",+C123+1)</f>
        <v>2035</v>
      </c>
      <c r="D124" s="374">
        <f>IF(F123+SUM(E$99:E123)=D$92,F123,D$92-SUM(E$99:E123))</f>
        <v>84480.633213467328</v>
      </c>
      <c r="E124" s="522">
        <f t="shared" si="33"/>
        <v>3816.5714285714284</v>
      </c>
      <c r="F124" s="523">
        <f t="shared" si="34"/>
        <v>80664.061784895894</v>
      </c>
      <c r="G124" s="523">
        <f t="shared" si="35"/>
        <v>82572.347499181604</v>
      </c>
      <c r="H124" s="526">
        <f t="shared" si="36"/>
        <v>13515.341260773723</v>
      </c>
      <c r="I124" s="577">
        <f t="shared" si="37"/>
        <v>13515.341260773723</v>
      </c>
      <c r="J124" s="514">
        <f t="shared" si="30"/>
        <v>0</v>
      </c>
      <c r="K124" s="514"/>
      <c r="L124" s="525"/>
      <c r="M124" s="514">
        <f t="shared" si="23"/>
        <v>0</v>
      </c>
      <c r="N124" s="525"/>
      <c r="O124" s="514">
        <f t="shared" si="24"/>
        <v>0</v>
      </c>
      <c r="P124" s="514">
        <f t="shared" si="25"/>
        <v>0</v>
      </c>
    </row>
    <row r="125" spans="2:16">
      <c r="B125" s="195" t="str">
        <f t="shared" si="26"/>
        <v/>
      </c>
      <c r="C125" s="507">
        <f>IF(D93="","-",+C124+1)</f>
        <v>2036</v>
      </c>
      <c r="D125" s="374">
        <f>IF(F124+SUM(E$99:E124)=D$92,F124,D$92-SUM(E$99:E124))</f>
        <v>80664.061784895894</v>
      </c>
      <c r="E125" s="522">
        <f t="shared" si="33"/>
        <v>3816.5714285714284</v>
      </c>
      <c r="F125" s="523">
        <f t="shared" si="34"/>
        <v>76847.490356324459</v>
      </c>
      <c r="G125" s="523">
        <f t="shared" si="35"/>
        <v>78755.776070610184</v>
      </c>
      <c r="H125" s="526">
        <f t="shared" si="36"/>
        <v>13067.055012956433</v>
      </c>
      <c r="I125" s="577">
        <f t="shared" si="37"/>
        <v>13067.055012956433</v>
      </c>
      <c r="J125" s="514">
        <f t="shared" si="30"/>
        <v>0</v>
      </c>
      <c r="K125" s="514"/>
      <c r="L125" s="525"/>
      <c r="M125" s="514">
        <f t="shared" si="23"/>
        <v>0</v>
      </c>
      <c r="N125" s="525"/>
      <c r="O125" s="514">
        <f t="shared" si="24"/>
        <v>0</v>
      </c>
      <c r="P125" s="514">
        <f t="shared" si="25"/>
        <v>0</v>
      </c>
    </row>
    <row r="126" spans="2:16">
      <c r="B126" s="195" t="str">
        <f t="shared" si="26"/>
        <v/>
      </c>
      <c r="C126" s="507">
        <f>IF(D93="","-",+C125+1)</f>
        <v>2037</v>
      </c>
      <c r="D126" s="374">
        <f>IF(F125+SUM(E$99:E125)=D$92,F125,D$92-SUM(E$99:E125))</f>
        <v>76847.490356324459</v>
      </c>
      <c r="E126" s="522">
        <f t="shared" si="33"/>
        <v>3816.5714285714284</v>
      </c>
      <c r="F126" s="523">
        <f t="shared" si="34"/>
        <v>73030.918927753024</v>
      </c>
      <c r="G126" s="523">
        <f t="shared" si="35"/>
        <v>74939.204642038734</v>
      </c>
      <c r="H126" s="526">
        <f t="shared" si="36"/>
        <v>12618.768765139135</v>
      </c>
      <c r="I126" s="577">
        <f t="shared" si="37"/>
        <v>12618.768765139135</v>
      </c>
      <c r="J126" s="514">
        <f t="shared" si="30"/>
        <v>0</v>
      </c>
      <c r="K126" s="514"/>
      <c r="L126" s="525"/>
      <c r="M126" s="514">
        <f t="shared" si="23"/>
        <v>0</v>
      </c>
      <c r="N126" s="525"/>
      <c r="O126" s="514">
        <f t="shared" si="24"/>
        <v>0</v>
      </c>
      <c r="P126" s="514">
        <f t="shared" si="25"/>
        <v>0</v>
      </c>
    </row>
    <row r="127" spans="2:16">
      <c r="B127" s="195" t="str">
        <f t="shared" si="26"/>
        <v/>
      </c>
      <c r="C127" s="507">
        <f>IF(D93="","-",+C126+1)</f>
        <v>2038</v>
      </c>
      <c r="D127" s="374">
        <f>IF(F126+SUM(E$99:E126)=D$92,F126,D$92-SUM(E$99:E126))</f>
        <v>73030.918927753024</v>
      </c>
      <c r="E127" s="522">
        <f t="shared" si="33"/>
        <v>3816.5714285714284</v>
      </c>
      <c r="F127" s="523">
        <f t="shared" si="34"/>
        <v>69214.347499181589</v>
      </c>
      <c r="G127" s="523">
        <f t="shared" si="35"/>
        <v>71122.633213467314</v>
      </c>
      <c r="H127" s="526">
        <f t="shared" si="36"/>
        <v>12170.482517321845</v>
      </c>
      <c r="I127" s="577">
        <f t="shared" si="37"/>
        <v>12170.482517321845</v>
      </c>
      <c r="J127" s="514">
        <f t="shared" si="30"/>
        <v>0</v>
      </c>
      <c r="K127" s="514"/>
      <c r="L127" s="525"/>
      <c r="M127" s="514">
        <f t="shared" si="23"/>
        <v>0</v>
      </c>
      <c r="N127" s="525"/>
      <c r="O127" s="514">
        <f t="shared" si="24"/>
        <v>0</v>
      </c>
      <c r="P127" s="514">
        <f t="shared" si="25"/>
        <v>0</v>
      </c>
    </row>
    <row r="128" spans="2:16">
      <c r="B128" s="195" t="str">
        <f t="shared" si="26"/>
        <v/>
      </c>
      <c r="C128" s="507">
        <f>IF(D93="","-",+C127+1)</f>
        <v>2039</v>
      </c>
      <c r="D128" s="374">
        <f>IF(F127+SUM(E$99:E127)=D$92,F127,D$92-SUM(E$99:E127))</f>
        <v>69214.347499181589</v>
      </c>
      <c r="E128" s="522">
        <f t="shared" si="33"/>
        <v>3816.5714285714284</v>
      </c>
      <c r="F128" s="523">
        <f t="shared" si="34"/>
        <v>65397.776070610162</v>
      </c>
      <c r="G128" s="523">
        <f t="shared" si="35"/>
        <v>67306.061784895879</v>
      </c>
      <c r="H128" s="526">
        <f t="shared" si="36"/>
        <v>11722.196269504549</v>
      </c>
      <c r="I128" s="577">
        <f t="shared" si="37"/>
        <v>11722.196269504549</v>
      </c>
      <c r="J128" s="514">
        <f t="shared" si="30"/>
        <v>0</v>
      </c>
      <c r="K128" s="514"/>
      <c r="L128" s="525"/>
      <c r="M128" s="514">
        <f t="shared" si="23"/>
        <v>0</v>
      </c>
      <c r="N128" s="525"/>
      <c r="O128" s="514">
        <f t="shared" si="24"/>
        <v>0</v>
      </c>
      <c r="P128" s="514">
        <f t="shared" si="25"/>
        <v>0</v>
      </c>
    </row>
    <row r="129" spans="2:16">
      <c r="B129" s="195" t="str">
        <f t="shared" si="26"/>
        <v/>
      </c>
      <c r="C129" s="507">
        <f>IF(D93="","-",+C128+1)</f>
        <v>2040</v>
      </c>
      <c r="D129" s="374">
        <f>IF(F128+SUM(E$99:E128)=D$92,F128,D$92-SUM(E$99:E128))</f>
        <v>65397.776070610162</v>
      </c>
      <c r="E129" s="522">
        <f t="shared" si="33"/>
        <v>3816.5714285714284</v>
      </c>
      <c r="F129" s="523">
        <f t="shared" si="34"/>
        <v>61581.204642038734</v>
      </c>
      <c r="G129" s="523">
        <f t="shared" si="35"/>
        <v>63489.490356324444</v>
      </c>
      <c r="H129" s="526">
        <f t="shared" si="36"/>
        <v>11273.910021687254</v>
      </c>
      <c r="I129" s="577">
        <f t="shared" si="37"/>
        <v>11273.910021687254</v>
      </c>
      <c r="J129" s="514">
        <f t="shared" si="30"/>
        <v>0</v>
      </c>
      <c r="K129" s="514"/>
      <c r="L129" s="525"/>
      <c r="M129" s="514">
        <f t="shared" si="23"/>
        <v>0</v>
      </c>
      <c r="N129" s="525"/>
      <c r="O129" s="514">
        <f t="shared" si="24"/>
        <v>0</v>
      </c>
      <c r="P129" s="514">
        <f t="shared" si="25"/>
        <v>0</v>
      </c>
    </row>
    <row r="130" spans="2:16">
      <c r="B130" s="195" t="str">
        <f t="shared" si="26"/>
        <v/>
      </c>
      <c r="C130" s="507">
        <f>IF(D93="","-",+C129+1)</f>
        <v>2041</v>
      </c>
      <c r="D130" s="374">
        <f>IF(F129+SUM(E$99:E129)=D$92,F129,D$92-SUM(E$99:E129))</f>
        <v>61581.204642038734</v>
      </c>
      <c r="E130" s="522">
        <f t="shared" si="33"/>
        <v>3816.5714285714284</v>
      </c>
      <c r="F130" s="523">
        <f t="shared" si="34"/>
        <v>57764.633213467307</v>
      </c>
      <c r="G130" s="523">
        <f t="shared" si="35"/>
        <v>59672.918927753024</v>
      </c>
      <c r="H130" s="526">
        <f t="shared" si="36"/>
        <v>10825.623773869964</v>
      </c>
      <c r="I130" s="577">
        <f t="shared" si="37"/>
        <v>10825.623773869964</v>
      </c>
      <c r="J130" s="514">
        <f t="shared" si="30"/>
        <v>0</v>
      </c>
      <c r="K130" s="514"/>
      <c r="L130" s="525"/>
      <c r="M130" s="514">
        <f t="shared" si="23"/>
        <v>0</v>
      </c>
      <c r="N130" s="525"/>
      <c r="O130" s="514">
        <f t="shared" si="24"/>
        <v>0</v>
      </c>
      <c r="P130" s="514">
        <f t="shared" si="25"/>
        <v>0</v>
      </c>
    </row>
    <row r="131" spans="2:16">
      <c r="B131" s="195" t="str">
        <f t="shared" si="26"/>
        <v/>
      </c>
      <c r="C131" s="507">
        <f>IF(D93="","-",+C130+1)</f>
        <v>2042</v>
      </c>
      <c r="D131" s="374">
        <f>IF(F130+SUM(E$99:E130)=D$92,F130,D$92-SUM(E$99:E130))</f>
        <v>57764.633213467307</v>
      </c>
      <c r="E131" s="522">
        <f t="shared" si="33"/>
        <v>3816.5714285714284</v>
      </c>
      <c r="F131" s="523">
        <f t="shared" si="34"/>
        <v>53948.061784895879</v>
      </c>
      <c r="G131" s="523">
        <f t="shared" si="35"/>
        <v>55856.347499181589</v>
      </c>
      <c r="H131" s="526">
        <f t="shared" si="36"/>
        <v>10377.33752605267</v>
      </c>
      <c r="I131" s="577">
        <f t="shared" si="37"/>
        <v>10377.33752605267</v>
      </c>
      <c r="J131" s="514">
        <f t="shared" si="30"/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</row>
    <row r="132" spans="2:16">
      <c r="B132" s="195" t="str">
        <f t="shared" si="26"/>
        <v/>
      </c>
      <c r="C132" s="507">
        <f>IF(D93="","-",+C131+1)</f>
        <v>2043</v>
      </c>
      <c r="D132" s="374">
        <f>IF(F131+SUM(E$99:E131)=D$92,F131,D$92-SUM(E$99:E131))</f>
        <v>53948.061784895879</v>
      </c>
      <c r="E132" s="522">
        <f t="shared" si="33"/>
        <v>3816.5714285714284</v>
      </c>
      <c r="F132" s="523">
        <f t="shared" si="34"/>
        <v>50131.490356324452</v>
      </c>
      <c r="G132" s="523">
        <f t="shared" si="35"/>
        <v>52039.776070610169</v>
      </c>
      <c r="H132" s="526">
        <f t="shared" si="36"/>
        <v>9929.0512782353762</v>
      </c>
      <c r="I132" s="577">
        <f t="shared" si="37"/>
        <v>9929.0512782353762</v>
      </c>
      <c r="J132" s="514">
        <f t="shared" si="30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</row>
    <row r="133" spans="2:16">
      <c r="B133" s="195" t="str">
        <f t="shared" si="26"/>
        <v/>
      </c>
      <c r="C133" s="507">
        <f>IF(D93="","-",+C132+1)</f>
        <v>2044</v>
      </c>
      <c r="D133" s="374">
        <f>IF(F132+SUM(E$99:E132)=D$92,F132,D$92-SUM(E$99:E132))</f>
        <v>50131.490356324452</v>
      </c>
      <c r="E133" s="522">
        <f t="shared" si="33"/>
        <v>3816.5714285714284</v>
      </c>
      <c r="F133" s="523">
        <f t="shared" si="34"/>
        <v>46314.918927753024</v>
      </c>
      <c r="G133" s="523">
        <f t="shared" si="35"/>
        <v>48223.204642038734</v>
      </c>
      <c r="H133" s="526">
        <f t="shared" si="36"/>
        <v>9480.7650304180825</v>
      </c>
      <c r="I133" s="577">
        <f t="shared" si="37"/>
        <v>9480.7650304180825</v>
      </c>
      <c r="J133" s="514">
        <f t="shared" si="30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</row>
    <row r="134" spans="2:16">
      <c r="B134" s="195" t="str">
        <f t="shared" si="26"/>
        <v/>
      </c>
      <c r="C134" s="507">
        <f>IF(D93="","-",+C133+1)</f>
        <v>2045</v>
      </c>
      <c r="D134" s="374">
        <f>IF(F133+SUM(E$99:E133)=D$92,F133,D$92-SUM(E$99:E133))</f>
        <v>46314.918927753024</v>
      </c>
      <c r="E134" s="522">
        <f t="shared" si="33"/>
        <v>3816.5714285714284</v>
      </c>
      <c r="F134" s="523">
        <f t="shared" si="34"/>
        <v>42498.347499181597</v>
      </c>
      <c r="G134" s="523">
        <f t="shared" si="35"/>
        <v>44406.633213467314</v>
      </c>
      <c r="H134" s="526">
        <f t="shared" si="36"/>
        <v>9032.4787826007887</v>
      </c>
      <c r="I134" s="577">
        <f t="shared" si="37"/>
        <v>9032.4787826007887</v>
      </c>
      <c r="J134" s="514">
        <f t="shared" si="30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</row>
    <row r="135" spans="2:16">
      <c r="B135" s="195" t="str">
        <f t="shared" si="26"/>
        <v/>
      </c>
      <c r="C135" s="507">
        <f>IF(D93="","-",+C134+1)</f>
        <v>2046</v>
      </c>
      <c r="D135" s="374">
        <f>IF(F134+SUM(E$99:E134)=D$92,F134,D$92-SUM(E$99:E134))</f>
        <v>42498.347499181597</v>
      </c>
      <c r="E135" s="522">
        <f t="shared" si="33"/>
        <v>3816.5714285714284</v>
      </c>
      <c r="F135" s="523">
        <f t="shared" si="34"/>
        <v>38681.776070610169</v>
      </c>
      <c r="G135" s="523">
        <f t="shared" si="35"/>
        <v>40590.061784895879</v>
      </c>
      <c r="H135" s="526">
        <f t="shared" si="36"/>
        <v>8584.1925347834949</v>
      </c>
      <c r="I135" s="577">
        <f t="shared" si="37"/>
        <v>8584.1925347834949</v>
      </c>
      <c r="J135" s="514">
        <f t="shared" si="30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</row>
    <row r="136" spans="2:16">
      <c r="B136" s="195" t="str">
        <f t="shared" si="26"/>
        <v/>
      </c>
      <c r="C136" s="507">
        <f>IF(D93="","-",+C135+1)</f>
        <v>2047</v>
      </c>
      <c r="D136" s="374">
        <f>IF(F135+SUM(E$99:E135)=D$92,F135,D$92-SUM(E$99:E135))</f>
        <v>38681.776070610169</v>
      </c>
      <c r="E136" s="522">
        <f t="shared" si="33"/>
        <v>3816.5714285714284</v>
      </c>
      <c r="F136" s="523">
        <f t="shared" si="34"/>
        <v>34865.204642038741</v>
      </c>
      <c r="G136" s="523">
        <f t="shared" si="35"/>
        <v>36773.490356324459</v>
      </c>
      <c r="H136" s="526">
        <f t="shared" si="36"/>
        <v>8135.906286966203</v>
      </c>
      <c r="I136" s="577">
        <f t="shared" si="37"/>
        <v>8135.906286966203</v>
      </c>
      <c r="J136" s="514">
        <f t="shared" si="30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</row>
    <row r="137" spans="2:16">
      <c r="B137" s="195" t="str">
        <f t="shared" si="26"/>
        <v/>
      </c>
      <c r="C137" s="507">
        <f>IF(D93="","-",+C136+1)</f>
        <v>2048</v>
      </c>
      <c r="D137" s="374">
        <f>IF(F136+SUM(E$99:E136)=D$92,F136,D$92-SUM(E$99:E136))</f>
        <v>34865.204642038741</v>
      </c>
      <c r="E137" s="522">
        <f t="shared" si="33"/>
        <v>3816.5714285714284</v>
      </c>
      <c r="F137" s="523">
        <f t="shared" si="34"/>
        <v>31048.633213467314</v>
      </c>
      <c r="G137" s="523">
        <f t="shared" si="35"/>
        <v>32956.918927753024</v>
      </c>
      <c r="H137" s="526">
        <f t="shared" si="36"/>
        <v>7687.6200391489092</v>
      </c>
      <c r="I137" s="577">
        <f t="shared" si="37"/>
        <v>7687.6200391489092</v>
      </c>
      <c r="J137" s="514">
        <f t="shared" si="30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</row>
    <row r="138" spans="2:16">
      <c r="B138" s="195" t="str">
        <f t="shared" si="26"/>
        <v/>
      </c>
      <c r="C138" s="507">
        <f>IF(D93="","-",+C137+1)</f>
        <v>2049</v>
      </c>
      <c r="D138" s="374">
        <f>IF(F137+SUM(E$99:E137)=D$92,F137,D$92-SUM(E$99:E137))</f>
        <v>31048.633213467314</v>
      </c>
      <c r="E138" s="522">
        <f t="shared" si="33"/>
        <v>3816.5714285714284</v>
      </c>
      <c r="F138" s="523">
        <f t="shared" si="34"/>
        <v>27232.061784895886</v>
      </c>
      <c r="G138" s="523">
        <f t="shared" si="35"/>
        <v>29140.3474991816</v>
      </c>
      <c r="H138" s="526">
        <f t="shared" si="36"/>
        <v>7239.3337913316163</v>
      </c>
      <c r="I138" s="577">
        <f t="shared" si="37"/>
        <v>7239.3337913316163</v>
      </c>
      <c r="J138" s="514">
        <f t="shared" si="30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</row>
    <row r="139" spans="2:16">
      <c r="B139" s="195" t="str">
        <f t="shared" si="26"/>
        <v/>
      </c>
      <c r="C139" s="507">
        <f>IF(D93="","-",+C138+1)</f>
        <v>2050</v>
      </c>
      <c r="D139" s="374">
        <f>IF(F138+SUM(E$99:E138)=D$92,F138,D$92-SUM(E$99:E138))</f>
        <v>27232.061784895886</v>
      </c>
      <c r="E139" s="522">
        <f t="shared" si="33"/>
        <v>3816.5714285714284</v>
      </c>
      <c r="F139" s="523">
        <f t="shared" si="34"/>
        <v>23415.490356324459</v>
      </c>
      <c r="G139" s="523">
        <f t="shared" si="35"/>
        <v>25323.776070610173</v>
      </c>
      <c r="H139" s="526">
        <f t="shared" si="36"/>
        <v>6791.0475435143235</v>
      </c>
      <c r="I139" s="577">
        <f t="shared" si="37"/>
        <v>6791.0475435143235</v>
      </c>
      <c r="J139" s="514">
        <f t="shared" si="30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</row>
    <row r="140" spans="2:16">
      <c r="B140" s="195" t="str">
        <f t="shared" si="26"/>
        <v/>
      </c>
      <c r="C140" s="507">
        <f>IF(D93="","-",+C139+1)</f>
        <v>2051</v>
      </c>
      <c r="D140" s="374">
        <f>IF(F139+SUM(E$99:E139)=D$92,F139,D$92-SUM(E$99:E139))</f>
        <v>23415.490356324459</v>
      </c>
      <c r="E140" s="522">
        <f t="shared" si="33"/>
        <v>3816.5714285714284</v>
      </c>
      <c r="F140" s="523">
        <f t="shared" si="34"/>
        <v>19598.918927753031</v>
      </c>
      <c r="G140" s="523">
        <f t="shared" si="35"/>
        <v>21507.204642038745</v>
      </c>
      <c r="H140" s="526">
        <f t="shared" si="36"/>
        <v>6342.7612956970297</v>
      </c>
      <c r="I140" s="577">
        <f t="shared" si="37"/>
        <v>6342.7612956970297</v>
      </c>
      <c r="J140" s="514">
        <f t="shared" si="30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</row>
    <row r="141" spans="2:16">
      <c r="B141" s="195" t="str">
        <f t="shared" si="26"/>
        <v/>
      </c>
      <c r="C141" s="507">
        <f>IF(D93="","-",+C140+1)</f>
        <v>2052</v>
      </c>
      <c r="D141" s="374">
        <f>IF(F140+SUM(E$99:E140)=D$92,F140,D$92-SUM(E$99:E140))</f>
        <v>19598.918927753031</v>
      </c>
      <c r="E141" s="522">
        <f t="shared" si="33"/>
        <v>3816.5714285714284</v>
      </c>
      <c r="F141" s="523">
        <f t="shared" si="34"/>
        <v>15782.347499181604</v>
      </c>
      <c r="G141" s="523">
        <f t="shared" si="35"/>
        <v>17690.633213467318</v>
      </c>
      <c r="H141" s="526">
        <f t="shared" si="36"/>
        <v>5894.4750478797359</v>
      </c>
      <c r="I141" s="577">
        <f t="shared" si="37"/>
        <v>5894.4750478797359</v>
      </c>
      <c r="J141" s="514">
        <f t="shared" si="30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</row>
    <row r="142" spans="2:16">
      <c r="B142" s="195" t="str">
        <f t="shared" si="26"/>
        <v/>
      </c>
      <c r="C142" s="507">
        <f>IF(D93="","-",+C141+1)</f>
        <v>2053</v>
      </c>
      <c r="D142" s="374">
        <f>IF(F141+SUM(E$99:E141)=D$92,F141,D$92-SUM(E$99:E141))</f>
        <v>15782.347499181604</v>
      </c>
      <c r="E142" s="522">
        <f t="shared" si="33"/>
        <v>3816.5714285714284</v>
      </c>
      <c r="F142" s="523">
        <f t="shared" si="34"/>
        <v>11965.776070610176</v>
      </c>
      <c r="G142" s="523">
        <f t="shared" si="35"/>
        <v>13874.06178489589</v>
      </c>
      <c r="H142" s="526">
        <f t="shared" si="36"/>
        <v>5446.1888000624431</v>
      </c>
      <c r="I142" s="577">
        <f t="shared" si="37"/>
        <v>5446.1888000624431</v>
      </c>
      <c r="J142" s="514">
        <f t="shared" si="30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</row>
    <row r="143" spans="2:16">
      <c r="B143" s="195" t="str">
        <f t="shared" si="26"/>
        <v/>
      </c>
      <c r="C143" s="507">
        <f>IF(D93="","-",+C142+1)</f>
        <v>2054</v>
      </c>
      <c r="D143" s="374">
        <f>IF(F142+SUM(E$99:E142)=D$92,F142,D$92-SUM(E$99:E142))</f>
        <v>11965.776070610176</v>
      </c>
      <c r="E143" s="522">
        <f t="shared" si="33"/>
        <v>3816.5714285714284</v>
      </c>
      <c r="F143" s="523">
        <f t="shared" si="34"/>
        <v>8149.2046420387478</v>
      </c>
      <c r="G143" s="523">
        <f t="shared" si="35"/>
        <v>10057.490356324462</v>
      </c>
      <c r="H143" s="526">
        <f t="shared" si="36"/>
        <v>4997.9025522451502</v>
      </c>
      <c r="I143" s="577">
        <f t="shared" si="37"/>
        <v>4997.9025522451502</v>
      </c>
      <c r="J143" s="514">
        <f t="shared" si="30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</row>
    <row r="144" spans="2:16">
      <c r="B144" s="195" t="str">
        <f t="shared" si="26"/>
        <v/>
      </c>
      <c r="C144" s="507">
        <f>IF(D93="","-",+C143+1)</f>
        <v>2055</v>
      </c>
      <c r="D144" s="374">
        <f>IF(F143+SUM(E$99:E143)=D$92,F143,D$92-SUM(E$99:E143))</f>
        <v>8149.2046420387478</v>
      </c>
      <c r="E144" s="522">
        <f t="shared" si="33"/>
        <v>3816.5714285714284</v>
      </c>
      <c r="F144" s="523">
        <f t="shared" si="34"/>
        <v>4332.6332134673194</v>
      </c>
      <c r="G144" s="523">
        <f t="shared" si="35"/>
        <v>6240.9189277530331</v>
      </c>
      <c r="H144" s="526">
        <f t="shared" si="36"/>
        <v>4549.6163044278564</v>
      </c>
      <c r="I144" s="577">
        <f t="shared" si="37"/>
        <v>4549.6163044278564</v>
      </c>
      <c r="J144" s="514">
        <f t="shared" si="30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</row>
    <row r="145" spans="2:16">
      <c r="B145" s="195" t="str">
        <f t="shared" si="26"/>
        <v/>
      </c>
      <c r="C145" s="507">
        <f>IF(D93="","-",+C144+1)</f>
        <v>2056</v>
      </c>
      <c r="D145" s="374">
        <f>IF(F144+SUM(E$99:E144)=D$92,F144,D$92-SUM(E$99:E144))</f>
        <v>4332.6332134673194</v>
      </c>
      <c r="E145" s="522">
        <f t="shared" si="33"/>
        <v>3816.5714285714284</v>
      </c>
      <c r="F145" s="523">
        <f t="shared" si="34"/>
        <v>516.06178489589092</v>
      </c>
      <c r="G145" s="523">
        <f t="shared" si="35"/>
        <v>2424.3474991816051</v>
      </c>
      <c r="H145" s="526">
        <f t="shared" si="36"/>
        <v>4101.3300566105636</v>
      </c>
      <c r="I145" s="577">
        <f t="shared" si="37"/>
        <v>4101.3300566105636</v>
      </c>
      <c r="J145" s="514">
        <f t="shared" si="30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</row>
    <row r="146" spans="2:16">
      <c r="B146" s="195" t="str">
        <f t="shared" si="26"/>
        <v/>
      </c>
      <c r="C146" s="507">
        <f>IF(D93="","-",+C145+1)</f>
        <v>2057</v>
      </c>
      <c r="D146" s="374">
        <f>IF(F145+SUM(E$99:E145)=D$92,F145,D$92-SUM(E$99:E145))</f>
        <v>516.06178489589092</v>
      </c>
      <c r="E146" s="522">
        <f t="shared" si="33"/>
        <v>516.06178489589092</v>
      </c>
      <c r="F146" s="523">
        <f t="shared" si="34"/>
        <v>0</v>
      </c>
      <c r="G146" s="523">
        <f t="shared" si="35"/>
        <v>258.03089244794546</v>
      </c>
      <c r="H146" s="526">
        <f t="shared" si="36"/>
        <v>546.36953696113494</v>
      </c>
      <c r="I146" s="577">
        <f t="shared" si="37"/>
        <v>546.36953696113494</v>
      </c>
      <c r="J146" s="514">
        <f t="shared" si="30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</row>
    <row r="147" spans="2:16">
      <c r="B147" s="195" t="str">
        <f t="shared" si="26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33"/>
        <v>0</v>
      </c>
      <c r="F147" s="523">
        <f t="shared" si="34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0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</row>
    <row r="148" spans="2:16">
      <c r="B148" s="195" t="str">
        <f t="shared" si="26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33"/>
        <v>0</v>
      </c>
      <c r="F148" s="523">
        <f t="shared" si="34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0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</row>
    <row r="149" spans="2:16">
      <c r="B149" s="195" t="str">
        <f t="shared" si="26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33"/>
        <v>0</v>
      </c>
      <c r="F149" s="523">
        <f t="shared" si="34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0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</row>
    <row r="150" spans="2:16">
      <c r="B150" s="195" t="str">
        <f t="shared" si="26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33"/>
        <v>0</v>
      </c>
      <c r="F150" s="523">
        <f t="shared" si="34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0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</row>
    <row r="151" spans="2:16">
      <c r="B151" s="195" t="str">
        <f t="shared" si="26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33"/>
        <v>0</v>
      </c>
      <c r="F151" s="523">
        <f t="shared" si="34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0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</row>
    <row r="152" spans="2:16">
      <c r="B152" s="195" t="str">
        <f t="shared" si="26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33"/>
        <v>0</v>
      </c>
      <c r="F152" s="523">
        <f t="shared" si="34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0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</row>
    <row r="153" spans="2:16">
      <c r="B153" s="195" t="str">
        <f t="shared" si="26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33"/>
        <v>0</v>
      </c>
      <c r="F153" s="523">
        <f t="shared" si="34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0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</row>
    <row r="154" spans="2:16" ht="13.5" thickBot="1">
      <c r="B154" s="195" t="str">
        <f t="shared" si="26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33"/>
        <v>0</v>
      </c>
      <c r="F154" s="523">
        <f t="shared" si="34"/>
        <v>0</v>
      </c>
      <c r="G154" s="523">
        <f t="shared" si="35"/>
        <v>0</v>
      </c>
      <c r="H154" s="526">
        <f t="shared" si="36"/>
        <v>0</v>
      </c>
      <c r="I154" s="577">
        <f t="shared" si="37"/>
        <v>0</v>
      </c>
      <c r="J154" s="514">
        <f t="shared" si="30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</row>
    <row r="155" spans="2:16">
      <c r="C155" s="374" t="s">
        <v>78</v>
      </c>
      <c r="D155" s="375"/>
      <c r="E155" s="375">
        <f>SUM(E99:E154)</f>
        <v>160296</v>
      </c>
      <c r="F155" s="375"/>
      <c r="G155" s="375"/>
      <c r="H155" s="375">
        <f>SUM(H99:H154)</f>
        <v>555039.55178953905</v>
      </c>
      <c r="I155" s="375">
        <f>SUM(I99:I154)</f>
        <v>555039.55178953905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view="pageBreakPreview" zoomScale="82" zoomScaleNormal="100" zoomScaleSheetLayoutView="82" workbookViewId="0">
      <selection activeCell="D97" sqref="D9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2486.7942306042569</v>
      </c>
      <c r="P5" s="269"/>
    </row>
    <row r="6" spans="1:16" ht="15.75">
      <c r="C6" s="274"/>
      <c r="D6" s="645" t="s">
        <v>358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2486.7942306042569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340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552.75666666666666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 t="shared" ref="K23:K28" si="7">G23</f>
        <v>3201.1681199217446</v>
      </c>
      <c r="L23" s="519">
        <f t="shared" ref="L23:L28" si="8">IF(K23&lt;&gt;0,+G23-K23,0)</f>
        <v>0</v>
      </c>
      <c r="M23" s="518">
        <f t="shared" ref="M23:M28" si="9"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 t="shared" si="7"/>
        <v>3028.8929029965175</v>
      </c>
      <c r="L24" s="519">
        <f t="shared" si="8"/>
        <v>0</v>
      </c>
      <c r="M24" s="518">
        <f t="shared" si="9"/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31">
        <v>19819.968695090429</v>
      </c>
      <c r="E25" s="630">
        <v>566.23853658536586</v>
      </c>
      <c r="F25" s="631">
        <v>19253.730158505063</v>
      </c>
      <c r="G25" s="630">
        <v>3049.2568103813055</v>
      </c>
      <c r="H25" s="639">
        <v>3049.2568103813055</v>
      </c>
      <c r="I25" s="511">
        <f t="shared" si="6"/>
        <v>0</v>
      </c>
      <c r="J25" s="511"/>
      <c r="K25" s="518">
        <f t="shared" si="7"/>
        <v>3049.2568103813055</v>
      </c>
      <c r="L25" s="519">
        <f t="shared" si="8"/>
        <v>0</v>
      </c>
      <c r="M25" s="518">
        <f t="shared" si="9"/>
        <v>3049.2568103813055</v>
      </c>
      <c r="N25" s="514">
        <f t="shared" ref="N25:N72" si="10">IF(M25&lt;&gt;0,+H25-M25,0)</f>
        <v>0</v>
      </c>
      <c r="O25" s="514">
        <f t="shared" ref="O25:O72" si="11">+N25-L25</f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31">
        <v>19253.730158505063</v>
      </c>
      <c r="E26" s="630">
        <v>566.23853658536586</v>
      </c>
      <c r="F26" s="631">
        <v>18687.491621919697</v>
      </c>
      <c r="G26" s="630">
        <v>2977.2912337955331</v>
      </c>
      <c r="H26" s="639">
        <v>2977.2912337955331</v>
      </c>
      <c r="I26" s="511">
        <f t="shared" si="6"/>
        <v>0</v>
      </c>
      <c r="J26" s="511"/>
      <c r="K26" s="518">
        <f t="shared" si="7"/>
        <v>2977.2912337955331</v>
      </c>
      <c r="L26" s="519">
        <f t="shared" si="8"/>
        <v>0</v>
      </c>
      <c r="M26" s="518">
        <f t="shared" si="9"/>
        <v>2977.2912337955331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>IU</v>
      </c>
      <c r="C27" s="507">
        <f>IF(D11="","-",+C26+1)</f>
        <v>2020</v>
      </c>
      <c r="D27" s="631">
        <v>18595.365510808595</v>
      </c>
      <c r="E27" s="630">
        <v>566.23853658536586</v>
      </c>
      <c r="F27" s="631">
        <v>18029.126974223229</v>
      </c>
      <c r="G27" s="630">
        <v>2440.2305931372539</v>
      </c>
      <c r="H27" s="639">
        <v>2440.2305931372539</v>
      </c>
      <c r="I27" s="511">
        <f t="shared" si="6"/>
        <v>0</v>
      </c>
      <c r="J27" s="511"/>
      <c r="K27" s="518">
        <f t="shared" si="7"/>
        <v>2440.2305931372539</v>
      </c>
      <c r="L27" s="519">
        <f t="shared" si="8"/>
        <v>0</v>
      </c>
      <c r="M27" s="518">
        <f t="shared" si="9"/>
        <v>2440.2305931372539</v>
      </c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31">
        <v>18055.463650343478</v>
      </c>
      <c r="E28" s="630">
        <v>552.75666666666666</v>
      </c>
      <c r="F28" s="631">
        <v>17502.70698367681</v>
      </c>
      <c r="G28" s="630">
        <v>2437.4205169702896</v>
      </c>
      <c r="H28" s="639">
        <v>2437.4205169702896</v>
      </c>
      <c r="I28" s="511">
        <f t="shared" si="6"/>
        <v>0</v>
      </c>
      <c r="J28" s="511"/>
      <c r="K28" s="518">
        <f t="shared" si="7"/>
        <v>2437.4205169702896</v>
      </c>
      <c r="L28" s="519">
        <f t="shared" si="8"/>
        <v>0</v>
      </c>
      <c r="M28" s="518">
        <f t="shared" si="9"/>
        <v>2437.4205169702896</v>
      </c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31">
        <v>17476.370307556565</v>
      </c>
      <c r="E29" s="630">
        <v>552.75666666666666</v>
      </c>
      <c r="F29" s="631">
        <v>16923.613640889896</v>
      </c>
      <c r="G29" s="630">
        <v>2486.7942306042569</v>
      </c>
      <c r="H29" s="639">
        <v>2486.7942306042569</v>
      </c>
      <c r="I29" s="511">
        <f t="shared" si="6"/>
        <v>0</v>
      </c>
      <c r="J29" s="511"/>
      <c r="K29" s="518">
        <f t="shared" ref="K29" si="12">G29</f>
        <v>2486.7942306042569</v>
      </c>
      <c r="L29" s="519">
        <f t="shared" ref="L29" si="13">IF(K29&lt;&gt;0,+G29-K29,0)</f>
        <v>0</v>
      </c>
      <c r="M29" s="518">
        <f t="shared" ref="M29" si="14">H29</f>
        <v>2486.7942306042569</v>
      </c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16923.613640889896</v>
      </c>
      <c r="E30" s="522">
        <f>IF(+I14&lt;F29,I14,D30)</f>
        <v>552.75666666666666</v>
      </c>
      <c r="F30" s="523">
        <f t="shared" ref="F30:F33" si="15">+D30-E30</f>
        <v>16370.85697422323</v>
      </c>
      <c r="G30" s="524">
        <f t="shared" ref="G30:G54" si="16">+I$12*((D30+F30)/2)+E30</f>
        <v>2424.6400064248273</v>
      </c>
      <c r="H30" s="491">
        <f t="shared" ref="H30:H54" si="17">+I$13*((D30+F30)/2)+E30</f>
        <v>2424.6400064248273</v>
      </c>
      <c r="I30" s="511">
        <f t="shared" si="6"/>
        <v>0</v>
      </c>
      <c r="J30" s="511"/>
      <c r="K30" s="525"/>
      <c r="L30" s="514">
        <f t="shared" ref="L30:L72" si="18">IF(K30&lt;&gt;0,+G30-K30,0)</f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16370.85697422323</v>
      </c>
      <c r="E31" s="522">
        <f>IF(+I14&lt;F30,I14,D31)</f>
        <v>552.75666666666666</v>
      </c>
      <c r="F31" s="523">
        <f t="shared" si="15"/>
        <v>15818.100307556564</v>
      </c>
      <c r="G31" s="524">
        <f t="shared" si="16"/>
        <v>2362.4857822453978</v>
      </c>
      <c r="H31" s="491">
        <f t="shared" si="17"/>
        <v>2362.4857822453978</v>
      </c>
      <c r="I31" s="511">
        <f t="shared" si="6"/>
        <v>0</v>
      </c>
      <c r="J31" s="511"/>
      <c r="K31" s="525"/>
      <c r="L31" s="514">
        <f t="shared" si="1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15818.100307556564</v>
      </c>
      <c r="E32" s="522">
        <f>IF(+I14&lt;F31,I14,D32)</f>
        <v>552.75666666666666</v>
      </c>
      <c r="F32" s="523">
        <f t="shared" si="15"/>
        <v>15265.343640889898</v>
      </c>
      <c r="G32" s="524">
        <f t="shared" si="16"/>
        <v>2300.3315580659682</v>
      </c>
      <c r="H32" s="491">
        <f t="shared" si="17"/>
        <v>2300.3315580659682</v>
      </c>
      <c r="I32" s="511">
        <f t="shared" si="6"/>
        <v>0</v>
      </c>
      <c r="J32" s="511"/>
      <c r="K32" s="525"/>
      <c r="L32" s="514">
        <f t="shared" si="1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15265.343640889898</v>
      </c>
      <c r="E33" s="522">
        <f>IF(+I14&lt;F32,I14,D33)</f>
        <v>552.75666666666666</v>
      </c>
      <c r="F33" s="523">
        <f t="shared" si="15"/>
        <v>14712.586974223232</v>
      </c>
      <c r="G33" s="524">
        <f t="shared" si="16"/>
        <v>2238.1773338865387</v>
      </c>
      <c r="H33" s="491">
        <f t="shared" si="17"/>
        <v>2238.1773338865387</v>
      </c>
      <c r="I33" s="511">
        <f t="shared" si="6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14712.586974223232</v>
      </c>
      <c r="E34" s="522">
        <f>IF(+I14&lt;F33,I14,D34)</f>
        <v>552.75666666666666</v>
      </c>
      <c r="F34" s="523">
        <f t="shared" ref="F34:F72" si="19">+D34-E34</f>
        <v>14159.830307556565</v>
      </c>
      <c r="G34" s="524">
        <f t="shared" si="16"/>
        <v>2176.0231097071087</v>
      </c>
      <c r="H34" s="491">
        <f t="shared" si="17"/>
        <v>2176.0231097071087</v>
      </c>
      <c r="I34" s="511">
        <f t="shared" ref="I34:I72" si="20">H34-G34</f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14159.830307556565</v>
      </c>
      <c r="E35" s="522">
        <f>IF(+I14&lt;F34,I14,D35)</f>
        <v>552.75666666666666</v>
      </c>
      <c r="F35" s="523">
        <f t="shared" si="19"/>
        <v>13607.073640889899</v>
      </c>
      <c r="G35" s="524">
        <f t="shared" si="16"/>
        <v>2113.8688855276791</v>
      </c>
      <c r="H35" s="491">
        <f t="shared" si="17"/>
        <v>2113.8688855276791</v>
      </c>
      <c r="I35" s="511">
        <f t="shared" si="20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13607.073640889899</v>
      </c>
      <c r="E36" s="522">
        <f>IF(+I14&lt;F35,I14,D36)</f>
        <v>552.75666666666666</v>
      </c>
      <c r="F36" s="523">
        <f t="shared" si="19"/>
        <v>13054.316974223233</v>
      </c>
      <c r="G36" s="524">
        <f t="shared" si="16"/>
        <v>2051.7146613482491</v>
      </c>
      <c r="H36" s="491">
        <f t="shared" si="17"/>
        <v>2051.7146613482491</v>
      </c>
      <c r="I36" s="511">
        <f t="shared" si="20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13054.316974223233</v>
      </c>
      <c r="E37" s="522">
        <f>IF(+I14&lt;F36,I14,D37)</f>
        <v>552.75666666666666</v>
      </c>
      <c r="F37" s="523">
        <f t="shared" si="19"/>
        <v>12501.560307556567</v>
      </c>
      <c r="G37" s="524">
        <f t="shared" si="16"/>
        <v>1989.5604371688198</v>
      </c>
      <c r="H37" s="491">
        <f t="shared" si="17"/>
        <v>1989.5604371688198</v>
      </c>
      <c r="I37" s="511">
        <f t="shared" si="20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12501.560307556567</v>
      </c>
      <c r="E38" s="522">
        <f>IF(+I14&lt;F37,I14,D38)</f>
        <v>552.75666666666666</v>
      </c>
      <c r="F38" s="523">
        <f t="shared" si="19"/>
        <v>11948.803640889901</v>
      </c>
      <c r="G38" s="524">
        <f t="shared" si="16"/>
        <v>1927.4062129893898</v>
      </c>
      <c r="H38" s="491">
        <f t="shared" si="17"/>
        <v>1927.4062129893898</v>
      </c>
      <c r="I38" s="511">
        <f t="shared" si="20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11948.803640889901</v>
      </c>
      <c r="E39" s="522">
        <f>IF(+I14&lt;F38,I14,D39)</f>
        <v>552.75666666666666</v>
      </c>
      <c r="F39" s="523">
        <f t="shared" si="19"/>
        <v>11396.046974223234</v>
      </c>
      <c r="G39" s="524">
        <f t="shared" si="16"/>
        <v>1865.2519888099605</v>
      </c>
      <c r="H39" s="491">
        <f t="shared" si="17"/>
        <v>1865.2519888099605</v>
      </c>
      <c r="I39" s="511">
        <f t="shared" si="20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11396.046974223234</v>
      </c>
      <c r="E40" s="522">
        <f>IF(+I14&lt;F39,I14,D40)</f>
        <v>552.75666666666666</v>
      </c>
      <c r="F40" s="523">
        <f t="shared" si="19"/>
        <v>10843.290307556568</v>
      </c>
      <c r="G40" s="524">
        <f t="shared" si="16"/>
        <v>1803.0977646305305</v>
      </c>
      <c r="H40" s="491">
        <f t="shared" si="17"/>
        <v>1803.0977646305305</v>
      </c>
      <c r="I40" s="511">
        <f t="shared" si="20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10843.290307556568</v>
      </c>
      <c r="E41" s="522">
        <f>IF(+I14&lt;F40,I14,D41)</f>
        <v>552.75666666666666</v>
      </c>
      <c r="F41" s="523">
        <f t="shared" si="19"/>
        <v>10290.533640889902</v>
      </c>
      <c r="G41" s="524">
        <f t="shared" si="16"/>
        <v>1740.9435404511012</v>
      </c>
      <c r="H41" s="491">
        <f t="shared" si="17"/>
        <v>1740.9435404511012</v>
      </c>
      <c r="I41" s="511">
        <f t="shared" si="20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10290.533640889902</v>
      </c>
      <c r="E42" s="522">
        <f>IF(+I14&lt;F41,I14,D42)</f>
        <v>552.75666666666666</v>
      </c>
      <c r="F42" s="523">
        <f t="shared" si="19"/>
        <v>9737.7769742232358</v>
      </c>
      <c r="G42" s="524">
        <f t="shared" si="16"/>
        <v>1678.7893162716712</v>
      </c>
      <c r="H42" s="491">
        <f t="shared" si="17"/>
        <v>1678.7893162716712</v>
      </c>
      <c r="I42" s="511">
        <f t="shared" si="20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9737.7769742232358</v>
      </c>
      <c r="E43" s="522">
        <f>IF(+I14&lt;F42,I14,D43)</f>
        <v>552.75666666666666</v>
      </c>
      <c r="F43" s="523">
        <f t="shared" si="19"/>
        <v>9185.0203075565696</v>
      </c>
      <c r="G43" s="524">
        <f t="shared" si="16"/>
        <v>1616.6350920922418</v>
      </c>
      <c r="H43" s="491">
        <f t="shared" si="17"/>
        <v>1616.6350920922418</v>
      </c>
      <c r="I43" s="511">
        <f t="shared" si="20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9185.0203075565696</v>
      </c>
      <c r="E44" s="522">
        <f>IF(+I14&lt;F43,I14,D44)</f>
        <v>552.75666666666666</v>
      </c>
      <c r="F44" s="523">
        <f t="shared" si="19"/>
        <v>8632.2636408899034</v>
      </c>
      <c r="G44" s="524">
        <f t="shared" si="16"/>
        <v>1554.4808679128118</v>
      </c>
      <c r="H44" s="491">
        <f t="shared" si="17"/>
        <v>1554.4808679128118</v>
      </c>
      <c r="I44" s="511">
        <f t="shared" si="20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8632.2636408899034</v>
      </c>
      <c r="E45" s="522">
        <f>IF(+I14&lt;F44,I14,D45)</f>
        <v>552.75666666666666</v>
      </c>
      <c r="F45" s="523">
        <f t="shared" si="19"/>
        <v>8079.5069742232372</v>
      </c>
      <c r="G45" s="524">
        <f t="shared" si="16"/>
        <v>1492.3266437333823</v>
      </c>
      <c r="H45" s="491">
        <f t="shared" si="17"/>
        <v>1492.3266437333823</v>
      </c>
      <c r="I45" s="511">
        <f t="shared" si="20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8079.5069742232372</v>
      </c>
      <c r="E46" s="522">
        <f>IF(+I14&lt;F45,I14,D46)</f>
        <v>552.75666666666666</v>
      </c>
      <c r="F46" s="523">
        <f t="shared" si="19"/>
        <v>7526.750307556571</v>
      </c>
      <c r="G46" s="524">
        <f t="shared" si="16"/>
        <v>1430.1724195539527</v>
      </c>
      <c r="H46" s="491">
        <f t="shared" si="17"/>
        <v>1430.1724195539527</v>
      </c>
      <c r="I46" s="511">
        <f t="shared" si="20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7526.750307556571</v>
      </c>
      <c r="E47" s="522">
        <f>IF(+I14&lt;F46,I14,D47)</f>
        <v>552.75666666666666</v>
      </c>
      <c r="F47" s="523">
        <f t="shared" si="19"/>
        <v>6973.9936408899048</v>
      </c>
      <c r="G47" s="524">
        <f t="shared" si="16"/>
        <v>1368.018195374523</v>
      </c>
      <c r="H47" s="491">
        <f t="shared" si="17"/>
        <v>1368.018195374523</v>
      </c>
      <c r="I47" s="511">
        <f t="shared" si="20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6973.9936408899048</v>
      </c>
      <c r="E48" s="522">
        <f>IF(+I14&lt;F47,I14,D48)</f>
        <v>552.75666666666666</v>
      </c>
      <c r="F48" s="523">
        <f t="shared" si="19"/>
        <v>6421.2369742232386</v>
      </c>
      <c r="G48" s="524">
        <f t="shared" si="16"/>
        <v>1305.8639711950932</v>
      </c>
      <c r="H48" s="491">
        <f t="shared" si="17"/>
        <v>1305.8639711950932</v>
      </c>
      <c r="I48" s="511">
        <f t="shared" si="20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6421.2369742232386</v>
      </c>
      <c r="E49" s="522">
        <f>IF(+I14&lt;F48,I14,D49)</f>
        <v>552.75666666666666</v>
      </c>
      <c r="F49" s="523">
        <f t="shared" si="19"/>
        <v>5868.4803075565724</v>
      </c>
      <c r="G49" s="524">
        <f t="shared" si="16"/>
        <v>1243.7097470156637</v>
      </c>
      <c r="H49" s="491">
        <f t="shared" si="17"/>
        <v>1243.7097470156637</v>
      </c>
      <c r="I49" s="511">
        <f t="shared" si="20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5868.4803075565724</v>
      </c>
      <c r="E50" s="522">
        <f>IF(+I14&lt;F49,I14,D50)</f>
        <v>552.75666666666666</v>
      </c>
      <c r="F50" s="523">
        <f t="shared" si="19"/>
        <v>5315.7236408899062</v>
      </c>
      <c r="G50" s="524">
        <f t="shared" si="16"/>
        <v>1181.5555228362339</v>
      </c>
      <c r="H50" s="491">
        <f t="shared" si="17"/>
        <v>1181.5555228362339</v>
      </c>
      <c r="I50" s="511">
        <f t="shared" si="20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5315.7236408899062</v>
      </c>
      <c r="E51" s="522">
        <f>IF(+I14&lt;F50,I14,D51)</f>
        <v>552.75666666666666</v>
      </c>
      <c r="F51" s="523">
        <f t="shared" si="19"/>
        <v>4762.96697422324</v>
      </c>
      <c r="G51" s="524">
        <f t="shared" si="16"/>
        <v>1119.4012986568041</v>
      </c>
      <c r="H51" s="491">
        <f t="shared" si="17"/>
        <v>1119.4012986568041</v>
      </c>
      <c r="I51" s="511">
        <f t="shared" si="20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4762.96697422324</v>
      </c>
      <c r="E52" s="522">
        <f>IF(+I14&lt;F51,I14,D52)</f>
        <v>552.75666666666666</v>
      </c>
      <c r="F52" s="523">
        <f t="shared" si="19"/>
        <v>4210.2103075565738</v>
      </c>
      <c r="G52" s="524">
        <f t="shared" si="16"/>
        <v>1057.2470744773746</v>
      </c>
      <c r="H52" s="491">
        <f t="shared" si="17"/>
        <v>1057.2470744773746</v>
      </c>
      <c r="I52" s="511">
        <f t="shared" si="20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4210.2103075565738</v>
      </c>
      <c r="E53" s="522">
        <f>IF(+I14&lt;F52,I14,D53)</f>
        <v>552.75666666666666</v>
      </c>
      <c r="F53" s="523">
        <f t="shared" si="19"/>
        <v>3657.4536408899071</v>
      </c>
      <c r="G53" s="524">
        <f t="shared" si="16"/>
        <v>995.09285029794489</v>
      </c>
      <c r="H53" s="491">
        <f t="shared" si="17"/>
        <v>995.09285029794489</v>
      </c>
      <c r="I53" s="511">
        <f t="shared" si="20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3657.4536408899071</v>
      </c>
      <c r="E54" s="522">
        <f>IF(+I14&lt;F53,I14,D54)</f>
        <v>552.75666666666666</v>
      </c>
      <c r="F54" s="523">
        <f t="shared" si="19"/>
        <v>3104.6969742232404</v>
      </c>
      <c r="G54" s="524">
        <f t="shared" si="16"/>
        <v>932.93862611851512</v>
      </c>
      <c r="H54" s="491">
        <f t="shared" si="17"/>
        <v>932.93862611851512</v>
      </c>
      <c r="I54" s="511">
        <f t="shared" si="20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3104.6969742232404</v>
      </c>
      <c r="E55" s="522">
        <f>IF(+I14&lt;F54,I14,D55)</f>
        <v>552.75666666666666</v>
      </c>
      <c r="F55" s="523">
        <f t="shared" si="19"/>
        <v>2551.9403075565738</v>
      </c>
      <c r="G55" s="524">
        <f t="shared" ref="G55:G72" si="21">+I$12*((D55+F55)/2)+E55</f>
        <v>870.78440193908546</v>
      </c>
      <c r="H55" s="491">
        <f t="shared" ref="H55:H72" si="22">+I$13*((D55+F55)/2)+E55</f>
        <v>870.78440193908546</v>
      </c>
      <c r="I55" s="511">
        <f t="shared" si="20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2551.9403075565738</v>
      </c>
      <c r="E56" s="522">
        <f>IF(+I14&lt;F55,I14,D56)</f>
        <v>552.75666666666666</v>
      </c>
      <c r="F56" s="523">
        <f t="shared" si="19"/>
        <v>1999.1836408899071</v>
      </c>
      <c r="G56" s="524">
        <f t="shared" si="21"/>
        <v>808.63017775965568</v>
      </c>
      <c r="H56" s="491">
        <f t="shared" si="22"/>
        <v>808.63017775965568</v>
      </c>
      <c r="I56" s="511">
        <f t="shared" si="20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1999.1836408899071</v>
      </c>
      <c r="E57" s="522">
        <f>IF(+I14&lt;F56,I14,D57)</f>
        <v>552.75666666666666</v>
      </c>
      <c r="F57" s="523">
        <f t="shared" si="19"/>
        <v>1446.4269742232404</v>
      </c>
      <c r="G57" s="524">
        <f t="shared" si="21"/>
        <v>746.47595358022591</v>
      </c>
      <c r="H57" s="491">
        <f t="shared" si="22"/>
        <v>746.47595358022591</v>
      </c>
      <c r="I57" s="511">
        <f t="shared" si="20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1446.4269742232404</v>
      </c>
      <c r="E58" s="522">
        <f>IF(+I14&lt;F57,I14,D58)</f>
        <v>552.75666666666666</v>
      </c>
      <c r="F58" s="523">
        <f t="shared" si="19"/>
        <v>893.67030755657379</v>
      </c>
      <c r="G58" s="524">
        <f t="shared" si="21"/>
        <v>684.32172940079624</v>
      </c>
      <c r="H58" s="491">
        <f t="shared" si="22"/>
        <v>684.32172940079624</v>
      </c>
      <c r="I58" s="511">
        <f t="shared" si="20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893.67030755657379</v>
      </c>
      <c r="E59" s="522">
        <f>IF(+I14&lt;F58,I14,D59)</f>
        <v>552.75666666666666</v>
      </c>
      <c r="F59" s="523">
        <f t="shared" si="19"/>
        <v>340.91364088990713</v>
      </c>
      <c r="G59" s="524">
        <f t="shared" si="21"/>
        <v>622.16750522136647</v>
      </c>
      <c r="H59" s="491">
        <f t="shared" si="22"/>
        <v>622.16750522136647</v>
      </c>
      <c r="I59" s="511">
        <f t="shared" si="20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340.91364088990713</v>
      </c>
      <c r="E60" s="522">
        <f>IF(+I14&lt;F59,I14,D60)</f>
        <v>340.91364088990713</v>
      </c>
      <c r="F60" s="523">
        <f t="shared" si="19"/>
        <v>0</v>
      </c>
      <c r="G60" s="524">
        <f t="shared" si="21"/>
        <v>360.08050412239965</v>
      </c>
      <c r="H60" s="491">
        <f t="shared" si="22"/>
        <v>360.08050412239965</v>
      </c>
      <c r="I60" s="511">
        <f t="shared" si="20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1"/>
        <v>0</v>
      </c>
      <c r="H61" s="491">
        <f t="shared" si="22"/>
        <v>0</v>
      </c>
      <c r="I61" s="511">
        <f t="shared" si="20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1"/>
        <v>0</v>
      </c>
      <c r="H62" s="491">
        <f t="shared" si="22"/>
        <v>0</v>
      </c>
      <c r="I62" s="511">
        <f t="shared" si="20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1"/>
        <v>0</v>
      </c>
      <c r="H63" s="491">
        <f t="shared" si="22"/>
        <v>0</v>
      </c>
      <c r="I63" s="511">
        <f t="shared" si="20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1"/>
        <v>0</v>
      </c>
      <c r="H64" s="491">
        <f t="shared" si="22"/>
        <v>0</v>
      </c>
      <c r="I64" s="511">
        <f t="shared" si="20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1"/>
        <v>0</v>
      </c>
      <c r="H65" s="491">
        <f t="shared" si="22"/>
        <v>0</v>
      </c>
      <c r="I65" s="511">
        <f t="shared" si="20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1"/>
        <v>0</v>
      </c>
      <c r="H66" s="491">
        <f t="shared" si="22"/>
        <v>0</v>
      </c>
      <c r="I66" s="511">
        <f t="shared" si="20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1"/>
        <v>0</v>
      </c>
      <c r="H67" s="491">
        <f t="shared" si="22"/>
        <v>0</v>
      </c>
      <c r="I67" s="511">
        <f t="shared" si="20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1"/>
        <v>0</v>
      </c>
      <c r="H68" s="491">
        <f t="shared" si="22"/>
        <v>0</v>
      </c>
      <c r="I68" s="511">
        <f t="shared" si="20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1"/>
        <v>0</v>
      </c>
      <c r="H69" s="491">
        <f t="shared" si="22"/>
        <v>0</v>
      </c>
      <c r="I69" s="511">
        <f t="shared" si="20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1"/>
        <v>0</v>
      </c>
      <c r="H70" s="491">
        <f t="shared" si="22"/>
        <v>0</v>
      </c>
      <c r="I70" s="511">
        <f t="shared" si="20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1"/>
        <v>0</v>
      </c>
      <c r="H71" s="491">
        <f t="shared" si="22"/>
        <v>0</v>
      </c>
      <c r="I71" s="511">
        <f t="shared" si="20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1"/>
        <v>0</v>
      </c>
      <c r="H72" s="471">
        <f t="shared" si="22"/>
        <v>0</v>
      </c>
      <c r="I72" s="531">
        <f t="shared" si="20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23215.780000000017</v>
      </c>
      <c r="F73" s="375"/>
      <c r="G73" s="375">
        <f>SUM(G17:G72)</f>
        <v>85983.503278383971</v>
      </c>
      <c r="H73" s="375">
        <f>SUM(H17:H72)</f>
        <v>85983.503278383971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2486.7942306042569</v>
      </c>
      <c r="N87" s="546">
        <f>IF(J92&lt;D11,0,VLOOKUP(J92,C17:O72,11))</f>
        <v>2486.7942306042569</v>
      </c>
      <c r="O87" s="547">
        <f>+N87-M87</f>
        <v>0</v>
      </c>
      <c r="P87" s="269"/>
    </row>
    <row r="88" spans="1:16" ht="15.7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2735.6322797194844</v>
      </c>
      <c r="N88" s="550">
        <f>IF(J92&lt;D11,0,VLOOKUP(J92,C99:P154,7))</f>
        <v>2735.6322797194844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248.83804911522748</v>
      </c>
      <c r="N89" s="555">
        <f>+N88-N87</f>
        <v>248.83804911522748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23216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552.76190476190482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3">IF(L99&lt;&gt;0,+H99-L99,0)</f>
        <v>0</v>
      </c>
      <c r="N99" s="512"/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3"/>
        <v>0</v>
      </c>
      <c r="N100" s="518"/>
      <c r="O100" s="514">
        <f t="shared" si="24"/>
        <v>0</v>
      </c>
      <c r="P100" s="514">
        <f t="shared" si="25"/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3"/>
        <v>0</v>
      </c>
      <c r="N101" s="518"/>
      <c r="O101" s="514">
        <f t="shared" si="24"/>
        <v>0</v>
      </c>
      <c r="P101" s="514">
        <f t="shared" si="25"/>
        <v>0</v>
      </c>
    </row>
    <row r="102" spans="1:16">
      <c r="B102" s="195" t="str">
        <f t="shared" si="26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3"/>
        <v>0</v>
      </c>
      <c r="N102" s="518"/>
      <c r="O102" s="514">
        <f t="shared" si="24"/>
        <v>0</v>
      </c>
      <c r="P102" s="514">
        <f t="shared" si="25"/>
        <v>0</v>
      </c>
    </row>
    <row r="103" spans="1:16">
      <c r="B103" s="195" t="str">
        <f t="shared" si="26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 t="shared" ref="L103:L108" si="27">+H103</f>
        <v>3305.8778604517456</v>
      </c>
      <c r="M103" s="514">
        <f t="shared" si="23"/>
        <v>0</v>
      </c>
      <c r="N103" s="518">
        <f t="shared" ref="N103:N108" si="28">+I103</f>
        <v>3305.8778604517456</v>
      </c>
      <c r="O103" s="514">
        <f t="shared" si="24"/>
        <v>0</v>
      </c>
      <c r="P103" s="514">
        <f t="shared" si="25"/>
        <v>0</v>
      </c>
    </row>
    <row r="104" spans="1:16">
      <c r="B104" s="195" t="str">
        <f t="shared" si="26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 t="shared" si="27"/>
        <v>3388.0256404381366</v>
      </c>
      <c r="M104" s="514">
        <f t="shared" ref="M104:M109" si="29">IF(L104&lt;&gt;0,+H104-L104,0)</f>
        <v>0</v>
      </c>
      <c r="N104" s="518">
        <f t="shared" si="28"/>
        <v>3388.0256404381366</v>
      </c>
      <c r="O104" s="514">
        <f>IF(N104&lt;&gt;0,+I104-N104,0)</f>
        <v>0</v>
      </c>
      <c r="P104" s="514">
        <f>+O104-M104</f>
        <v>0</v>
      </c>
    </row>
    <row r="105" spans="1:16">
      <c r="B105" s="195" t="str">
        <f t="shared" si="26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30">+I105-H105</f>
        <v>0</v>
      </c>
      <c r="K105" s="514"/>
      <c r="L105" s="518">
        <f t="shared" si="27"/>
        <v>3211.6058800285246</v>
      </c>
      <c r="M105" s="514">
        <f t="shared" si="29"/>
        <v>0</v>
      </c>
      <c r="N105" s="518">
        <f t="shared" si="28"/>
        <v>3211.6058800285246</v>
      </c>
      <c r="O105" s="514">
        <f>IF(N105&lt;&gt;0,+I105-N105,0)</f>
        <v>0</v>
      </c>
      <c r="P105" s="514">
        <f>+O105-M105</f>
        <v>0</v>
      </c>
    </row>
    <row r="106" spans="1:16">
      <c r="B106" s="195" t="str">
        <f t="shared" si="26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30"/>
        <v>0</v>
      </c>
      <c r="K106" s="514"/>
      <c r="L106" s="518">
        <f t="shared" si="27"/>
        <v>2805.9275766929632</v>
      </c>
      <c r="M106" s="514">
        <f t="shared" si="29"/>
        <v>0</v>
      </c>
      <c r="N106" s="518">
        <f t="shared" si="28"/>
        <v>2805.9275766929632</v>
      </c>
      <c r="O106" s="514">
        <f>IF(N106&lt;&gt;0,+I106-N106,0)</f>
        <v>0</v>
      </c>
      <c r="P106" s="514">
        <f t="shared" si="25"/>
        <v>0</v>
      </c>
    </row>
    <row r="107" spans="1:16">
      <c r="B107" s="195" t="str">
        <f t="shared" si="26"/>
        <v/>
      </c>
      <c r="C107" s="507">
        <f>IF(D93="","-",+C106+1)</f>
        <v>2018</v>
      </c>
      <c r="D107" s="629">
        <v>21059.488644948935</v>
      </c>
      <c r="E107" s="630">
        <v>539.90697674418607</v>
      </c>
      <c r="F107" s="631">
        <v>20519.581668204748</v>
      </c>
      <c r="G107" s="631">
        <v>20789.535156576843</v>
      </c>
      <c r="H107" s="633">
        <v>2765.2301822595773</v>
      </c>
      <c r="I107" s="634">
        <v>2765.2301822595773</v>
      </c>
      <c r="J107" s="514">
        <f t="shared" si="30"/>
        <v>0</v>
      </c>
      <c r="K107" s="514"/>
      <c r="L107" s="518">
        <f t="shared" si="27"/>
        <v>2765.2301822595773</v>
      </c>
      <c r="M107" s="514">
        <f t="shared" si="29"/>
        <v>0</v>
      </c>
      <c r="N107" s="518">
        <f t="shared" si="28"/>
        <v>2765.2301822595773</v>
      </c>
      <c r="O107" s="514">
        <f t="shared" si="24"/>
        <v>0</v>
      </c>
      <c r="P107" s="514">
        <f t="shared" si="25"/>
        <v>0</v>
      </c>
    </row>
    <row r="108" spans="1:16">
      <c r="B108" s="195" t="str">
        <f t="shared" si="26"/>
        <v/>
      </c>
      <c r="C108" s="507">
        <f>IF(D93="","-",+C107+1)</f>
        <v>2019</v>
      </c>
      <c r="D108" s="629">
        <v>20519.581668204748</v>
      </c>
      <c r="E108" s="630">
        <v>539.90697674418607</v>
      </c>
      <c r="F108" s="631">
        <v>19979.674691460561</v>
      </c>
      <c r="G108" s="631">
        <v>20249.628179832653</v>
      </c>
      <c r="H108" s="633">
        <v>2707.4382443870068</v>
      </c>
      <c r="I108" s="634">
        <v>2707.4382443870068</v>
      </c>
      <c r="J108" s="514">
        <f t="shared" si="30"/>
        <v>0</v>
      </c>
      <c r="K108" s="514"/>
      <c r="L108" s="518">
        <f t="shared" si="27"/>
        <v>2707.4382443870068</v>
      </c>
      <c r="M108" s="514">
        <f t="shared" si="29"/>
        <v>0</v>
      </c>
      <c r="N108" s="518">
        <f t="shared" si="28"/>
        <v>2707.4382443870068</v>
      </c>
      <c r="O108" s="514">
        <f t="shared" si="24"/>
        <v>0</v>
      </c>
      <c r="P108" s="514">
        <f t="shared" si="25"/>
        <v>0</v>
      </c>
    </row>
    <row r="109" spans="1:16">
      <c r="B109" s="195" t="str">
        <f t="shared" si="26"/>
        <v/>
      </c>
      <c r="C109" s="507">
        <f>IF(D93="","-",+C108+1)</f>
        <v>2020</v>
      </c>
      <c r="D109" s="629">
        <v>19979.674691460561</v>
      </c>
      <c r="E109" s="630">
        <v>552.76190476190482</v>
      </c>
      <c r="F109" s="631">
        <v>19426.912786698656</v>
      </c>
      <c r="G109" s="631">
        <v>19703.293739079607</v>
      </c>
      <c r="H109" s="633">
        <v>2672.3207251624854</v>
      </c>
      <c r="I109" s="634">
        <v>2672.3207251624854</v>
      </c>
      <c r="J109" s="514">
        <f t="shared" si="30"/>
        <v>0</v>
      </c>
      <c r="K109" s="514"/>
      <c r="L109" s="518">
        <f t="shared" ref="L109" si="31">+H109</f>
        <v>2672.3207251624854</v>
      </c>
      <c r="M109" s="514">
        <f t="shared" si="29"/>
        <v>0</v>
      </c>
      <c r="N109" s="518">
        <f t="shared" ref="N109" si="32">+I109</f>
        <v>2672.3207251624854</v>
      </c>
      <c r="O109" s="514">
        <f t="shared" si="24"/>
        <v>0</v>
      </c>
      <c r="P109" s="514">
        <f t="shared" si="25"/>
        <v>0</v>
      </c>
    </row>
    <row r="110" spans="1:16">
      <c r="B110" s="195" t="str">
        <f t="shared" si="26"/>
        <v/>
      </c>
      <c r="C110" s="507">
        <f>IF(D93="","-",+C109+1)</f>
        <v>2021</v>
      </c>
      <c r="D110" s="629">
        <v>19426.912786698656</v>
      </c>
      <c r="E110" s="630">
        <v>566.2439024390244</v>
      </c>
      <c r="F110" s="631">
        <v>18860.66888425963</v>
      </c>
      <c r="G110" s="631">
        <v>19143.790835479143</v>
      </c>
      <c r="H110" s="633">
        <v>2739.3365089519757</v>
      </c>
      <c r="I110" s="634">
        <v>2739.3365089519757</v>
      </c>
      <c r="J110" s="514">
        <f t="shared" si="30"/>
        <v>0</v>
      </c>
      <c r="K110" s="514"/>
      <c r="L110" s="518">
        <f t="shared" ref="L110" si="33">+H110</f>
        <v>2739.3365089519757</v>
      </c>
      <c r="M110" s="514">
        <f t="shared" ref="M110" si="34">IF(L110&lt;&gt;0,+H110-L110,0)</f>
        <v>0</v>
      </c>
      <c r="N110" s="518">
        <f t="shared" ref="N110" si="35">+I110</f>
        <v>2739.3365089519757</v>
      </c>
      <c r="O110" s="514">
        <f t="shared" si="24"/>
        <v>0</v>
      </c>
      <c r="P110" s="514">
        <f t="shared" si="25"/>
        <v>0</v>
      </c>
    </row>
    <row r="111" spans="1:16">
      <c r="B111" s="195" t="str">
        <f t="shared" si="26"/>
        <v/>
      </c>
      <c r="C111" s="507">
        <f>IF(D93="","-",+C110+1)</f>
        <v>2022</v>
      </c>
      <c r="D111" s="374">
        <f>IF(F110+SUM(E$99:E110)=D$92,F110,D$92-SUM(E$99:E110))</f>
        <v>18860.66888425963</v>
      </c>
      <c r="E111" s="522">
        <f t="shared" ref="E111:E154" si="36">IF(+$J$96&lt;F110,$J$96,D111)</f>
        <v>552.76190476190482</v>
      </c>
      <c r="F111" s="523">
        <f t="shared" ref="F111:F154" si="37">+D111-E111</f>
        <v>18307.906979497726</v>
      </c>
      <c r="G111" s="523">
        <f t="shared" ref="G111:G154" si="38">+(F111+D111)/2</f>
        <v>18584.28793187868</v>
      </c>
      <c r="H111" s="526">
        <f t="shared" ref="H111:H154" si="39">+J$94*G111+E111</f>
        <v>2735.6322797194844</v>
      </c>
      <c r="I111" s="577">
        <f t="shared" ref="I111:I154" si="40">+J$95*G111+E111</f>
        <v>2735.6322797194844</v>
      </c>
      <c r="J111" s="514">
        <f t="shared" si="30"/>
        <v>0</v>
      </c>
      <c r="K111" s="514"/>
      <c r="L111" s="525"/>
      <c r="M111" s="514">
        <f t="shared" si="23"/>
        <v>0</v>
      </c>
      <c r="N111" s="525"/>
      <c r="O111" s="514">
        <f t="shared" si="24"/>
        <v>0</v>
      </c>
      <c r="P111" s="514">
        <f t="shared" si="25"/>
        <v>0</v>
      </c>
    </row>
    <row r="112" spans="1:16">
      <c r="B112" s="195" t="str">
        <f t="shared" si="26"/>
        <v/>
      </c>
      <c r="C112" s="507">
        <f>IF(D93="","-",+C111+1)</f>
        <v>2023</v>
      </c>
      <c r="D112" s="374">
        <f>IF(F111+SUM(E$99:E111)=D$92,F111,D$92-SUM(E$99:E111))</f>
        <v>18307.906979497726</v>
      </c>
      <c r="E112" s="522">
        <f t="shared" si="36"/>
        <v>552.76190476190482</v>
      </c>
      <c r="F112" s="523">
        <f t="shared" si="37"/>
        <v>17755.145074735821</v>
      </c>
      <c r="G112" s="523">
        <f t="shared" si="38"/>
        <v>18031.526027116772</v>
      </c>
      <c r="H112" s="526">
        <f t="shared" si="39"/>
        <v>2670.7060586701364</v>
      </c>
      <c r="I112" s="577">
        <f t="shared" si="40"/>
        <v>2670.7060586701364</v>
      </c>
      <c r="J112" s="514">
        <f t="shared" si="30"/>
        <v>0</v>
      </c>
      <c r="K112" s="514"/>
      <c r="L112" s="525"/>
      <c r="M112" s="514">
        <f t="shared" si="23"/>
        <v>0</v>
      </c>
      <c r="N112" s="525"/>
      <c r="O112" s="514">
        <f t="shared" si="24"/>
        <v>0</v>
      </c>
      <c r="P112" s="514">
        <f t="shared" si="25"/>
        <v>0</v>
      </c>
    </row>
    <row r="113" spans="2:16">
      <c r="B113" s="195" t="str">
        <f t="shared" si="26"/>
        <v/>
      </c>
      <c r="C113" s="507">
        <f>IF(D93="","-",+C112+1)</f>
        <v>2024</v>
      </c>
      <c r="D113" s="374">
        <f>IF(F112+SUM(E$99:E112)=D$92,F112,D$92-SUM(E$99:E112))</f>
        <v>17755.145074735821</v>
      </c>
      <c r="E113" s="522">
        <f t="shared" si="36"/>
        <v>552.76190476190482</v>
      </c>
      <c r="F113" s="523">
        <f t="shared" si="37"/>
        <v>17202.383169973917</v>
      </c>
      <c r="G113" s="523">
        <f t="shared" si="38"/>
        <v>17478.764122354871</v>
      </c>
      <c r="H113" s="526">
        <f t="shared" si="39"/>
        <v>2605.7798376207884</v>
      </c>
      <c r="I113" s="577">
        <f t="shared" si="40"/>
        <v>2605.7798376207884</v>
      </c>
      <c r="J113" s="514">
        <f t="shared" si="30"/>
        <v>0</v>
      </c>
      <c r="K113" s="514"/>
      <c r="L113" s="525"/>
      <c r="M113" s="514">
        <f t="shared" si="23"/>
        <v>0</v>
      </c>
      <c r="N113" s="525"/>
      <c r="O113" s="514">
        <f t="shared" si="24"/>
        <v>0</v>
      </c>
      <c r="P113" s="514">
        <f t="shared" si="25"/>
        <v>0</v>
      </c>
    </row>
    <row r="114" spans="2:16">
      <c r="B114" s="195" t="str">
        <f t="shared" si="26"/>
        <v/>
      </c>
      <c r="C114" s="507">
        <f>IF(D93="","-",+C113+1)</f>
        <v>2025</v>
      </c>
      <c r="D114" s="374">
        <f>IF(F113+SUM(E$99:E113)=D$92,F113,D$92-SUM(E$99:E113))</f>
        <v>17202.383169973917</v>
      </c>
      <c r="E114" s="522">
        <f t="shared" si="36"/>
        <v>552.76190476190482</v>
      </c>
      <c r="F114" s="523">
        <f t="shared" si="37"/>
        <v>16649.621265212012</v>
      </c>
      <c r="G114" s="523">
        <f t="shared" si="38"/>
        <v>16926.002217592963</v>
      </c>
      <c r="H114" s="526">
        <f t="shared" si="39"/>
        <v>2540.8536165714404</v>
      </c>
      <c r="I114" s="577">
        <f t="shared" si="40"/>
        <v>2540.8536165714404</v>
      </c>
      <c r="J114" s="514">
        <f t="shared" si="30"/>
        <v>0</v>
      </c>
      <c r="K114" s="514"/>
      <c r="L114" s="525"/>
      <c r="M114" s="514">
        <f t="shared" si="23"/>
        <v>0</v>
      </c>
      <c r="N114" s="525"/>
      <c r="O114" s="514">
        <f t="shared" si="24"/>
        <v>0</v>
      </c>
      <c r="P114" s="514">
        <f t="shared" si="25"/>
        <v>0</v>
      </c>
    </row>
    <row r="115" spans="2:16">
      <c r="B115" s="195" t="str">
        <f t="shared" si="26"/>
        <v/>
      </c>
      <c r="C115" s="507">
        <f>IF(D93="","-",+C114+1)</f>
        <v>2026</v>
      </c>
      <c r="D115" s="374">
        <f>IF(F114+SUM(E$99:E114)=D$92,F114,D$92-SUM(E$99:E114))</f>
        <v>16649.621265212012</v>
      </c>
      <c r="E115" s="522">
        <f t="shared" si="36"/>
        <v>552.76190476190482</v>
      </c>
      <c r="F115" s="523">
        <f t="shared" si="37"/>
        <v>16096.859360450107</v>
      </c>
      <c r="G115" s="523">
        <f t="shared" si="38"/>
        <v>16373.24031283106</v>
      </c>
      <c r="H115" s="526">
        <f t="shared" si="39"/>
        <v>2475.9273955220924</v>
      </c>
      <c r="I115" s="577">
        <f t="shared" si="40"/>
        <v>2475.9273955220924</v>
      </c>
      <c r="J115" s="514">
        <f t="shared" si="30"/>
        <v>0</v>
      </c>
      <c r="K115" s="514"/>
      <c r="L115" s="525"/>
      <c r="M115" s="514">
        <f t="shared" si="23"/>
        <v>0</v>
      </c>
      <c r="N115" s="525"/>
      <c r="O115" s="514">
        <f t="shared" si="24"/>
        <v>0</v>
      </c>
      <c r="P115" s="514">
        <f t="shared" si="25"/>
        <v>0</v>
      </c>
    </row>
    <row r="116" spans="2:16">
      <c r="B116" s="195" t="str">
        <f t="shared" si="26"/>
        <v/>
      </c>
      <c r="C116" s="507">
        <f>IF(D93="","-",+C115+1)</f>
        <v>2027</v>
      </c>
      <c r="D116" s="374">
        <f>IF(F115+SUM(E$99:E115)=D$92,F115,D$92-SUM(E$99:E115))</f>
        <v>16096.859360450107</v>
      </c>
      <c r="E116" s="522">
        <f t="shared" si="36"/>
        <v>552.76190476190482</v>
      </c>
      <c r="F116" s="523">
        <f t="shared" si="37"/>
        <v>15544.097455688203</v>
      </c>
      <c r="G116" s="523">
        <f t="shared" si="38"/>
        <v>15820.478408069155</v>
      </c>
      <c r="H116" s="526">
        <f t="shared" si="39"/>
        <v>2411.0011744727444</v>
      </c>
      <c r="I116" s="577">
        <f t="shared" si="40"/>
        <v>2411.0011744727444</v>
      </c>
      <c r="J116" s="514">
        <f t="shared" si="30"/>
        <v>0</v>
      </c>
      <c r="K116" s="514"/>
      <c r="L116" s="525"/>
      <c r="M116" s="514">
        <f t="shared" si="23"/>
        <v>0</v>
      </c>
      <c r="N116" s="525"/>
      <c r="O116" s="514">
        <f t="shared" si="24"/>
        <v>0</v>
      </c>
      <c r="P116" s="514">
        <f t="shared" si="25"/>
        <v>0</v>
      </c>
    </row>
    <row r="117" spans="2:16">
      <c r="B117" s="195" t="str">
        <f t="shared" si="26"/>
        <v/>
      </c>
      <c r="C117" s="507">
        <f>IF(D93="","-",+C116+1)</f>
        <v>2028</v>
      </c>
      <c r="D117" s="374">
        <f>IF(F116+SUM(E$99:E116)=D$92,F116,D$92-SUM(E$99:E116))</f>
        <v>15544.097455688203</v>
      </c>
      <c r="E117" s="522">
        <f t="shared" si="36"/>
        <v>552.76190476190482</v>
      </c>
      <c r="F117" s="523">
        <f t="shared" si="37"/>
        <v>14991.335550926298</v>
      </c>
      <c r="G117" s="523">
        <f t="shared" si="38"/>
        <v>15267.716503307251</v>
      </c>
      <c r="H117" s="526">
        <f t="shared" si="39"/>
        <v>2346.0749534233964</v>
      </c>
      <c r="I117" s="577">
        <f t="shared" si="40"/>
        <v>2346.0749534233964</v>
      </c>
      <c r="J117" s="514">
        <f t="shared" si="30"/>
        <v>0</v>
      </c>
      <c r="K117" s="514"/>
      <c r="L117" s="525"/>
      <c r="M117" s="514">
        <f t="shared" si="23"/>
        <v>0</v>
      </c>
      <c r="N117" s="525"/>
      <c r="O117" s="514">
        <f t="shared" si="24"/>
        <v>0</v>
      </c>
      <c r="P117" s="514">
        <f t="shared" si="25"/>
        <v>0</v>
      </c>
    </row>
    <row r="118" spans="2:16">
      <c r="B118" s="195" t="str">
        <f t="shared" si="26"/>
        <v/>
      </c>
      <c r="C118" s="507">
        <f>IF(D93="","-",+C117+1)</f>
        <v>2029</v>
      </c>
      <c r="D118" s="374">
        <f>IF(F117+SUM(E$99:E117)=D$92,F117,D$92-SUM(E$99:E117))</f>
        <v>14991.335550926298</v>
      </c>
      <c r="E118" s="522">
        <f t="shared" si="36"/>
        <v>552.76190476190482</v>
      </c>
      <c r="F118" s="523">
        <f t="shared" si="37"/>
        <v>14438.573646164394</v>
      </c>
      <c r="G118" s="523">
        <f t="shared" si="38"/>
        <v>14714.954598545346</v>
      </c>
      <c r="H118" s="526">
        <f t="shared" si="39"/>
        <v>2281.1487323740489</v>
      </c>
      <c r="I118" s="577">
        <f t="shared" si="40"/>
        <v>2281.1487323740489</v>
      </c>
      <c r="J118" s="514">
        <f t="shared" si="30"/>
        <v>0</v>
      </c>
      <c r="K118" s="514"/>
      <c r="L118" s="525"/>
      <c r="M118" s="514">
        <f t="shared" si="23"/>
        <v>0</v>
      </c>
      <c r="N118" s="525"/>
      <c r="O118" s="514">
        <f t="shared" si="24"/>
        <v>0</v>
      </c>
      <c r="P118" s="514">
        <f t="shared" si="25"/>
        <v>0</v>
      </c>
    </row>
    <row r="119" spans="2:16">
      <c r="B119" s="195" t="str">
        <f t="shared" si="26"/>
        <v/>
      </c>
      <c r="C119" s="507">
        <f>IF(D93="","-",+C118+1)</f>
        <v>2030</v>
      </c>
      <c r="D119" s="374">
        <f>IF(F118+SUM(E$99:E118)=D$92,F118,D$92-SUM(E$99:E118))</f>
        <v>14438.573646164394</v>
      </c>
      <c r="E119" s="522">
        <f t="shared" si="36"/>
        <v>552.76190476190482</v>
      </c>
      <c r="F119" s="523">
        <f t="shared" si="37"/>
        <v>13885.811741402489</v>
      </c>
      <c r="G119" s="523">
        <f t="shared" si="38"/>
        <v>14162.192693783441</v>
      </c>
      <c r="H119" s="526">
        <f t="shared" si="39"/>
        <v>2216.2225113247009</v>
      </c>
      <c r="I119" s="577">
        <f t="shared" si="40"/>
        <v>2216.2225113247009</v>
      </c>
      <c r="J119" s="514">
        <f t="shared" si="30"/>
        <v>0</v>
      </c>
      <c r="K119" s="514"/>
      <c r="L119" s="525"/>
      <c r="M119" s="514">
        <f t="shared" si="23"/>
        <v>0</v>
      </c>
      <c r="N119" s="525"/>
      <c r="O119" s="514">
        <f t="shared" si="24"/>
        <v>0</v>
      </c>
      <c r="P119" s="514">
        <f t="shared" si="25"/>
        <v>0</v>
      </c>
    </row>
    <row r="120" spans="2:16">
      <c r="B120" s="195" t="str">
        <f t="shared" si="26"/>
        <v/>
      </c>
      <c r="C120" s="507">
        <f>IF(D93="","-",+C119+1)</f>
        <v>2031</v>
      </c>
      <c r="D120" s="374">
        <f>IF(F119+SUM(E$99:E119)=D$92,F119,D$92-SUM(E$99:E119))</f>
        <v>13885.811741402489</v>
      </c>
      <c r="E120" s="522">
        <f t="shared" si="36"/>
        <v>552.76190476190482</v>
      </c>
      <c r="F120" s="523">
        <f t="shared" si="37"/>
        <v>13333.049836640585</v>
      </c>
      <c r="G120" s="523">
        <f t="shared" si="38"/>
        <v>13609.430789021537</v>
      </c>
      <c r="H120" s="526">
        <f t="shared" si="39"/>
        <v>2151.2962902753529</v>
      </c>
      <c r="I120" s="577">
        <f t="shared" si="40"/>
        <v>2151.2962902753529</v>
      </c>
      <c r="J120" s="514">
        <f t="shared" si="30"/>
        <v>0</v>
      </c>
      <c r="K120" s="514"/>
      <c r="L120" s="525"/>
      <c r="M120" s="514">
        <f t="shared" si="23"/>
        <v>0</v>
      </c>
      <c r="N120" s="525"/>
      <c r="O120" s="514">
        <f t="shared" si="24"/>
        <v>0</v>
      </c>
      <c r="P120" s="514">
        <f t="shared" si="25"/>
        <v>0</v>
      </c>
    </row>
    <row r="121" spans="2:16">
      <c r="B121" s="195" t="str">
        <f t="shared" si="26"/>
        <v/>
      </c>
      <c r="C121" s="507">
        <f>IF(D93="","-",+C120+1)</f>
        <v>2032</v>
      </c>
      <c r="D121" s="374">
        <f>IF(F120+SUM(E$99:E120)=D$92,F120,D$92-SUM(E$99:E120))</f>
        <v>13333.049836640585</v>
      </c>
      <c r="E121" s="522">
        <f t="shared" si="36"/>
        <v>552.76190476190482</v>
      </c>
      <c r="F121" s="523">
        <f t="shared" si="37"/>
        <v>12780.28793187868</v>
      </c>
      <c r="G121" s="523">
        <f t="shared" si="38"/>
        <v>13056.668884259632</v>
      </c>
      <c r="H121" s="526">
        <f t="shared" si="39"/>
        <v>2086.3700692260049</v>
      </c>
      <c r="I121" s="577">
        <f t="shared" si="40"/>
        <v>2086.3700692260049</v>
      </c>
      <c r="J121" s="514">
        <f t="shared" si="30"/>
        <v>0</v>
      </c>
      <c r="K121" s="514"/>
      <c r="L121" s="525"/>
      <c r="M121" s="514">
        <f t="shared" si="23"/>
        <v>0</v>
      </c>
      <c r="N121" s="525"/>
      <c r="O121" s="514">
        <f t="shared" si="24"/>
        <v>0</v>
      </c>
      <c r="P121" s="514">
        <f t="shared" si="25"/>
        <v>0</v>
      </c>
    </row>
    <row r="122" spans="2:16">
      <c r="B122" s="195" t="str">
        <f t="shared" si="26"/>
        <v/>
      </c>
      <c r="C122" s="507">
        <f>IF(D93="","-",+C121+1)</f>
        <v>2033</v>
      </c>
      <c r="D122" s="374">
        <f>IF(F121+SUM(E$99:E121)=D$92,F121,D$92-SUM(E$99:E121))</f>
        <v>12780.28793187868</v>
      </c>
      <c r="E122" s="522">
        <f t="shared" si="36"/>
        <v>552.76190476190482</v>
      </c>
      <c r="F122" s="523">
        <f t="shared" si="37"/>
        <v>12227.526027116775</v>
      </c>
      <c r="G122" s="523">
        <f t="shared" si="38"/>
        <v>12503.906979497728</v>
      </c>
      <c r="H122" s="526">
        <f t="shared" si="39"/>
        <v>2021.443848176657</v>
      </c>
      <c r="I122" s="577">
        <f t="shared" si="40"/>
        <v>2021.443848176657</v>
      </c>
      <c r="J122" s="514">
        <f t="shared" si="30"/>
        <v>0</v>
      </c>
      <c r="K122" s="514"/>
      <c r="L122" s="525"/>
      <c r="M122" s="514">
        <f t="shared" si="23"/>
        <v>0</v>
      </c>
      <c r="N122" s="525"/>
      <c r="O122" s="514">
        <f t="shared" si="24"/>
        <v>0</v>
      </c>
      <c r="P122" s="514">
        <f t="shared" si="25"/>
        <v>0</v>
      </c>
    </row>
    <row r="123" spans="2:16">
      <c r="B123" s="195" t="str">
        <f t="shared" si="26"/>
        <v/>
      </c>
      <c r="C123" s="507">
        <f>IF(D93="","-",+C122+1)</f>
        <v>2034</v>
      </c>
      <c r="D123" s="374">
        <f>IF(F122+SUM(E$99:E122)=D$92,F122,D$92-SUM(E$99:E122))</f>
        <v>12227.526027116775</v>
      </c>
      <c r="E123" s="522">
        <f t="shared" si="36"/>
        <v>552.76190476190482</v>
      </c>
      <c r="F123" s="523">
        <f t="shared" si="37"/>
        <v>11674.764122354871</v>
      </c>
      <c r="G123" s="523">
        <f t="shared" si="38"/>
        <v>11951.145074735823</v>
      </c>
      <c r="H123" s="526">
        <f t="shared" si="39"/>
        <v>1956.517627127309</v>
      </c>
      <c r="I123" s="577">
        <f t="shared" si="40"/>
        <v>1956.517627127309</v>
      </c>
      <c r="J123" s="514">
        <f t="shared" si="30"/>
        <v>0</v>
      </c>
      <c r="K123" s="514"/>
      <c r="L123" s="525"/>
      <c r="M123" s="514">
        <f t="shared" si="23"/>
        <v>0</v>
      </c>
      <c r="N123" s="525"/>
      <c r="O123" s="514">
        <f t="shared" si="24"/>
        <v>0</v>
      </c>
      <c r="P123" s="514">
        <f t="shared" si="25"/>
        <v>0</v>
      </c>
    </row>
    <row r="124" spans="2:16">
      <c r="B124" s="195" t="str">
        <f t="shared" si="26"/>
        <v/>
      </c>
      <c r="C124" s="507">
        <f>IF(D93="","-",+C123+1)</f>
        <v>2035</v>
      </c>
      <c r="D124" s="374">
        <f>IF(F123+SUM(E$99:E123)=D$92,F123,D$92-SUM(E$99:E123))</f>
        <v>11674.764122354871</v>
      </c>
      <c r="E124" s="522">
        <f t="shared" si="36"/>
        <v>552.76190476190482</v>
      </c>
      <c r="F124" s="523">
        <f t="shared" si="37"/>
        <v>11122.002217592966</v>
      </c>
      <c r="G124" s="523">
        <f t="shared" si="38"/>
        <v>11398.383169973918</v>
      </c>
      <c r="H124" s="526">
        <f t="shared" si="39"/>
        <v>1891.591406077961</v>
      </c>
      <c r="I124" s="577">
        <f t="shared" si="40"/>
        <v>1891.591406077961</v>
      </c>
      <c r="J124" s="514">
        <f t="shared" si="30"/>
        <v>0</v>
      </c>
      <c r="K124" s="514"/>
      <c r="L124" s="525"/>
      <c r="M124" s="514">
        <f t="shared" si="23"/>
        <v>0</v>
      </c>
      <c r="N124" s="525"/>
      <c r="O124" s="514">
        <f t="shared" si="24"/>
        <v>0</v>
      </c>
      <c r="P124" s="514">
        <f t="shared" si="25"/>
        <v>0</v>
      </c>
    </row>
    <row r="125" spans="2:16">
      <c r="B125" s="195" t="str">
        <f t="shared" si="26"/>
        <v/>
      </c>
      <c r="C125" s="507">
        <f>IF(D93="","-",+C124+1)</f>
        <v>2036</v>
      </c>
      <c r="D125" s="374">
        <f>IF(F124+SUM(E$99:E124)=D$92,F124,D$92-SUM(E$99:E124))</f>
        <v>11122.002217592966</v>
      </c>
      <c r="E125" s="522">
        <f t="shared" si="36"/>
        <v>552.76190476190482</v>
      </c>
      <c r="F125" s="523">
        <f t="shared" si="37"/>
        <v>10569.240312831062</v>
      </c>
      <c r="G125" s="523">
        <f t="shared" si="38"/>
        <v>10845.621265212014</v>
      </c>
      <c r="H125" s="526">
        <f t="shared" si="39"/>
        <v>1826.6651850286132</v>
      </c>
      <c r="I125" s="577">
        <f t="shared" si="40"/>
        <v>1826.6651850286132</v>
      </c>
      <c r="J125" s="514">
        <f t="shared" si="30"/>
        <v>0</v>
      </c>
      <c r="K125" s="514"/>
      <c r="L125" s="525"/>
      <c r="M125" s="514">
        <f t="shared" si="23"/>
        <v>0</v>
      </c>
      <c r="N125" s="525"/>
      <c r="O125" s="514">
        <f t="shared" si="24"/>
        <v>0</v>
      </c>
      <c r="P125" s="514">
        <f t="shared" si="25"/>
        <v>0</v>
      </c>
    </row>
    <row r="126" spans="2:16">
      <c r="B126" s="195" t="str">
        <f t="shared" si="26"/>
        <v/>
      </c>
      <c r="C126" s="507">
        <f>IF(D93="","-",+C125+1)</f>
        <v>2037</v>
      </c>
      <c r="D126" s="374">
        <f>IF(F125+SUM(E$99:E125)=D$92,F125,D$92-SUM(E$99:E125))</f>
        <v>10569.240312831062</v>
      </c>
      <c r="E126" s="522">
        <f t="shared" si="36"/>
        <v>552.76190476190482</v>
      </c>
      <c r="F126" s="523">
        <f t="shared" si="37"/>
        <v>10016.478408069157</v>
      </c>
      <c r="G126" s="523">
        <f t="shared" si="38"/>
        <v>10292.859360450109</v>
      </c>
      <c r="H126" s="526">
        <f t="shared" si="39"/>
        <v>1761.7389639792652</v>
      </c>
      <c r="I126" s="577">
        <f t="shared" si="40"/>
        <v>1761.7389639792652</v>
      </c>
      <c r="J126" s="514">
        <f t="shared" si="30"/>
        <v>0</v>
      </c>
      <c r="K126" s="514"/>
      <c r="L126" s="525"/>
      <c r="M126" s="514">
        <f t="shared" si="23"/>
        <v>0</v>
      </c>
      <c r="N126" s="525"/>
      <c r="O126" s="514">
        <f t="shared" si="24"/>
        <v>0</v>
      </c>
      <c r="P126" s="514">
        <f t="shared" si="25"/>
        <v>0</v>
      </c>
    </row>
    <row r="127" spans="2:16">
      <c r="B127" s="195" t="str">
        <f t="shared" si="26"/>
        <v/>
      </c>
      <c r="C127" s="507">
        <f>IF(D93="","-",+C126+1)</f>
        <v>2038</v>
      </c>
      <c r="D127" s="374">
        <f>IF(F126+SUM(E$99:E126)=D$92,F126,D$92-SUM(E$99:E126))</f>
        <v>10016.478408069157</v>
      </c>
      <c r="E127" s="522">
        <f t="shared" si="36"/>
        <v>552.76190476190482</v>
      </c>
      <c r="F127" s="523">
        <f t="shared" si="37"/>
        <v>9463.7165033072524</v>
      </c>
      <c r="G127" s="523">
        <f t="shared" si="38"/>
        <v>9740.0974556882047</v>
      </c>
      <c r="H127" s="526">
        <f t="shared" si="39"/>
        <v>1696.8127429299172</v>
      </c>
      <c r="I127" s="577">
        <f t="shared" si="40"/>
        <v>1696.8127429299172</v>
      </c>
      <c r="J127" s="514">
        <f t="shared" si="30"/>
        <v>0</v>
      </c>
      <c r="K127" s="514"/>
      <c r="L127" s="525"/>
      <c r="M127" s="514">
        <f t="shared" si="23"/>
        <v>0</v>
      </c>
      <c r="N127" s="525"/>
      <c r="O127" s="514">
        <f t="shared" si="24"/>
        <v>0</v>
      </c>
      <c r="P127" s="514">
        <f t="shared" si="25"/>
        <v>0</v>
      </c>
    </row>
    <row r="128" spans="2:16">
      <c r="B128" s="195" t="str">
        <f t="shared" si="26"/>
        <v/>
      </c>
      <c r="C128" s="507">
        <f>IF(D93="","-",+C127+1)</f>
        <v>2039</v>
      </c>
      <c r="D128" s="374">
        <f>IF(F127+SUM(E$99:E127)=D$92,F127,D$92-SUM(E$99:E127))</f>
        <v>9463.7165033072524</v>
      </c>
      <c r="E128" s="522">
        <f t="shared" si="36"/>
        <v>552.76190476190482</v>
      </c>
      <c r="F128" s="523">
        <f t="shared" si="37"/>
        <v>8910.9545985453478</v>
      </c>
      <c r="G128" s="523">
        <f t="shared" si="38"/>
        <v>9187.3355509263001</v>
      </c>
      <c r="H128" s="526">
        <f t="shared" si="39"/>
        <v>1631.8865218805693</v>
      </c>
      <c r="I128" s="577">
        <f t="shared" si="40"/>
        <v>1631.8865218805693</v>
      </c>
      <c r="J128" s="514">
        <f t="shared" si="30"/>
        <v>0</v>
      </c>
      <c r="K128" s="514"/>
      <c r="L128" s="525"/>
      <c r="M128" s="514">
        <f t="shared" si="23"/>
        <v>0</v>
      </c>
      <c r="N128" s="525"/>
      <c r="O128" s="514">
        <f t="shared" si="24"/>
        <v>0</v>
      </c>
      <c r="P128" s="514">
        <f t="shared" si="25"/>
        <v>0</v>
      </c>
    </row>
    <row r="129" spans="2:16">
      <c r="B129" s="195" t="str">
        <f t="shared" si="26"/>
        <v/>
      </c>
      <c r="C129" s="507">
        <f>IF(D93="","-",+C128+1)</f>
        <v>2040</v>
      </c>
      <c r="D129" s="374">
        <f>IF(F128+SUM(E$99:E128)=D$92,F128,D$92-SUM(E$99:E128))</f>
        <v>8910.9545985453478</v>
      </c>
      <c r="E129" s="522">
        <f t="shared" si="36"/>
        <v>552.76190476190482</v>
      </c>
      <c r="F129" s="523">
        <f t="shared" si="37"/>
        <v>8358.1926937834432</v>
      </c>
      <c r="G129" s="523">
        <f t="shared" si="38"/>
        <v>8634.5736461643955</v>
      </c>
      <c r="H129" s="526">
        <f t="shared" si="39"/>
        <v>1566.9603008312213</v>
      </c>
      <c r="I129" s="577">
        <f t="shared" si="40"/>
        <v>1566.9603008312213</v>
      </c>
      <c r="J129" s="514">
        <f t="shared" si="30"/>
        <v>0</v>
      </c>
      <c r="K129" s="514"/>
      <c r="L129" s="525"/>
      <c r="M129" s="514">
        <f t="shared" si="23"/>
        <v>0</v>
      </c>
      <c r="N129" s="525"/>
      <c r="O129" s="514">
        <f t="shared" si="24"/>
        <v>0</v>
      </c>
      <c r="P129" s="514">
        <f t="shared" si="25"/>
        <v>0</v>
      </c>
    </row>
    <row r="130" spans="2:16">
      <c r="B130" s="195" t="str">
        <f t="shared" si="26"/>
        <v/>
      </c>
      <c r="C130" s="507">
        <f>IF(D93="","-",+C129+1)</f>
        <v>2041</v>
      </c>
      <c r="D130" s="374">
        <f>IF(F129+SUM(E$99:E129)=D$92,F129,D$92-SUM(E$99:E129))</f>
        <v>8358.1926937834432</v>
      </c>
      <c r="E130" s="522">
        <f t="shared" si="36"/>
        <v>552.76190476190482</v>
      </c>
      <c r="F130" s="523">
        <f t="shared" si="37"/>
        <v>7805.4307890215387</v>
      </c>
      <c r="G130" s="523">
        <f t="shared" si="38"/>
        <v>8081.811741402491</v>
      </c>
      <c r="H130" s="526">
        <f t="shared" si="39"/>
        <v>1502.0340797818735</v>
      </c>
      <c r="I130" s="577">
        <f t="shared" si="40"/>
        <v>1502.0340797818735</v>
      </c>
      <c r="J130" s="514">
        <f t="shared" si="30"/>
        <v>0</v>
      </c>
      <c r="K130" s="514"/>
      <c r="L130" s="525"/>
      <c r="M130" s="514">
        <f t="shared" si="23"/>
        <v>0</v>
      </c>
      <c r="N130" s="525"/>
      <c r="O130" s="514">
        <f t="shared" si="24"/>
        <v>0</v>
      </c>
      <c r="P130" s="514">
        <f t="shared" si="25"/>
        <v>0</v>
      </c>
    </row>
    <row r="131" spans="2:16">
      <c r="B131" s="195" t="str">
        <f t="shared" si="26"/>
        <v/>
      </c>
      <c r="C131" s="507">
        <f>IF(D93="","-",+C130+1)</f>
        <v>2042</v>
      </c>
      <c r="D131" s="374">
        <f>IF(F130+SUM(E$99:E130)=D$92,F130,D$92-SUM(E$99:E130))</f>
        <v>7805.4307890215387</v>
      </c>
      <c r="E131" s="522">
        <f t="shared" si="36"/>
        <v>552.76190476190482</v>
      </c>
      <c r="F131" s="523">
        <f t="shared" si="37"/>
        <v>7252.6688842596341</v>
      </c>
      <c r="G131" s="523">
        <f t="shared" si="38"/>
        <v>7529.0498366405864</v>
      </c>
      <c r="H131" s="526">
        <f t="shared" si="39"/>
        <v>1437.1078587325255</v>
      </c>
      <c r="I131" s="577">
        <f t="shared" si="40"/>
        <v>1437.1078587325255</v>
      </c>
      <c r="J131" s="514">
        <f t="shared" si="30"/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</row>
    <row r="132" spans="2:16">
      <c r="B132" s="195" t="str">
        <f t="shared" si="26"/>
        <v/>
      </c>
      <c r="C132" s="507">
        <f>IF(D93="","-",+C131+1)</f>
        <v>2043</v>
      </c>
      <c r="D132" s="374">
        <f>IF(F131+SUM(E$99:E131)=D$92,F131,D$92-SUM(E$99:E131))</f>
        <v>7252.6688842596341</v>
      </c>
      <c r="E132" s="522">
        <f t="shared" si="36"/>
        <v>552.76190476190482</v>
      </c>
      <c r="F132" s="523">
        <f t="shared" si="37"/>
        <v>6699.9069794977295</v>
      </c>
      <c r="G132" s="523">
        <f t="shared" si="38"/>
        <v>6976.2879318786818</v>
      </c>
      <c r="H132" s="526">
        <f t="shared" si="39"/>
        <v>1372.1816376831775</v>
      </c>
      <c r="I132" s="577">
        <f t="shared" si="40"/>
        <v>1372.1816376831775</v>
      </c>
      <c r="J132" s="514">
        <f t="shared" si="3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</row>
    <row r="133" spans="2:16">
      <c r="B133" s="195" t="str">
        <f t="shared" si="26"/>
        <v/>
      </c>
      <c r="C133" s="507">
        <f>IF(D93="","-",+C132+1)</f>
        <v>2044</v>
      </c>
      <c r="D133" s="374">
        <f>IF(F132+SUM(E$99:E132)=D$92,F132,D$92-SUM(E$99:E132))</f>
        <v>6699.9069794977295</v>
      </c>
      <c r="E133" s="522">
        <f t="shared" si="36"/>
        <v>552.76190476190482</v>
      </c>
      <c r="F133" s="523">
        <f t="shared" si="37"/>
        <v>6147.1450747358249</v>
      </c>
      <c r="G133" s="523">
        <f t="shared" si="38"/>
        <v>6423.5260271167772</v>
      </c>
      <c r="H133" s="526">
        <f t="shared" si="39"/>
        <v>1307.2554166338296</v>
      </c>
      <c r="I133" s="577">
        <f t="shared" si="40"/>
        <v>1307.2554166338296</v>
      </c>
      <c r="J133" s="514">
        <f t="shared" si="3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</row>
    <row r="134" spans="2:16">
      <c r="B134" s="195" t="str">
        <f t="shared" si="26"/>
        <v/>
      </c>
      <c r="C134" s="507">
        <f>IF(D93="","-",+C133+1)</f>
        <v>2045</v>
      </c>
      <c r="D134" s="374">
        <f>IF(F133+SUM(E$99:E133)=D$92,F133,D$92-SUM(E$99:E133))</f>
        <v>6147.1450747358249</v>
      </c>
      <c r="E134" s="522">
        <f t="shared" si="36"/>
        <v>552.76190476190482</v>
      </c>
      <c r="F134" s="523">
        <f t="shared" si="37"/>
        <v>5594.3831699739203</v>
      </c>
      <c r="G134" s="523">
        <f t="shared" si="38"/>
        <v>5870.7641223548726</v>
      </c>
      <c r="H134" s="526">
        <f t="shared" si="39"/>
        <v>1242.3291955844816</v>
      </c>
      <c r="I134" s="577">
        <f t="shared" si="40"/>
        <v>1242.3291955844816</v>
      </c>
      <c r="J134" s="514">
        <f t="shared" si="3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</row>
    <row r="135" spans="2:16">
      <c r="B135" s="195" t="str">
        <f t="shared" si="26"/>
        <v/>
      </c>
      <c r="C135" s="507">
        <f>IF(D93="","-",+C134+1)</f>
        <v>2046</v>
      </c>
      <c r="D135" s="374">
        <f>IF(F134+SUM(E$99:E134)=D$92,F134,D$92-SUM(E$99:E134))</f>
        <v>5594.3831699739203</v>
      </c>
      <c r="E135" s="522">
        <f t="shared" si="36"/>
        <v>552.76190476190482</v>
      </c>
      <c r="F135" s="523">
        <f t="shared" si="37"/>
        <v>5041.6212652120157</v>
      </c>
      <c r="G135" s="523">
        <f t="shared" si="38"/>
        <v>5318.002217592968</v>
      </c>
      <c r="H135" s="526">
        <f t="shared" si="39"/>
        <v>1177.4029745351336</v>
      </c>
      <c r="I135" s="577">
        <f t="shared" si="40"/>
        <v>1177.4029745351336</v>
      </c>
      <c r="J135" s="514">
        <f t="shared" si="3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</row>
    <row r="136" spans="2:16">
      <c r="B136" s="195" t="str">
        <f t="shared" si="26"/>
        <v/>
      </c>
      <c r="C136" s="507">
        <f>IF(D93="","-",+C135+1)</f>
        <v>2047</v>
      </c>
      <c r="D136" s="374">
        <f>IF(F135+SUM(E$99:E135)=D$92,F135,D$92-SUM(E$99:E135))</f>
        <v>5041.6212652120157</v>
      </c>
      <c r="E136" s="522">
        <f t="shared" si="36"/>
        <v>552.76190476190482</v>
      </c>
      <c r="F136" s="523">
        <f t="shared" si="37"/>
        <v>4488.8593604501111</v>
      </c>
      <c r="G136" s="523">
        <f t="shared" si="38"/>
        <v>4765.2403128310634</v>
      </c>
      <c r="H136" s="526">
        <f t="shared" si="39"/>
        <v>1112.4767534857856</v>
      </c>
      <c r="I136" s="577">
        <f t="shared" si="40"/>
        <v>1112.4767534857856</v>
      </c>
      <c r="J136" s="514">
        <f t="shared" si="3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</row>
    <row r="137" spans="2:16">
      <c r="B137" s="195" t="str">
        <f t="shared" si="26"/>
        <v/>
      </c>
      <c r="C137" s="507">
        <f>IF(D93="","-",+C136+1)</f>
        <v>2048</v>
      </c>
      <c r="D137" s="374">
        <f>IF(F136+SUM(E$99:E136)=D$92,F136,D$92-SUM(E$99:E136))</f>
        <v>4488.8593604501111</v>
      </c>
      <c r="E137" s="522">
        <f t="shared" si="36"/>
        <v>552.76190476190482</v>
      </c>
      <c r="F137" s="523">
        <f t="shared" si="37"/>
        <v>3936.0974556882065</v>
      </c>
      <c r="G137" s="523">
        <f t="shared" si="38"/>
        <v>4212.4784080691588</v>
      </c>
      <c r="H137" s="526">
        <f t="shared" si="39"/>
        <v>1047.5505324364376</v>
      </c>
      <c r="I137" s="577">
        <f t="shared" si="40"/>
        <v>1047.5505324364376</v>
      </c>
      <c r="J137" s="514">
        <f t="shared" si="3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</row>
    <row r="138" spans="2:16">
      <c r="B138" s="195" t="str">
        <f t="shared" si="26"/>
        <v/>
      </c>
      <c r="C138" s="507">
        <f>IF(D93="","-",+C137+1)</f>
        <v>2049</v>
      </c>
      <c r="D138" s="374">
        <f>IF(F137+SUM(E$99:E137)=D$92,F137,D$92-SUM(E$99:E137))</f>
        <v>3936.0974556882065</v>
      </c>
      <c r="E138" s="522">
        <f t="shared" si="36"/>
        <v>552.76190476190482</v>
      </c>
      <c r="F138" s="523">
        <f t="shared" si="37"/>
        <v>3383.3355509263019</v>
      </c>
      <c r="G138" s="523">
        <f t="shared" si="38"/>
        <v>3659.7165033072542</v>
      </c>
      <c r="H138" s="526">
        <f t="shared" si="39"/>
        <v>982.62431138708962</v>
      </c>
      <c r="I138" s="577">
        <f t="shared" si="40"/>
        <v>982.62431138708962</v>
      </c>
      <c r="J138" s="514">
        <f t="shared" si="3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</row>
    <row r="139" spans="2:16">
      <c r="B139" s="195" t="str">
        <f t="shared" si="26"/>
        <v/>
      </c>
      <c r="C139" s="507">
        <f>IF(D93="","-",+C138+1)</f>
        <v>2050</v>
      </c>
      <c r="D139" s="374">
        <f>IF(F138+SUM(E$99:E138)=D$92,F138,D$92-SUM(E$99:E138))</f>
        <v>3383.3355509263019</v>
      </c>
      <c r="E139" s="522">
        <f t="shared" si="36"/>
        <v>552.76190476190482</v>
      </c>
      <c r="F139" s="523">
        <f t="shared" si="37"/>
        <v>2830.5736461643974</v>
      </c>
      <c r="G139" s="523">
        <f t="shared" si="38"/>
        <v>3106.9545985453497</v>
      </c>
      <c r="H139" s="526">
        <f t="shared" si="39"/>
        <v>917.69809033774175</v>
      </c>
      <c r="I139" s="577">
        <f t="shared" si="40"/>
        <v>917.69809033774175</v>
      </c>
      <c r="J139" s="514">
        <f t="shared" si="3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</row>
    <row r="140" spans="2:16">
      <c r="B140" s="195" t="str">
        <f t="shared" si="26"/>
        <v/>
      </c>
      <c r="C140" s="507">
        <f>IF(D93="","-",+C139+1)</f>
        <v>2051</v>
      </c>
      <c r="D140" s="374">
        <f>IF(F139+SUM(E$99:E139)=D$92,F139,D$92-SUM(E$99:E139))</f>
        <v>2830.5736461643974</v>
      </c>
      <c r="E140" s="522">
        <f t="shared" si="36"/>
        <v>552.76190476190482</v>
      </c>
      <c r="F140" s="523">
        <f t="shared" si="37"/>
        <v>2277.8117414024928</v>
      </c>
      <c r="G140" s="523">
        <f t="shared" si="38"/>
        <v>2554.1926937834451</v>
      </c>
      <c r="H140" s="526">
        <f t="shared" si="39"/>
        <v>852.77186928839376</v>
      </c>
      <c r="I140" s="577">
        <f t="shared" si="40"/>
        <v>852.77186928839376</v>
      </c>
      <c r="J140" s="514">
        <f t="shared" si="3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</row>
    <row r="141" spans="2:16">
      <c r="B141" s="195" t="str">
        <f t="shared" si="26"/>
        <v/>
      </c>
      <c r="C141" s="507">
        <f>IF(D93="","-",+C140+1)</f>
        <v>2052</v>
      </c>
      <c r="D141" s="374">
        <f>IF(F140+SUM(E$99:E140)=D$92,F140,D$92-SUM(E$99:E140))</f>
        <v>2277.8117414024928</v>
      </c>
      <c r="E141" s="522">
        <f t="shared" si="36"/>
        <v>552.76190476190482</v>
      </c>
      <c r="F141" s="523">
        <f t="shared" si="37"/>
        <v>1725.049836640588</v>
      </c>
      <c r="G141" s="523">
        <f t="shared" si="38"/>
        <v>2001.4307890215405</v>
      </c>
      <c r="H141" s="526">
        <f t="shared" si="39"/>
        <v>787.84564823904589</v>
      </c>
      <c r="I141" s="577">
        <f t="shared" si="40"/>
        <v>787.84564823904589</v>
      </c>
      <c r="J141" s="514">
        <f t="shared" si="3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</row>
    <row r="142" spans="2:16">
      <c r="B142" s="195" t="str">
        <f t="shared" si="26"/>
        <v/>
      </c>
      <c r="C142" s="507">
        <f>IF(D93="","-",+C141+1)</f>
        <v>2053</v>
      </c>
      <c r="D142" s="374">
        <f>IF(F141+SUM(E$99:E141)=D$92,F141,D$92-SUM(E$99:E141))</f>
        <v>1725.049836640588</v>
      </c>
      <c r="E142" s="522">
        <f t="shared" si="36"/>
        <v>552.76190476190482</v>
      </c>
      <c r="F142" s="523">
        <f t="shared" si="37"/>
        <v>1172.2879318786831</v>
      </c>
      <c r="G142" s="523">
        <f t="shared" si="38"/>
        <v>1448.6688842596354</v>
      </c>
      <c r="H142" s="526">
        <f t="shared" si="39"/>
        <v>722.91942718969779</v>
      </c>
      <c r="I142" s="577">
        <f t="shared" si="40"/>
        <v>722.91942718969779</v>
      </c>
      <c r="J142" s="514">
        <f t="shared" si="3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</row>
    <row r="143" spans="2:16">
      <c r="B143" s="195" t="str">
        <f t="shared" si="26"/>
        <v/>
      </c>
      <c r="C143" s="507">
        <f>IF(D93="","-",+C142+1)</f>
        <v>2054</v>
      </c>
      <c r="D143" s="374">
        <f>IF(F142+SUM(E$99:E142)=D$92,F142,D$92-SUM(E$99:E142))</f>
        <v>1172.2879318786831</v>
      </c>
      <c r="E143" s="522">
        <f t="shared" si="36"/>
        <v>552.76190476190482</v>
      </c>
      <c r="F143" s="523">
        <f t="shared" si="37"/>
        <v>619.52602711677832</v>
      </c>
      <c r="G143" s="523">
        <f t="shared" si="38"/>
        <v>895.90697949773073</v>
      </c>
      <c r="H143" s="526">
        <f t="shared" si="39"/>
        <v>657.99320614034991</v>
      </c>
      <c r="I143" s="577">
        <f t="shared" si="40"/>
        <v>657.99320614034991</v>
      </c>
      <c r="J143" s="514">
        <f t="shared" si="3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</row>
    <row r="144" spans="2:16">
      <c r="B144" s="195" t="str">
        <f t="shared" si="26"/>
        <v/>
      </c>
      <c r="C144" s="507">
        <f>IF(D93="","-",+C143+1)</f>
        <v>2055</v>
      </c>
      <c r="D144" s="374">
        <f>IF(F143+SUM(E$99:E143)=D$92,F143,D$92-SUM(E$99:E143))</f>
        <v>619.52602711677832</v>
      </c>
      <c r="E144" s="522">
        <f t="shared" si="36"/>
        <v>552.76190476190482</v>
      </c>
      <c r="F144" s="523">
        <f t="shared" si="37"/>
        <v>66.764122354873507</v>
      </c>
      <c r="G144" s="523">
        <f t="shared" si="38"/>
        <v>343.14507473582592</v>
      </c>
      <c r="H144" s="526">
        <f t="shared" si="39"/>
        <v>593.06698509100192</v>
      </c>
      <c r="I144" s="577">
        <f t="shared" si="40"/>
        <v>593.06698509100192</v>
      </c>
      <c r="J144" s="514">
        <f t="shared" si="3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</row>
    <row r="145" spans="2:16">
      <c r="B145" s="195" t="str">
        <f t="shared" si="26"/>
        <v/>
      </c>
      <c r="C145" s="507">
        <f>IF(D93="","-",+C144+1)</f>
        <v>2056</v>
      </c>
      <c r="D145" s="374">
        <f>IF(F144+SUM(E$99:E144)=D$92,F144,D$92-SUM(E$99:E144))</f>
        <v>66.764122354873507</v>
      </c>
      <c r="E145" s="522">
        <f t="shared" si="36"/>
        <v>66.764122354873507</v>
      </c>
      <c r="F145" s="523">
        <f t="shared" si="37"/>
        <v>0</v>
      </c>
      <c r="G145" s="523">
        <f t="shared" si="38"/>
        <v>33.382061177436753</v>
      </c>
      <c r="H145" s="526">
        <f t="shared" si="39"/>
        <v>70.685107257085036</v>
      </c>
      <c r="I145" s="577">
        <f t="shared" si="40"/>
        <v>70.685107257085036</v>
      </c>
      <c r="J145" s="514">
        <f t="shared" si="3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</row>
    <row r="146" spans="2:16">
      <c r="B146" s="195" t="str">
        <f t="shared" si="26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 t="shared" si="36"/>
        <v>0</v>
      </c>
      <c r="F146" s="523">
        <f t="shared" si="37"/>
        <v>0</v>
      </c>
      <c r="G146" s="523">
        <f t="shared" si="38"/>
        <v>0</v>
      </c>
      <c r="H146" s="526">
        <f t="shared" si="39"/>
        <v>0</v>
      </c>
      <c r="I146" s="577">
        <f t="shared" si="40"/>
        <v>0</v>
      </c>
      <c r="J146" s="514">
        <f t="shared" si="3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</row>
    <row r="147" spans="2:16">
      <c r="B147" s="195" t="str">
        <f t="shared" si="26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36"/>
        <v>0</v>
      </c>
      <c r="F147" s="523">
        <f t="shared" si="37"/>
        <v>0</v>
      </c>
      <c r="G147" s="523">
        <f t="shared" si="38"/>
        <v>0</v>
      </c>
      <c r="H147" s="526">
        <f t="shared" si="39"/>
        <v>0</v>
      </c>
      <c r="I147" s="577">
        <f t="shared" si="40"/>
        <v>0</v>
      </c>
      <c r="J147" s="514">
        <f t="shared" si="3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</row>
    <row r="148" spans="2:16">
      <c r="B148" s="195" t="str">
        <f t="shared" si="26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36"/>
        <v>0</v>
      </c>
      <c r="F148" s="523">
        <f t="shared" si="37"/>
        <v>0</v>
      </c>
      <c r="G148" s="523">
        <f t="shared" si="38"/>
        <v>0</v>
      </c>
      <c r="H148" s="526">
        <f t="shared" si="39"/>
        <v>0</v>
      </c>
      <c r="I148" s="577">
        <f t="shared" si="40"/>
        <v>0</v>
      </c>
      <c r="J148" s="514">
        <f t="shared" si="3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</row>
    <row r="149" spans="2:16">
      <c r="B149" s="195" t="str">
        <f t="shared" si="26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36"/>
        <v>0</v>
      </c>
      <c r="F149" s="523">
        <f t="shared" si="37"/>
        <v>0</v>
      </c>
      <c r="G149" s="523">
        <f t="shared" si="38"/>
        <v>0</v>
      </c>
      <c r="H149" s="526">
        <f t="shared" si="39"/>
        <v>0</v>
      </c>
      <c r="I149" s="577">
        <f t="shared" si="40"/>
        <v>0</v>
      </c>
      <c r="J149" s="514">
        <f t="shared" si="3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</row>
    <row r="150" spans="2:16">
      <c r="B150" s="195" t="str">
        <f t="shared" si="26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36"/>
        <v>0</v>
      </c>
      <c r="F150" s="523">
        <f t="shared" si="37"/>
        <v>0</v>
      </c>
      <c r="G150" s="523">
        <f t="shared" si="38"/>
        <v>0</v>
      </c>
      <c r="H150" s="526">
        <f t="shared" si="39"/>
        <v>0</v>
      </c>
      <c r="I150" s="577">
        <f t="shared" si="40"/>
        <v>0</v>
      </c>
      <c r="J150" s="514">
        <f t="shared" si="3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</row>
    <row r="151" spans="2:16">
      <c r="B151" s="195" t="str">
        <f t="shared" si="26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36"/>
        <v>0</v>
      </c>
      <c r="F151" s="523">
        <f t="shared" si="37"/>
        <v>0</v>
      </c>
      <c r="G151" s="523">
        <f t="shared" si="38"/>
        <v>0</v>
      </c>
      <c r="H151" s="526">
        <f t="shared" si="39"/>
        <v>0</v>
      </c>
      <c r="I151" s="577">
        <f t="shared" si="40"/>
        <v>0</v>
      </c>
      <c r="J151" s="514">
        <f t="shared" si="3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</row>
    <row r="152" spans="2:16">
      <c r="B152" s="195" t="str">
        <f t="shared" si="26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36"/>
        <v>0</v>
      </c>
      <c r="F152" s="523">
        <f t="shared" si="37"/>
        <v>0</v>
      </c>
      <c r="G152" s="523">
        <f t="shared" si="38"/>
        <v>0</v>
      </c>
      <c r="H152" s="526">
        <f t="shared" si="39"/>
        <v>0</v>
      </c>
      <c r="I152" s="577">
        <f t="shared" si="40"/>
        <v>0</v>
      </c>
      <c r="J152" s="514">
        <f t="shared" si="3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</row>
    <row r="153" spans="2:16">
      <c r="B153" s="195" t="str">
        <f t="shared" si="26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36"/>
        <v>0</v>
      </c>
      <c r="F153" s="523">
        <f t="shared" si="37"/>
        <v>0</v>
      </c>
      <c r="G153" s="523">
        <f t="shared" si="38"/>
        <v>0</v>
      </c>
      <c r="H153" s="526">
        <f t="shared" si="39"/>
        <v>0</v>
      </c>
      <c r="I153" s="577">
        <f t="shared" si="40"/>
        <v>0</v>
      </c>
      <c r="J153" s="514">
        <f t="shared" si="3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</row>
    <row r="154" spans="2:16" ht="13.5" thickBot="1">
      <c r="B154" s="195" t="str">
        <f t="shared" si="26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36"/>
        <v>0</v>
      </c>
      <c r="F154" s="523">
        <f t="shared" si="37"/>
        <v>0</v>
      </c>
      <c r="G154" s="523">
        <f t="shared" si="38"/>
        <v>0</v>
      </c>
      <c r="H154" s="526">
        <f t="shared" si="39"/>
        <v>0</v>
      </c>
      <c r="I154" s="577">
        <f t="shared" si="40"/>
        <v>0</v>
      </c>
      <c r="J154" s="514">
        <f t="shared" si="3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</row>
    <row r="155" spans="2:16">
      <c r="C155" s="374" t="s">
        <v>78</v>
      </c>
      <c r="D155" s="375"/>
      <c r="E155" s="375">
        <f>SUM(E99:E154)</f>
        <v>23215.999999999996</v>
      </c>
      <c r="F155" s="375"/>
      <c r="G155" s="375"/>
      <c r="H155" s="375">
        <f>SUM(H99:H154)</f>
        <v>80254.335227407762</v>
      </c>
      <c r="I155" s="375">
        <f>SUM(I99:I154)</f>
        <v>80254.335227407762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view="pageBreakPreview" zoomScale="82" zoomScaleNormal="100" zoomScaleSheetLayoutView="82" workbookViewId="0">
      <selection activeCell="D106" sqref="D106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1869593.2846943685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1869593.2846943685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15930624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379300.57142857142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2280303.9967571078</v>
      </c>
      <c r="H20" s="639">
        <v>2280303.9967571078</v>
      </c>
      <c r="I20" s="511">
        <f t="shared" si="3"/>
        <v>0</v>
      </c>
      <c r="J20" s="511"/>
      <c r="K20" s="518">
        <f t="shared" si="0"/>
        <v>2280303.9967571078</v>
      </c>
      <c r="L20" s="519">
        <f t="shared" si="1"/>
        <v>0</v>
      </c>
      <c r="M20" s="518">
        <f t="shared" si="2"/>
        <v>2280303.9967571078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390217.48780487804</v>
      </c>
      <c r="F21" s="631">
        <v>14286225.830038084</v>
      </c>
      <c r="G21" s="630">
        <v>2230709.6567584975</v>
      </c>
      <c r="H21" s="639">
        <v>2230709.6567584975</v>
      </c>
      <c r="I21" s="511">
        <f t="shared" si="3"/>
        <v>0</v>
      </c>
      <c r="J21" s="511"/>
      <c r="K21" s="518">
        <f t="shared" si="0"/>
        <v>2230709.6567584975</v>
      </c>
      <c r="L21" s="519">
        <f t="shared" si="1"/>
        <v>0</v>
      </c>
      <c r="M21" s="518">
        <f t="shared" si="2"/>
        <v>2230709.6567584975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1858641.3891753859</v>
      </c>
      <c r="H22" s="639">
        <v>1858641.3891753859</v>
      </c>
      <c r="I22" s="511">
        <f t="shared" si="3"/>
        <v>0</v>
      </c>
      <c r="J22" s="511"/>
      <c r="K22" s="518">
        <f t="shared" si="0"/>
        <v>1858641.3891753859</v>
      </c>
      <c r="L22" s="519">
        <f t="shared" si="1"/>
        <v>0</v>
      </c>
      <c r="M22" s="518">
        <f t="shared" si="2"/>
        <v>1858641.3891753859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13840732.797706831</v>
      </c>
      <c r="E23" s="630">
        <v>379300.57142857142</v>
      </c>
      <c r="F23" s="631">
        <v>13461432.22627826</v>
      </c>
      <c r="G23" s="630">
        <v>1826377.362451636</v>
      </c>
      <c r="H23" s="639">
        <v>1826377.362451636</v>
      </c>
      <c r="I23" s="511">
        <f t="shared" si="3"/>
        <v>0</v>
      </c>
      <c r="J23" s="511"/>
      <c r="K23" s="518">
        <f t="shared" ref="K23" si="7">G23</f>
        <v>1826377.362451636</v>
      </c>
      <c r="L23" s="519">
        <f t="shared" ref="L23" si="8">IF(K23&lt;&gt;0,+G23-K23,0)</f>
        <v>0</v>
      </c>
      <c r="M23" s="518">
        <f t="shared" ref="M23" si="9">H23</f>
        <v>1826377.362451636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13443282.575682685</v>
      </c>
      <c r="E24" s="630">
        <v>379300.57142857142</v>
      </c>
      <c r="F24" s="631">
        <v>13063982.004254114</v>
      </c>
      <c r="G24" s="630">
        <v>1869593.2846943685</v>
      </c>
      <c r="H24" s="639">
        <v>1869593.2846943685</v>
      </c>
      <c r="I24" s="511">
        <f t="shared" si="3"/>
        <v>0</v>
      </c>
      <c r="J24" s="511"/>
      <c r="K24" s="518">
        <f t="shared" ref="K24" si="10">G24</f>
        <v>1869593.2846943685</v>
      </c>
      <c r="L24" s="519">
        <f t="shared" ref="L24" si="11">IF(K24&lt;&gt;0,+G24-K24,0)</f>
        <v>0</v>
      </c>
      <c r="M24" s="518">
        <f t="shared" ref="M24" si="12">H24</f>
        <v>1869593.2846943685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13063982.004254114</v>
      </c>
      <c r="E25" s="522">
        <f t="shared" ref="E25:E72" si="13">IF(+$I$14&lt;F24,$I$14,D25)</f>
        <v>379300.57142857142</v>
      </c>
      <c r="F25" s="523">
        <f t="shared" ref="F25:F72" si="14">+D25-E25</f>
        <v>12684681.432825543</v>
      </c>
      <c r="G25" s="524">
        <f t="shared" ref="G25:G50" si="15">+I$12*((D25+F25)/2)+E25</f>
        <v>1826943.1744928502</v>
      </c>
      <c r="H25" s="491">
        <f t="shared" ref="H25:H50" si="16">+I$13*((D25+F25)/2)+E25</f>
        <v>1826943.1744928502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12684681.432825543</v>
      </c>
      <c r="E26" s="522">
        <f t="shared" si="13"/>
        <v>379300.57142857142</v>
      </c>
      <c r="F26" s="523">
        <f t="shared" si="14"/>
        <v>12305380.861396972</v>
      </c>
      <c r="G26" s="524">
        <f t="shared" si="15"/>
        <v>1784293.0642913321</v>
      </c>
      <c r="H26" s="491">
        <f t="shared" si="16"/>
        <v>1784293.0642913321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12305380.861396972</v>
      </c>
      <c r="E27" s="522">
        <f t="shared" si="13"/>
        <v>379300.57142857142</v>
      </c>
      <c r="F27" s="523">
        <f t="shared" si="14"/>
        <v>11926080.289968401</v>
      </c>
      <c r="G27" s="524">
        <f t="shared" si="15"/>
        <v>1741642.9540898139</v>
      </c>
      <c r="H27" s="491">
        <f t="shared" si="16"/>
        <v>1741642.9540898139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11926080.289968401</v>
      </c>
      <c r="E28" s="522">
        <f t="shared" si="13"/>
        <v>379300.57142857142</v>
      </c>
      <c r="F28" s="523">
        <f t="shared" si="14"/>
        <v>11546779.71853983</v>
      </c>
      <c r="G28" s="524">
        <f t="shared" si="15"/>
        <v>1698992.8438882956</v>
      </c>
      <c r="H28" s="491">
        <f t="shared" si="16"/>
        <v>1698992.8438882956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11546779.71853983</v>
      </c>
      <c r="E29" s="522">
        <f t="shared" si="13"/>
        <v>379300.57142857142</v>
      </c>
      <c r="F29" s="523">
        <f t="shared" si="14"/>
        <v>11167479.147111259</v>
      </c>
      <c r="G29" s="524">
        <f t="shared" si="15"/>
        <v>1656342.7336867775</v>
      </c>
      <c r="H29" s="491">
        <f t="shared" si="16"/>
        <v>1656342.7336867775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11167479.147111259</v>
      </c>
      <c r="E30" s="522">
        <f t="shared" si="13"/>
        <v>379300.57142857142</v>
      </c>
      <c r="F30" s="523">
        <f t="shared" si="14"/>
        <v>10788178.575682689</v>
      </c>
      <c r="G30" s="524">
        <f t="shared" si="15"/>
        <v>1613692.6234852592</v>
      </c>
      <c r="H30" s="491">
        <f t="shared" si="16"/>
        <v>1613692.6234852592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10788178.575682689</v>
      </c>
      <c r="E31" s="522">
        <f t="shared" si="13"/>
        <v>379300.57142857142</v>
      </c>
      <c r="F31" s="523">
        <f t="shared" si="14"/>
        <v>10408878.004254118</v>
      </c>
      <c r="G31" s="524">
        <f t="shared" si="15"/>
        <v>1571042.5132837412</v>
      </c>
      <c r="H31" s="491">
        <f t="shared" si="16"/>
        <v>1571042.5132837412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10408878.004254118</v>
      </c>
      <c r="E32" s="522">
        <f t="shared" si="13"/>
        <v>379300.57142857142</v>
      </c>
      <c r="F32" s="523">
        <f t="shared" si="14"/>
        <v>10029577.432825547</v>
      </c>
      <c r="G32" s="524">
        <f t="shared" si="15"/>
        <v>1528392.4030822229</v>
      </c>
      <c r="H32" s="491">
        <f t="shared" si="16"/>
        <v>1528392.4030822229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10029577.432825547</v>
      </c>
      <c r="E33" s="522">
        <f t="shared" si="13"/>
        <v>379300.57142857142</v>
      </c>
      <c r="F33" s="523">
        <f t="shared" si="14"/>
        <v>9650276.8613969758</v>
      </c>
      <c r="G33" s="524">
        <f t="shared" si="15"/>
        <v>1485742.2928807046</v>
      </c>
      <c r="H33" s="491">
        <f t="shared" si="16"/>
        <v>1485742.2928807046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9650276.8613969758</v>
      </c>
      <c r="E34" s="522">
        <f t="shared" si="13"/>
        <v>379300.57142857142</v>
      </c>
      <c r="F34" s="523">
        <f t="shared" si="14"/>
        <v>9270976.2899684049</v>
      </c>
      <c r="G34" s="524">
        <f t="shared" si="15"/>
        <v>1443092.1826791866</v>
      </c>
      <c r="H34" s="491">
        <f t="shared" si="16"/>
        <v>1443092.1826791866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9270976.2899684049</v>
      </c>
      <c r="E35" s="522">
        <f t="shared" si="13"/>
        <v>379300.57142857142</v>
      </c>
      <c r="F35" s="523">
        <f t="shared" si="14"/>
        <v>8891675.718539834</v>
      </c>
      <c r="G35" s="524">
        <f t="shared" si="15"/>
        <v>1400442.0724776683</v>
      </c>
      <c r="H35" s="491">
        <f t="shared" si="16"/>
        <v>1400442.0724776683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8891675.718539834</v>
      </c>
      <c r="E36" s="522">
        <f t="shared" si="13"/>
        <v>379300.57142857142</v>
      </c>
      <c r="F36" s="523">
        <f t="shared" si="14"/>
        <v>8512375.1471112631</v>
      </c>
      <c r="G36" s="524">
        <f t="shared" si="15"/>
        <v>1357791.9622761502</v>
      </c>
      <c r="H36" s="491">
        <f t="shared" si="16"/>
        <v>1357791.9622761502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8512375.1471112631</v>
      </c>
      <c r="E37" s="522">
        <f t="shared" si="13"/>
        <v>379300.57142857142</v>
      </c>
      <c r="F37" s="523">
        <f t="shared" si="14"/>
        <v>8133074.5756826913</v>
      </c>
      <c r="G37" s="524">
        <f t="shared" si="15"/>
        <v>1315141.852074632</v>
      </c>
      <c r="H37" s="491">
        <f t="shared" si="16"/>
        <v>1315141.852074632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8133074.5756826913</v>
      </c>
      <c r="E38" s="522">
        <f t="shared" si="13"/>
        <v>379300.57142857142</v>
      </c>
      <c r="F38" s="523">
        <f t="shared" si="14"/>
        <v>7753774.0042541195</v>
      </c>
      <c r="G38" s="524">
        <f t="shared" si="15"/>
        <v>1272491.7418731137</v>
      </c>
      <c r="H38" s="491">
        <f t="shared" si="16"/>
        <v>1272491.7418731137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7753774.0042541195</v>
      </c>
      <c r="E39" s="522">
        <f t="shared" si="13"/>
        <v>379300.57142857142</v>
      </c>
      <c r="F39" s="523">
        <f t="shared" si="14"/>
        <v>7374473.4328255476</v>
      </c>
      <c r="G39" s="524">
        <f t="shared" si="15"/>
        <v>1229841.6316715954</v>
      </c>
      <c r="H39" s="491">
        <f t="shared" si="16"/>
        <v>1229841.6316715954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7374473.4328255476</v>
      </c>
      <c r="E40" s="522">
        <f t="shared" si="13"/>
        <v>379300.57142857142</v>
      </c>
      <c r="F40" s="523">
        <f t="shared" si="14"/>
        <v>6995172.8613969758</v>
      </c>
      <c r="G40" s="524">
        <f t="shared" si="15"/>
        <v>1187191.5214700769</v>
      </c>
      <c r="H40" s="491">
        <f t="shared" si="16"/>
        <v>1187191.5214700769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6995172.8613969758</v>
      </c>
      <c r="E41" s="522">
        <f t="shared" si="13"/>
        <v>379300.57142857142</v>
      </c>
      <c r="F41" s="523">
        <f t="shared" si="14"/>
        <v>6615872.289968404</v>
      </c>
      <c r="G41" s="524">
        <f t="shared" si="15"/>
        <v>1144541.4112685588</v>
      </c>
      <c r="H41" s="491">
        <f t="shared" si="16"/>
        <v>1144541.4112685588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6615872.289968404</v>
      </c>
      <c r="E42" s="522">
        <f t="shared" si="13"/>
        <v>379300.57142857142</v>
      </c>
      <c r="F42" s="523">
        <f t="shared" si="14"/>
        <v>6236571.7185398322</v>
      </c>
      <c r="G42" s="524">
        <f t="shared" si="15"/>
        <v>1101891.3010670403</v>
      </c>
      <c r="H42" s="491">
        <f t="shared" si="16"/>
        <v>1101891.3010670403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6236571.7185398322</v>
      </c>
      <c r="E43" s="522">
        <f t="shared" si="13"/>
        <v>379300.57142857142</v>
      </c>
      <c r="F43" s="523">
        <f t="shared" si="14"/>
        <v>5857271.1471112603</v>
      </c>
      <c r="G43" s="524">
        <f t="shared" si="15"/>
        <v>1059241.1908655223</v>
      </c>
      <c r="H43" s="491">
        <f t="shared" si="16"/>
        <v>1059241.1908655223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5857271.1471112603</v>
      </c>
      <c r="E44" s="522">
        <f t="shared" si="13"/>
        <v>379300.57142857142</v>
      </c>
      <c r="F44" s="523">
        <f t="shared" si="14"/>
        <v>5477970.5756826885</v>
      </c>
      <c r="G44" s="524">
        <f t="shared" si="15"/>
        <v>1016591.0806640037</v>
      </c>
      <c r="H44" s="491">
        <f t="shared" si="16"/>
        <v>1016591.0806640037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5477970.5756826885</v>
      </c>
      <c r="E45" s="522">
        <f t="shared" si="13"/>
        <v>379300.57142857142</v>
      </c>
      <c r="F45" s="523">
        <f t="shared" si="14"/>
        <v>5098670.0042541167</v>
      </c>
      <c r="G45" s="524">
        <f t="shared" si="15"/>
        <v>973940.97046248568</v>
      </c>
      <c r="H45" s="491">
        <f t="shared" si="16"/>
        <v>973940.97046248568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5098670.0042541167</v>
      </c>
      <c r="E46" s="522">
        <f t="shared" si="13"/>
        <v>379300.57142857142</v>
      </c>
      <c r="F46" s="523">
        <f t="shared" si="14"/>
        <v>4719369.4328255448</v>
      </c>
      <c r="G46" s="524">
        <f t="shared" si="15"/>
        <v>931290.86026096717</v>
      </c>
      <c r="H46" s="491">
        <f t="shared" si="16"/>
        <v>931290.86026096717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4719369.4328255448</v>
      </c>
      <c r="E47" s="522">
        <f t="shared" si="13"/>
        <v>379300.57142857142</v>
      </c>
      <c r="F47" s="523">
        <f t="shared" si="14"/>
        <v>4340068.861396973</v>
      </c>
      <c r="G47" s="524">
        <f t="shared" si="15"/>
        <v>888640.75005944888</v>
      </c>
      <c r="H47" s="491">
        <f t="shared" si="16"/>
        <v>888640.75005944888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4340068.861396973</v>
      </c>
      <c r="E48" s="522">
        <f t="shared" si="13"/>
        <v>379300.57142857142</v>
      </c>
      <c r="F48" s="523">
        <f t="shared" si="14"/>
        <v>3960768.2899684017</v>
      </c>
      <c r="G48" s="524">
        <f t="shared" si="15"/>
        <v>845990.6398579306</v>
      </c>
      <c r="H48" s="491">
        <f t="shared" si="16"/>
        <v>845990.6398579306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3960768.2899684017</v>
      </c>
      <c r="E49" s="522">
        <f t="shared" si="13"/>
        <v>379300.57142857142</v>
      </c>
      <c r="F49" s="523">
        <f t="shared" si="14"/>
        <v>3581467.7185398303</v>
      </c>
      <c r="G49" s="524">
        <f t="shared" si="15"/>
        <v>803340.52965641231</v>
      </c>
      <c r="H49" s="491">
        <f t="shared" si="16"/>
        <v>803340.52965641231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3581467.7185398303</v>
      </c>
      <c r="E50" s="522">
        <f t="shared" si="13"/>
        <v>379300.57142857142</v>
      </c>
      <c r="F50" s="523">
        <f t="shared" si="14"/>
        <v>3202167.1471112589</v>
      </c>
      <c r="G50" s="524">
        <f t="shared" si="15"/>
        <v>760690.41945489415</v>
      </c>
      <c r="H50" s="491">
        <f t="shared" si="16"/>
        <v>760690.41945489415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3202167.1471112589</v>
      </c>
      <c r="E51" s="522">
        <f t="shared" si="13"/>
        <v>379300.57142857142</v>
      </c>
      <c r="F51" s="523">
        <f t="shared" si="14"/>
        <v>2822866.5756826876</v>
      </c>
      <c r="G51" s="524">
        <f t="shared" ref="G51:G72" si="18">+I$12*((D51+F51)/2)+E51</f>
        <v>718040.30925337586</v>
      </c>
      <c r="H51" s="491">
        <f t="shared" ref="H51:H72" si="19">+I$13*((D51+F51)/2)+E51</f>
        <v>718040.30925337586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2822866.5756826876</v>
      </c>
      <c r="E52" s="522">
        <f t="shared" si="13"/>
        <v>379300.57142857142</v>
      </c>
      <c r="F52" s="523">
        <f t="shared" si="14"/>
        <v>2443566.0042541162</v>
      </c>
      <c r="G52" s="524">
        <f t="shared" si="18"/>
        <v>675390.19905185769</v>
      </c>
      <c r="H52" s="491">
        <f t="shared" si="19"/>
        <v>675390.19905185769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2443566.0042541162</v>
      </c>
      <c r="E53" s="522">
        <f t="shared" si="13"/>
        <v>379300.57142857142</v>
      </c>
      <c r="F53" s="523">
        <f t="shared" si="14"/>
        <v>2064265.4328255448</v>
      </c>
      <c r="G53" s="524">
        <f t="shared" si="18"/>
        <v>632740.08885033941</v>
      </c>
      <c r="H53" s="491">
        <f t="shared" si="19"/>
        <v>632740.08885033941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2064265.4328255448</v>
      </c>
      <c r="E54" s="522">
        <f t="shared" si="13"/>
        <v>379300.57142857142</v>
      </c>
      <c r="F54" s="523">
        <f t="shared" si="14"/>
        <v>1684964.8613969735</v>
      </c>
      <c r="G54" s="524">
        <f t="shared" si="18"/>
        <v>590089.97864882112</v>
      </c>
      <c r="H54" s="491">
        <f t="shared" si="19"/>
        <v>590089.97864882112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1684964.8613969735</v>
      </c>
      <c r="E55" s="522">
        <f t="shared" si="13"/>
        <v>379300.57142857142</v>
      </c>
      <c r="F55" s="523">
        <f t="shared" si="14"/>
        <v>1305664.2899684021</v>
      </c>
      <c r="G55" s="524">
        <f t="shared" si="18"/>
        <v>547439.86844730284</v>
      </c>
      <c r="H55" s="491">
        <f t="shared" si="19"/>
        <v>547439.86844730284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1305664.2899684021</v>
      </c>
      <c r="E56" s="522">
        <f t="shared" si="13"/>
        <v>379300.57142857142</v>
      </c>
      <c r="F56" s="523">
        <f t="shared" si="14"/>
        <v>926363.71853983076</v>
      </c>
      <c r="G56" s="524">
        <f t="shared" si="18"/>
        <v>504789.75824578467</v>
      </c>
      <c r="H56" s="491">
        <f t="shared" si="19"/>
        <v>504789.75824578467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926363.71853983076</v>
      </c>
      <c r="E57" s="522">
        <f t="shared" si="13"/>
        <v>379300.57142857142</v>
      </c>
      <c r="F57" s="523">
        <f t="shared" si="14"/>
        <v>547063.1471112594</v>
      </c>
      <c r="G57" s="524">
        <f t="shared" si="18"/>
        <v>462139.64804426639</v>
      </c>
      <c r="H57" s="491">
        <f t="shared" si="19"/>
        <v>462139.64804426639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547063.1471112594</v>
      </c>
      <c r="E58" s="522">
        <f t="shared" si="13"/>
        <v>379300.57142857142</v>
      </c>
      <c r="F58" s="523">
        <f t="shared" si="14"/>
        <v>167762.57568268798</v>
      </c>
      <c r="G58" s="524">
        <f t="shared" si="18"/>
        <v>419489.53784274816</v>
      </c>
      <c r="H58" s="491">
        <f t="shared" si="19"/>
        <v>419489.53784274816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167762.57568268798</v>
      </c>
      <c r="E59" s="522">
        <f t="shared" si="13"/>
        <v>167762.57568268798</v>
      </c>
      <c r="F59" s="523">
        <f t="shared" si="14"/>
        <v>0</v>
      </c>
      <c r="G59" s="524">
        <f t="shared" si="18"/>
        <v>177194.53133939678</v>
      </c>
      <c r="H59" s="491">
        <f t="shared" si="19"/>
        <v>177194.53133939678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15930623.999999998</v>
      </c>
      <c r="F73" s="375"/>
      <c r="G73" s="375">
        <f>SUM(G17:G72)</f>
        <v>55250770.243832506</v>
      </c>
      <c r="H73" s="375">
        <f>SUM(H17:H72)</f>
        <v>55250770.243832506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1869593.2846943685</v>
      </c>
      <c r="N87" s="546">
        <f>IF(J92&lt;D11,0,VLOOKUP(J92,C17:O72,11))</f>
        <v>1869593.2846943685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1938275.0190161855</v>
      </c>
      <c r="N88" s="550">
        <f>IF(J92&lt;D11,0,VLOOKUP(J92,C99:P154,7))</f>
        <v>1938275.0190161855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68681.734321817057</v>
      </c>
      <c r="N89" s="555">
        <f>+N88-N87</f>
        <v>68681.734321817057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15930624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379300.57142857142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 t="shared" ref="L99:L104" si="20">+H99</f>
        <v>1214975.8636759706</v>
      </c>
      <c r="M99" s="513">
        <f t="shared" ref="M99:M130" si="21">IF(L99&lt;&gt;0,+H99-L99,0)</f>
        <v>0</v>
      </c>
      <c r="N99" s="512">
        <f t="shared" ref="N99:N104" si="22">+I99</f>
        <v>1214975.8636759706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 t="shared" si="20"/>
        <v>2354626.7467602715</v>
      </c>
      <c r="M100" s="514">
        <f t="shared" ref="M100:M105" si="25">IF(L100&lt;&gt;0,+H100-L100,0)</f>
        <v>0</v>
      </c>
      <c r="N100" s="518">
        <f t="shared" si="22"/>
        <v>2354626.7467602715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6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27">+I101-H101</f>
        <v>0</v>
      </c>
      <c r="K101" s="514"/>
      <c r="L101" s="518">
        <f t="shared" si="20"/>
        <v>2253819.9284135839</v>
      </c>
      <c r="M101" s="514">
        <f t="shared" si="25"/>
        <v>0</v>
      </c>
      <c r="N101" s="518">
        <f t="shared" si="22"/>
        <v>2253819.9284135839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6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27"/>
        <v>0</v>
      </c>
      <c r="K102" s="514"/>
      <c r="L102" s="518">
        <f t="shared" si="20"/>
        <v>1977639.8776041078</v>
      </c>
      <c r="M102" s="514">
        <f t="shared" si="25"/>
        <v>0</v>
      </c>
      <c r="N102" s="518">
        <f t="shared" si="22"/>
        <v>1977639.8776041078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6"/>
        <v>IU</v>
      </c>
      <c r="C103" s="507">
        <f>IF(D93="","-",+C102+1)</f>
        <v>2019</v>
      </c>
      <c r="D103" s="629">
        <v>14600611.917774087</v>
      </c>
      <c r="E103" s="630">
        <v>370479.62790697673</v>
      </c>
      <c r="F103" s="631">
        <v>14230132.289867111</v>
      </c>
      <c r="G103" s="631">
        <v>14415372.1038206</v>
      </c>
      <c r="H103" s="633">
        <v>1913508.9365071231</v>
      </c>
      <c r="I103" s="634">
        <v>1913508.9365071231</v>
      </c>
      <c r="J103" s="514">
        <f t="shared" si="27"/>
        <v>0</v>
      </c>
      <c r="K103" s="514"/>
      <c r="L103" s="518">
        <f t="shared" si="20"/>
        <v>1913508.9365071231</v>
      </c>
      <c r="M103" s="514">
        <f t="shared" si="25"/>
        <v>0</v>
      </c>
      <c r="N103" s="518">
        <f t="shared" si="22"/>
        <v>1913508.9365071231</v>
      </c>
      <c r="O103" s="514">
        <f t="shared" si="23"/>
        <v>0</v>
      </c>
      <c r="P103" s="514">
        <f t="shared" si="24"/>
        <v>0</v>
      </c>
    </row>
    <row r="104" spans="1:16">
      <c r="B104" s="195" t="str">
        <f t="shared" si="26"/>
        <v/>
      </c>
      <c r="C104" s="507">
        <f>IF(D93="","-",+C103+1)</f>
        <v>2020</v>
      </c>
      <c r="D104" s="629">
        <v>14230132.289867111</v>
      </c>
      <c r="E104" s="630">
        <v>379300.57142857142</v>
      </c>
      <c r="F104" s="631">
        <v>13850831.71843854</v>
      </c>
      <c r="G104" s="631">
        <v>14040482.004152825</v>
      </c>
      <c r="H104" s="633">
        <v>1889689.0307729272</v>
      </c>
      <c r="I104" s="634">
        <v>1889689.0307729272</v>
      </c>
      <c r="J104" s="514">
        <f t="shared" si="27"/>
        <v>0</v>
      </c>
      <c r="K104" s="514"/>
      <c r="L104" s="518">
        <f t="shared" si="20"/>
        <v>1889689.0307729272</v>
      </c>
      <c r="M104" s="514">
        <f t="shared" si="25"/>
        <v>0</v>
      </c>
      <c r="N104" s="518">
        <f t="shared" si="22"/>
        <v>1889689.0307729272</v>
      </c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6"/>
        <v/>
      </c>
      <c r="C105" s="507">
        <f>IF(D93="","-",+C104+1)</f>
        <v>2021</v>
      </c>
      <c r="D105" s="629">
        <v>13850831.71843854</v>
      </c>
      <c r="E105" s="630">
        <v>388551.80487804877</v>
      </c>
      <c r="F105" s="631">
        <v>13462279.913560491</v>
      </c>
      <c r="G105" s="631">
        <v>13656555.815999515</v>
      </c>
      <c r="H105" s="633">
        <v>1938765.1732345268</v>
      </c>
      <c r="I105" s="634">
        <v>1938765.1732345268</v>
      </c>
      <c r="J105" s="514">
        <f t="shared" si="27"/>
        <v>0</v>
      </c>
      <c r="K105" s="514"/>
      <c r="L105" s="518">
        <f t="shared" ref="L105" si="28">+H105</f>
        <v>1938765.1732345268</v>
      </c>
      <c r="M105" s="514">
        <f t="shared" si="25"/>
        <v>0</v>
      </c>
      <c r="N105" s="518">
        <f t="shared" ref="N105" si="29">+I105</f>
        <v>1938765.1732345268</v>
      </c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6"/>
        <v/>
      </c>
      <c r="C106" s="507">
        <f>IF(D93="","-",+C105+1)</f>
        <v>2022</v>
      </c>
      <c r="D106" s="374">
        <f>IF(F105+SUM(E$99:E105)=D$92,F105,D$92-SUM(E$99:E105))</f>
        <v>13462279.913560491</v>
      </c>
      <c r="E106" s="522">
        <f t="shared" ref="E106:E154" si="30">IF(+$J$96&lt;F105,$J$96,D106)</f>
        <v>379300.57142857142</v>
      </c>
      <c r="F106" s="523">
        <f t="shared" ref="F106:F154" si="31">+D106-E106</f>
        <v>13082979.34213192</v>
      </c>
      <c r="G106" s="523">
        <f t="shared" ref="G106:G154" si="32">+(F106+D106)/2</f>
        <v>13272629.627846206</v>
      </c>
      <c r="H106" s="526">
        <f t="shared" ref="H106:H154" si="33">+J$94*G106+E106</f>
        <v>1938275.0190161855</v>
      </c>
      <c r="I106" s="577">
        <f t="shared" ref="I106:I154" si="34">+J$95*G106+E106</f>
        <v>1938275.0190161855</v>
      </c>
      <c r="J106" s="514">
        <f t="shared" si="27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6"/>
        <v/>
      </c>
      <c r="C107" s="507">
        <f>IF(D93="","-",+C106+1)</f>
        <v>2023</v>
      </c>
      <c r="D107" s="374">
        <f>IF(F106+SUM(E$99:E106)=D$92,F106,D$92-SUM(E$99:E106))</f>
        <v>13082979.34213192</v>
      </c>
      <c r="E107" s="522">
        <f t="shared" si="30"/>
        <v>379300.57142857142</v>
      </c>
      <c r="F107" s="523">
        <f t="shared" si="31"/>
        <v>12703678.770703349</v>
      </c>
      <c r="G107" s="523">
        <f t="shared" si="32"/>
        <v>12893329.056417635</v>
      </c>
      <c r="H107" s="526">
        <f t="shared" si="33"/>
        <v>1893723.1920314317</v>
      </c>
      <c r="I107" s="577">
        <f t="shared" si="34"/>
        <v>1893723.1920314317</v>
      </c>
      <c r="J107" s="514">
        <f t="shared" si="27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6"/>
        <v/>
      </c>
      <c r="C108" s="507">
        <f>IF(D93="","-",+C107+1)</f>
        <v>2024</v>
      </c>
      <c r="D108" s="374">
        <f>IF(F107+SUM(E$99:E107)=D$92,F107,D$92-SUM(E$99:E107))</f>
        <v>12703678.770703349</v>
      </c>
      <c r="E108" s="522">
        <f t="shared" si="30"/>
        <v>379300.57142857142</v>
      </c>
      <c r="F108" s="523">
        <f t="shared" si="31"/>
        <v>12324378.199274778</v>
      </c>
      <c r="G108" s="523">
        <f t="shared" si="32"/>
        <v>12514028.484989064</v>
      </c>
      <c r="H108" s="526">
        <f t="shared" si="33"/>
        <v>1849171.3650466779</v>
      </c>
      <c r="I108" s="577">
        <f t="shared" si="34"/>
        <v>1849171.3650466779</v>
      </c>
      <c r="J108" s="514">
        <f t="shared" si="27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6"/>
        <v/>
      </c>
      <c r="C109" s="507">
        <f>IF(D93="","-",+C108+1)</f>
        <v>2025</v>
      </c>
      <c r="D109" s="374">
        <f>IF(F108+SUM(E$99:E108)=D$92,F108,D$92-SUM(E$99:E108))</f>
        <v>12324378.199274778</v>
      </c>
      <c r="E109" s="522">
        <f t="shared" si="30"/>
        <v>379300.57142857142</v>
      </c>
      <c r="F109" s="523">
        <f t="shared" si="31"/>
        <v>11945077.627846207</v>
      </c>
      <c r="G109" s="523">
        <f t="shared" si="32"/>
        <v>12134727.913560493</v>
      </c>
      <c r="H109" s="526">
        <f t="shared" si="33"/>
        <v>1804619.5380619238</v>
      </c>
      <c r="I109" s="577">
        <f t="shared" si="34"/>
        <v>1804619.5380619238</v>
      </c>
      <c r="J109" s="514">
        <f t="shared" si="27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6"/>
        <v/>
      </c>
      <c r="C110" s="507">
        <f>IF(D93="","-",+C109+1)</f>
        <v>2026</v>
      </c>
      <c r="D110" s="374">
        <f>IF(F109+SUM(E$99:E109)=D$92,F109,D$92-SUM(E$99:E109))</f>
        <v>11945077.627846207</v>
      </c>
      <c r="E110" s="522">
        <f t="shared" si="30"/>
        <v>379300.57142857142</v>
      </c>
      <c r="F110" s="523">
        <f t="shared" si="31"/>
        <v>11565777.056417637</v>
      </c>
      <c r="G110" s="523">
        <f t="shared" si="32"/>
        <v>11755427.342131922</v>
      </c>
      <c r="H110" s="526">
        <f t="shared" si="33"/>
        <v>1760067.71107717</v>
      </c>
      <c r="I110" s="577">
        <f t="shared" si="34"/>
        <v>1760067.71107717</v>
      </c>
      <c r="J110" s="514">
        <f t="shared" si="27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6"/>
        <v/>
      </c>
      <c r="C111" s="507">
        <f>IF(D93="","-",+C110+1)</f>
        <v>2027</v>
      </c>
      <c r="D111" s="374">
        <f>IF(F110+SUM(E$99:E110)=D$92,F110,D$92-SUM(E$99:E110))</f>
        <v>11565777.056417637</v>
      </c>
      <c r="E111" s="522">
        <f t="shared" si="30"/>
        <v>379300.57142857142</v>
      </c>
      <c r="F111" s="523">
        <f t="shared" si="31"/>
        <v>11186476.484989066</v>
      </c>
      <c r="G111" s="523">
        <f t="shared" si="32"/>
        <v>11376126.770703351</v>
      </c>
      <c r="H111" s="526">
        <f t="shared" si="33"/>
        <v>1715515.8840924161</v>
      </c>
      <c r="I111" s="577">
        <f t="shared" si="34"/>
        <v>1715515.8840924161</v>
      </c>
      <c r="J111" s="514">
        <f t="shared" si="27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6"/>
        <v/>
      </c>
      <c r="C112" s="507">
        <f>IF(D93="","-",+C111+1)</f>
        <v>2028</v>
      </c>
      <c r="D112" s="374">
        <f>IF(F111+SUM(E$99:E111)=D$92,F111,D$92-SUM(E$99:E111))</f>
        <v>11186476.484989066</v>
      </c>
      <c r="E112" s="522">
        <f t="shared" si="30"/>
        <v>379300.57142857142</v>
      </c>
      <c r="F112" s="523">
        <f t="shared" si="31"/>
        <v>10807175.913560495</v>
      </c>
      <c r="G112" s="523">
        <f t="shared" si="32"/>
        <v>10996826.19927478</v>
      </c>
      <c r="H112" s="526">
        <f t="shared" si="33"/>
        <v>1670964.0571076621</v>
      </c>
      <c r="I112" s="577">
        <f t="shared" si="34"/>
        <v>1670964.0571076621</v>
      </c>
      <c r="J112" s="514">
        <f t="shared" si="27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6"/>
        <v/>
      </c>
      <c r="C113" s="507">
        <f>IF(D93="","-",+C112+1)</f>
        <v>2029</v>
      </c>
      <c r="D113" s="374">
        <f>IF(F112+SUM(E$99:E112)=D$92,F112,D$92-SUM(E$99:E112))</f>
        <v>10807175.913560495</v>
      </c>
      <c r="E113" s="522">
        <f t="shared" si="30"/>
        <v>379300.57142857142</v>
      </c>
      <c r="F113" s="523">
        <f t="shared" si="31"/>
        <v>10427875.342131924</v>
      </c>
      <c r="G113" s="523">
        <f t="shared" si="32"/>
        <v>10617525.627846209</v>
      </c>
      <c r="H113" s="526">
        <f t="shared" si="33"/>
        <v>1626412.2301229083</v>
      </c>
      <c r="I113" s="577">
        <f t="shared" si="34"/>
        <v>1626412.2301229083</v>
      </c>
      <c r="J113" s="514">
        <f t="shared" si="27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6"/>
        <v/>
      </c>
      <c r="C114" s="507">
        <f>IF(D93="","-",+C113+1)</f>
        <v>2030</v>
      </c>
      <c r="D114" s="374">
        <f>IF(F113+SUM(E$99:E113)=D$92,F113,D$92-SUM(E$99:E113))</f>
        <v>10427875.342131924</v>
      </c>
      <c r="E114" s="522">
        <f t="shared" si="30"/>
        <v>379300.57142857142</v>
      </c>
      <c r="F114" s="523">
        <f t="shared" si="31"/>
        <v>10048574.770703353</v>
      </c>
      <c r="G114" s="523">
        <f t="shared" si="32"/>
        <v>10238225.056417638</v>
      </c>
      <c r="H114" s="526">
        <f t="shared" si="33"/>
        <v>1581860.4031381544</v>
      </c>
      <c r="I114" s="577">
        <f t="shared" si="34"/>
        <v>1581860.4031381544</v>
      </c>
      <c r="J114" s="514">
        <f t="shared" si="27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6"/>
        <v/>
      </c>
      <c r="C115" s="507">
        <f>IF(D93="","-",+C114+1)</f>
        <v>2031</v>
      </c>
      <c r="D115" s="374">
        <f>IF(F114+SUM(E$99:E114)=D$92,F114,D$92-SUM(E$99:E114))</f>
        <v>10048574.770703353</v>
      </c>
      <c r="E115" s="522">
        <f t="shared" si="30"/>
        <v>379300.57142857142</v>
      </c>
      <c r="F115" s="523">
        <f t="shared" si="31"/>
        <v>9669274.1992747821</v>
      </c>
      <c r="G115" s="523">
        <f t="shared" si="32"/>
        <v>9858924.4849890675</v>
      </c>
      <c r="H115" s="526">
        <f t="shared" si="33"/>
        <v>1537308.5761534006</v>
      </c>
      <c r="I115" s="577">
        <f t="shared" si="34"/>
        <v>1537308.5761534006</v>
      </c>
      <c r="J115" s="514">
        <f t="shared" si="27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6"/>
        <v/>
      </c>
      <c r="C116" s="507">
        <f>IF(D93="","-",+C115+1)</f>
        <v>2032</v>
      </c>
      <c r="D116" s="374">
        <f>IF(F115+SUM(E$99:E115)=D$92,F115,D$92-SUM(E$99:E115))</f>
        <v>9669274.1992747821</v>
      </c>
      <c r="E116" s="522">
        <f t="shared" si="30"/>
        <v>379300.57142857142</v>
      </c>
      <c r="F116" s="523">
        <f t="shared" si="31"/>
        <v>9289973.6278462112</v>
      </c>
      <c r="G116" s="523">
        <f t="shared" si="32"/>
        <v>9479623.9135604966</v>
      </c>
      <c r="H116" s="526">
        <f t="shared" si="33"/>
        <v>1492756.7491686465</v>
      </c>
      <c r="I116" s="577">
        <f t="shared" si="34"/>
        <v>1492756.7491686465</v>
      </c>
      <c r="J116" s="514">
        <f t="shared" si="27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6"/>
        <v/>
      </c>
      <c r="C117" s="507">
        <f>IF(D93="","-",+C116+1)</f>
        <v>2033</v>
      </c>
      <c r="D117" s="374">
        <f>IF(F116+SUM(E$99:E116)=D$92,F116,D$92-SUM(E$99:E116))</f>
        <v>9289973.6278462112</v>
      </c>
      <c r="E117" s="522">
        <f t="shared" si="30"/>
        <v>379300.57142857142</v>
      </c>
      <c r="F117" s="523">
        <f t="shared" si="31"/>
        <v>8910673.0564176403</v>
      </c>
      <c r="G117" s="523">
        <f t="shared" si="32"/>
        <v>9100323.3421319257</v>
      </c>
      <c r="H117" s="526">
        <f t="shared" si="33"/>
        <v>1448204.9221838927</v>
      </c>
      <c r="I117" s="577">
        <f t="shared" si="34"/>
        <v>1448204.9221838927</v>
      </c>
      <c r="J117" s="514">
        <f t="shared" si="27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6"/>
        <v/>
      </c>
      <c r="C118" s="507">
        <f>IF(D93="","-",+C117+1)</f>
        <v>2034</v>
      </c>
      <c r="D118" s="374">
        <f>IF(F117+SUM(E$99:E117)=D$92,F117,D$92-SUM(E$99:E117))</f>
        <v>8910673.0564176403</v>
      </c>
      <c r="E118" s="522">
        <f t="shared" si="30"/>
        <v>379300.57142857142</v>
      </c>
      <c r="F118" s="523">
        <f t="shared" si="31"/>
        <v>8531372.4849890694</v>
      </c>
      <c r="G118" s="523">
        <f t="shared" si="32"/>
        <v>8721022.7707033549</v>
      </c>
      <c r="H118" s="526">
        <f t="shared" si="33"/>
        <v>1403653.0951991389</v>
      </c>
      <c r="I118" s="577">
        <f t="shared" si="34"/>
        <v>1403653.0951991389</v>
      </c>
      <c r="J118" s="514">
        <f t="shared" si="27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6"/>
        <v/>
      </c>
      <c r="C119" s="507">
        <f>IF(D93="","-",+C118+1)</f>
        <v>2035</v>
      </c>
      <c r="D119" s="374">
        <f>IF(F118+SUM(E$99:E118)=D$92,F118,D$92-SUM(E$99:E118))</f>
        <v>8531372.4849890694</v>
      </c>
      <c r="E119" s="522">
        <f t="shared" si="30"/>
        <v>379300.57142857142</v>
      </c>
      <c r="F119" s="523">
        <f t="shared" si="31"/>
        <v>8152071.9135604976</v>
      </c>
      <c r="G119" s="523">
        <f t="shared" si="32"/>
        <v>8341722.199274784</v>
      </c>
      <c r="H119" s="526">
        <f t="shared" si="33"/>
        <v>1359101.268214385</v>
      </c>
      <c r="I119" s="577">
        <f t="shared" si="34"/>
        <v>1359101.268214385</v>
      </c>
      <c r="J119" s="514">
        <f t="shared" si="27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6"/>
        <v/>
      </c>
      <c r="C120" s="507">
        <f>IF(D93="","-",+C119+1)</f>
        <v>2036</v>
      </c>
      <c r="D120" s="374">
        <f>IF(F119+SUM(E$99:E119)=D$92,F119,D$92-SUM(E$99:E119))</f>
        <v>8152071.9135604976</v>
      </c>
      <c r="E120" s="522">
        <f t="shared" si="30"/>
        <v>379300.57142857142</v>
      </c>
      <c r="F120" s="523">
        <f t="shared" si="31"/>
        <v>7772771.3421319257</v>
      </c>
      <c r="G120" s="523">
        <f t="shared" si="32"/>
        <v>7962421.6278462112</v>
      </c>
      <c r="H120" s="526">
        <f t="shared" si="33"/>
        <v>1314549.4412296307</v>
      </c>
      <c r="I120" s="577">
        <f t="shared" si="34"/>
        <v>1314549.4412296307</v>
      </c>
      <c r="J120" s="514">
        <f t="shared" si="27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6"/>
        <v/>
      </c>
      <c r="C121" s="507">
        <f>IF(D93="","-",+C120+1)</f>
        <v>2037</v>
      </c>
      <c r="D121" s="374">
        <f>IF(F120+SUM(E$99:E120)=D$92,F120,D$92-SUM(E$99:E120))</f>
        <v>7772771.3421319257</v>
      </c>
      <c r="E121" s="522">
        <f t="shared" si="30"/>
        <v>379300.57142857142</v>
      </c>
      <c r="F121" s="523">
        <f t="shared" si="31"/>
        <v>7393470.7707033539</v>
      </c>
      <c r="G121" s="523">
        <f t="shared" si="32"/>
        <v>7583121.0564176403</v>
      </c>
      <c r="H121" s="526">
        <f t="shared" si="33"/>
        <v>1269997.6142448769</v>
      </c>
      <c r="I121" s="577">
        <f t="shared" si="34"/>
        <v>1269997.6142448769</v>
      </c>
      <c r="J121" s="514">
        <f t="shared" si="27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6"/>
        <v/>
      </c>
      <c r="C122" s="507">
        <f>IF(D93="","-",+C121+1)</f>
        <v>2038</v>
      </c>
      <c r="D122" s="374">
        <f>IF(F121+SUM(E$99:E121)=D$92,F121,D$92-SUM(E$99:E121))</f>
        <v>7393470.7707033539</v>
      </c>
      <c r="E122" s="522">
        <f t="shared" si="30"/>
        <v>379300.57142857142</v>
      </c>
      <c r="F122" s="523">
        <f t="shared" si="31"/>
        <v>7014170.1992747821</v>
      </c>
      <c r="G122" s="523">
        <f t="shared" si="32"/>
        <v>7203820.4849890675</v>
      </c>
      <c r="H122" s="526">
        <f t="shared" si="33"/>
        <v>1225445.7872601228</v>
      </c>
      <c r="I122" s="577">
        <f t="shared" si="34"/>
        <v>1225445.7872601228</v>
      </c>
      <c r="J122" s="514">
        <f t="shared" si="27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6"/>
        <v/>
      </c>
      <c r="C123" s="507">
        <f>IF(D93="","-",+C122+1)</f>
        <v>2039</v>
      </c>
      <c r="D123" s="374">
        <f>IF(F122+SUM(E$99:E122)=D$92,F122,D$92-SUM(E$99:E122))</f>
        <v>7014170.1992747821</v>
      </c>
      <c r="E123" s="522">
        <f t="shared" si="30"/>
        <v>379300.57142857142</v>
      </c>
      <c r="F123" s="523">
        <f t="shared" si="31"/>
        <v>6634869.6278462103</v>
      </c>
      <c r="G123" s="523">
        <f t="shared" si="32"/>
        <v>6824519.9135604966</v>
      </c>
      <c r="H123" s="526">
        <f t="shared" si="33"/>
        <v>1180893.960275369</v>
      </c>
      <c r="I123" s="577">
        <f t="shared" si="34"/>
        <v>1180893.960275369</v>
      </c>
      <c r="J123" s="514">
        <f t="shared" si="27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6"/>
        <v/>
      </c>
      <c r="C124" s="507">
        <f>IF(D93="","-",+C123+1)</f>
        <v>2040</v>
      </c>
      <c r="D124" s="374">
        <f>IF(F123+SUM(E$99:E123)=D$92,F123,D$92-SUM(E$99:E123))</f>
        <v>6634869.6278462103</v>
      </c>
      <c r="E124" s="522">
        <f t="shared" si="30"/>
        <v>379300.57142857142</v>
      </c>
      <c r="F124" s="523">
        <f t="shared" si="31"/>
        <v>6255569.0564176384</v>
      </c>
      <c r="G124" s="523">
        <f t="shared" si="32"/>
        <v>6445219.3421319239</v>
      </c>
      <c r="H124" s="526">
        <f t="shared" si="33"/>
        <v>1136342.1332906147</v>
      </c>
      <c r="I124" s="577">
        <f t="shared" si="34"/>
        <v>1136342.1332906147</v>
      </c>
      <c r="J124" s="514">
        <f t="shared" si="27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6"/>
        <v/>
      </c>
      <c r="C125" s="507">
        <f>IF(D93="","-",+C124+1)</f>
        <v>2041</v>
      </c>
      <c r="D125" s="374">
        <f>IF(F124+SUM(E$99:E124)=D$92,F124,D$92-SUM(E$99:E124))</f>
        <v>6255569.0564176384</v>
      </c>
      <c r="E125" s="522">
        <f t="shared" si="30"/>
        <v>379300.57142857142</v>
      </c>
      <c r="F125" s="523">
        <f t="shared" si="31"/>
        <v>5876268.4849890666</v>
      </c>
      <c r="G125" s="523">
        <f t="shared" si="32"/>
        <v>6065918.770703353</v>
      </c>
      <c r="H125" s="526">
        <f t="shared" si="33"/>
        <v>1091790.3063058609</v>
      </c>
      <c r="I125" s="577">
        <f t="shared" si="34"/>
        <v>1091790.3063058609</v>
      </c>
      <c r="J125" s="514">
        <f t="shared" si="27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6"/>
        <v/>
      </c>
      <c r="C126" s="507">
        <f>IF(D93="","-",+C125+1)</f>
        <v>2042</v>
      </c>
      <c r="D126" s="374">
        <f>IF(F125+SUM(E$99:E125)=D$92,F125,D$92-SUM(E$99:E125))</f>
        <v>5876268.4849890666</v>
      </c>
      <c r="E126" s="522">
        <f t="shared" si="30"/>
        <v>379300.57142857142</v>
      </c>
      <c r="F126" s="523">
        <f t="shared" si="31"/>
        <v>5496967.9135604948</v>
      </c>
      <c r="G126" s="523">
        <f t="shared" si="32"/>
        <v>5686618.1992747802</v>
      </c>
      <c r="H126" s="526">
        <f t="shared" si="33"/>
        <v>1047238.4793211068</v>
      </c>
      <c r="I126" s="577">
        <f t="shared" si="34"/>
        <v>1047238.4793211068</v>
      </c>
      <c r="J126" s="514">
        <f t="shared" si="27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6"/>
        <v/>
      </c>
      <c r="C127" s="507">
        <f>IF(D93="","-",+C126+1)</f>
        <v>2043</v>
      </c>
      <c r="D127" s="374">
        <f>IF(F126+SUM(E$99:E126)=D$92,F126,D$92-SUM(E$99:E126))</f>
        <v>5496967.9135604948</v>
      </c>
      <c r="E127" s="522">
        <f t="shared" si="30"/>
        <v>379300.57142857142</v>
      </c>
      <c r="F127" s="523">
        <f t="shared" si="31"/>
        <v>5117667.342131923</v>
      </c>
      <c r="G127" s="523">
        <f t="shared" si="32"/>
        <v>5307317.6278462093</v>
      </c>
      <c r="H127" s="526">
        <f t="shared" si="33"/>
        <v>1002686.6523363527</v>
      </c>
      <c r="I127" s="577">
        <f t="shared" si="34"/>
        <v>1002686.6523363527</v>
      </c>
      <c r="J127" s="514">
        <f t="shared" si="27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6"/>
        <v/>
      </c>
      <c r="C128" s="507">
        <f>IF(D93="","-",+C127+1)</f>
        <v>2044</v>
      </c>
      <c r="D128" s="374">
        <f>IF(F127+SUM(E$99:E127)=D$92,F127,D$92-SUM(E$99:E127))</f>
        <v>5117667.342131923</v>
      </c>
      <c r="E128" s="522">
        <f t="shared" si="30"/>
        <v>379300.57142857142</v>
      </c>
      <c r="F128" s="523">
        <f t="shared" si="31"/>
        <v>4738366.7707033511</v>
      </c>
      <c r="G128" s="523">
        <f t="shared" si="32"/>
        <v>4928017.0564176366</v>
      </c>
      <c r="H128" s="526">
        <f t="shared" si="33"/>
        <v>958134.82535159867</v>
      </c>
      <c r="I128" s="577">
        <f t="shared" si="34"/>
        <v>958134.82535159867</v>
      </c>
      <c r="J128" s="514">
        <f t="shared" si="27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6"/>
        <v/>
      </c>
      <c r="C129" s="507">
        <f>IF(D93="","-",+C128+1)</f>
        <v>2045</v>
      </c>
      <c r="D129" s="374">
        <f>IF(F128+SUM(E$99:E128)=D$92,F128,D$92-SUM(E$99:E128))</f>
        <v>4738366.7707033511</v>
      </c>
      <c r="E129" s="522">
        <f t="shared" si="30"/>
        <v>379300.57142857142</v>
      </c>
      <c r="F129" s="523">
        <f t="shared" si="31"/>
        <v>4359066.1992747793</v>
      </c>
      <c r="G129" s="523">
        <f t="shared" si="32"/>
        <v>4548716.4849890657</v>
      </c>
      <c r="H129" s="526">
        <f t="shared" si="33"/>
        <v>913582.99836684484</v>
      </c>
      <c r="I129" s="577">
        <f t="shared" si="34"/>
        <v>913582.99836684484</v>
      </c>
      <c r="J129" s="514">
        <f t="shared" si="27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6"/>
        <v/>
      </c>
      <c r="C130" s="507">
        <f>IF(D93="","-",+C129+1)</f>
        <v>2046</v>
      </c>
      <c r="D130" s="374">
        <f>IF(F129+SUM(E$99:E129)=D$92,F129,D$92-SUM(E$99:E129))</f>
        <v>4359066.1992747793</v>
      </c>
      <c r="E130" s="522">
        <f t="shared" si="30"/>
        <v>379300.57142857142</v>
      </c>
      <c r="F130" s="523">
        <f t="shared" si="31"/>
        <v>3979765.6278462079</v>
      </c>
      <c r="G130" s="523">
        <f t="shared" si="32"/>
        <v>4169415.9135604938</v>
      </c>
      <c r="H130" s="526">
        <f t="shared" si="33"/>
        <v>869031.17138209078</v>
      </c>
      <c r="I130" s="577">
        <f t="shared" si="34"/>
        <v>869031.17138209078</v>
      </c>
      <c r="J130" s="514">
        <f t="shared" si="27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6"/>
        <v/>
      </c>
      <c r="C131" s="507">
        <f>IF(D93="","-",+C130+1)</f>
        <v>2047</v>
      </c>
      <c r="D131" s="374">
        <f>IF(F130+SUM(E$99:E130)=D$92,F130,D$92-SUM(E$99:E130))</f>
        <v>3979765.6278462079</v>
      </c>
      <c r="E131" s="522">
        <f t="shared" si="30"/>
        <v>379300.57142857142</v>
      </c>
      <c r="F131" s="523">
        <f t="shared" si="31"/>
        <v>3600465.0564176366</v>
      </c>
      <c r="G131" s="523">
        <f t="shared" si="32"/>
        <v>3790115.342131922</v>
      </c>
      <c r="H131" s="526">
        <f t="shared" si="33"/>
        <v>824479.34439733671</v>
      </c>
      <c r="I131" s="577">
        <f t="shared" si="34"/>
        <v>824479.34439733671</v>
      </c>
      <c r="J131" s="514">
        <f t="shared" si="27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>
      <c r="B132" s="195" t="str">
        <f t="shared" si="26"/>
        <v/>
      </c>
      <c r="C132" s="507">
        <f>IF(D93="","-",+C131+1)</f>
        <v>2048</v>
      </c>
      <c r="D132" s="374">
        <f>IF(F131+SUM(E$99:E131)=D$92,F131,D$92-SUM(E$99:E131))</f>
        <v>3600465.0564176366</v>
      </c>
      <c r="E132" s="522">
        <f t="shared" si="30"/>
        <v>379300.57142857142</v>
      </c>
      <c r="F132" s="523">
        <f t="shared" si="31"/>
        <v>3221164.4849890652</v>
      </c>
      <c r="G132" s="523">
        <f t="shared" si="32"/>
        <v>3410814.7707033511</v>
      </c>
      <c r="H132" s="526">
        <f t="shared" si="33"/>
        <v>779927.51741258288</v>
      </c>
      <c r="I132" s="577">
        <f t="shared" si="34"/>
        <v>779927.51741258288</v>
      </c>
      <c r="J132" s="514">
        <f t="shared" si="27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>
      <c r="B133" s="195" t="str">
        <f t="shared" si="26"/>
        <v/>
      </c>
      <c r="C133" s="507">
        <f>IF(D93="","-",+C132+1)</f>
        <v>2049</v>
      </c>
      <c r="D133" s="374">
        <f>IF(F132+SUM(E$99:E132)=D$92,F132,D$92-SUM(E$99:E132))</f>
        <v>3221164.4849890652</v>
      </c>
      <c r="E133" s="522">
        <f t="shared" si="30"/>
        <v>379300.57142857142</v>
      </c>
      <c r="F133" s="523">
        <f t="shared" si="31"/>
        <v>2841863.9135604938</v>
      </c>
      <c r="G133" s="523">
        <f t="shared" si="32"/>
        <v>3031514.1992747793</v>
      </c>
      <c r="H133" s="526">
        <f t="shared" si="33"/>
        <v>735375.69042782881</v>
      </c>
      <c r="I133" s="577">
        <f t="shared" si="34"/>
        <v>735375.69042782881</v>
      </c>
      <c r="J133" s="514">
        <f t="shared" si="27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>
      <c r="B134" s="195" t="str">
        <f t="shared" si="26"/>
        <v/>
      </c>
      <c r="C134" s="507">
        <f>IF(D93="","-",+C133+1)</f>
        <v>2050</v>
      </c>
      <c r="D134" s="374">
        <f>IF(F133+SUM(E$99:E133)=D$92,F133,D$92-SUM(E$99:E133))</f>
        <v>2841863.9135604938</v>
      </c>
      <c r="E134" s="522">
        <f t="shared" si="30"/>
        <v>379300.57142857142</v>
      </c>
      <c r="F134" s="523">
        <f t="shared" si="31"/>
        <v>2462563.3421319225</v>
      </c>
      <c r="G134" s="523">
        <f t="shared" si="32"/>
        <v>2652213.6278462084</v>
      </c>
      <c r="H134" s="526">
        <f t="shared" si="33"/>
        <v>690823.86344307498</v>
      </c>
      <c r="I134" s="577">
        <f t="shared" si="34"/>
        <v>690823.86344307498</v>
      </c>
      <c r="J134" s="514">
        <f t="shared" si="27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>
      <c r="B135" s="195" t="str">
        <f t="shared" si="26"/>
        <v/>
      </c>
      <c r="C135" s="507">
        <f>IF(D93="","-",+C134+1)</f>
        <v>2051</v>
      </c>
      <c r="D135" s="374">
        <f>IF(F134+SUM(E$99:E134)=D$92,F134,D$92-SUM(E$99:E134))</f>
        <v>2462563.3421319225</v>
      </c>
      <c r="E135" s="522">
        <f t="shared" si="30"/>
        <v>379300.57142857142</v>
      </c>
      <c r="F135" s="523">
        <f t="shared" si="31"/>
        <v>2083262.7707033511</v>
      </c>
      <c r="G135" s="523">
        <f t="shared" si="32"/>
        <v>2272913.0564176366</v>
      </c>
      <c r="H135" s="526">
        <f t="shared" si="33"/>
        <v>646272.03645832092</v>
      </c>
      <c r="I135" s="577">
        <f t="shared" si="34"/>
        <v>646272.03645832092</v>
      </c>
      <c r="J135" s="514">
        <f t="shared" si="27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>
      <c r="B136" s="195" t="str">
        <f t="shared" si="26"/>
        <v/>
      </c>
      <c r="C136" s="507">
        <f>IF(D93="","-",+C135+1)</f>
        <v>2052</v>
      </c>
      <c r="D136" s="374">
        <f>IF(F135+SUM(E$99:E135)=D$92,F135,D$92-SUM(E$99:E135))</f>
        <v>2083262.7707033511</v>
      </c>
      <c r="E136" s="522">
        <f t="shared" si="30"/>
        <v>379300.57142857142</v>
      </c>
      <c r="F136" s="523">
        <f t="shared" si="31"/>
        <v>1703962.1992747798</v>
      </c>
      <c r="G136" s="523">
        <f t="shared" si="32"/>
        <v>1893612.4849890654</v>
      </c>
      <c r="H136" s="526">
        <f t="shared" si="33"/>
        <v>601720.20947356708</v>
      </c>
      <c r="I136" s="577">
        <f t="shared" si="34"/>
        <v>601720.20947356708</v>
      </c>
      <c r="J136" s="514">
        <f t="shared" si="27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>
      <c r="B137" s="195" t="str">
        <f t="shared" si="26"/>
        <v/>
      </c>
      <c r="C137" s="507">
        <f>IF(D93="","-",+C136+1)</f>
        <v>2053</v>
      </c>
      <c r="D137" s="374">
        <f>IF(F136+SUM(E$99:E136)=D$92,F136,D$92-SUM(E$99:E136))</f>
        <v>1703962.1992747798</v>
      </c>
      <c r="E137" s="522">
        <f t="shared" si="30"/>
        <v>379300.57142857142</v>
      </c>
      <c r="F137" s="523">
        <f t="shared" si="31"/>
        <v>1324661.6278462084</v>
      </c>
      <c r="G137" s="523">
        <f t="shared" si="32"/>
        <v>1514311.9135604941</v>
      </c>
      <c r="H137" s="526">
        <f t="shared" si="33"/>
        <v>557168.38248881302</v>
      </c>
      <c r="I137" s="577">
        <f t="shared" si="34"/>
        <v>557168.38248881302</v>
      </c>
      <c r="J137" s="514">
        <f t="shared" si="27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>
      <c r="B138" s="195" t="str">
        <f t="shared" si="26"/>
        <v/>
      </c>
      <c r="C138" s="507">
        <f>IF(D93="","-",+C137+1)</f>
        <v>2054</v>
      </c>
      <c r="D138" s="374">
        <f>IF(F137+SUM(E$99:E137)=D$92,F137,D$92-SUM(E$99:E137))</f>
        <v>1324661.6278462084</v>
      </c>
      <c r="E138" s="522">
        <f t="shared" si="30"/>
        <v>379300.57142857142</v>
      </c>
      <c r="F138" s="523">
        <f t="shared" si="31"/>
        <v>945361.05641763704</v>
      </c>
      <c r="G138" s="523">
        <f t="shared" si="32"/>
        <v>1135011.3421319227</v>
      </c>
      <c r="H138" s="526">
        <f t="shared" si="33"/>
        <v>512616.55550405907</v>
      </c>
      <c r="I138" s="577">
        <f t="shared" si="34"/>
        <v>512616.55550405907</v>
      </c>
      <c r="J138" s="514">
        <f t="shared" si="27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>
      <c r="B139" s="195" t="str">
        <f t="shared" si="26"/>
        <v/>
      </c>
      <c r="C139" s="507">
        <f>IF(D93="","-",+C138+1)</f>
        <v>2055</v>
      </c>
      <c r="D139" s="374">
        <f>IF(F138+SUM(E$99:E138)=D$92,F138,D$92-SUM(E$99:E138))</f>
        <v>945361.05641763704</v>
      </c>
      <c r="E139" s="522">
        <f t="shared" si="30"/>
        <v>379300.57142857142</v>
      </c>
      <c r="F139" s="523">
        <f t="shared" si="31"/>
        <v>566060.48498906568</v>
      </c>
      <c r="G139" s="523">
        <f t="shared" si="32"/>
        <v>755710.77070335136</v>
      </c>
      <c r="H139" s="526">
        <f t="shared" si="33"/>
        <v>468064.72851930512</v>
      </c>
      <c r="I139" s="577">
        <f t="shared" si="34"/>
        <v>468064.72851930512</v>
      </c>
      <c r="J139" s="514">
        <f t="shared" si="27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>
      <c r="B140" s="195" t="str">
        <f t="shared" si="26"/>
        <v/>
      </c>
      <c r="C140" s="507">
        <f>IF(D93="","-",+C139+1)</f>
        <v>2056</v>
      </c>
      <c r="D140" s="374">
        <f>IF(F139+SUM(E$99:E139)=D$92,F139,D$92-SUM(E$99:E139))</f>
        <v>566060.48498906568</v>
      </c>
      <c r="E140" s="522">
        <f t="shared" si="30"/>
        <v>379300.57142857142</v>
      </c>
      <c r="F140" s="523">
        <f t="shared" si="31"/>
        <v>186759.91356049426</v>
      </c>
      <c r="G140" s="523">
        <f t="shared" si="32"/>
        <v>376410.19927478</v>
      </c>
      <c r="H140" s="526">
        <f t="shared" si="33"/>
        <v>423512.90153455117</v>
      </c>
      <c r="I140" s="577">
        <f t="shared" si="34"/>
        <v>423512.90153455117</v>
      </c>
      <c r="J140" s="514">
        <f t="shared" si="27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>
      <c r="B141" s="195" t="str">
        <f t="shared" si="26"/>
        <v/>
      </c>
      <c r="C141" s="507">
        <f>IF(D93="","-",+C140+1)</f>
        <v>2057</v>
      </c>
      <c r="D141" s="374">
        <f>IF(F140+SUM(E$99:E140)=D$92,F140,D$92-SUM(E$99:E140))</f>
        <v>186759.91356049426</v>
      </c>
      <c r="E141" s="522">
        <f t="shared" si="30"/>
        <v>186759.91356049426</v>
      </c>
      <c r="F141" s="523">
        <f t="shared" si="31"/>
        <v>0</v>
      </c>
      <c r="G141" s="523">
        <f t="shared" si="32"/>
        <v>93379.956780247128</v>
      </c>
      <c r="H141" s="526">
        <f t="shared" si="33"/>
        <v>197728.12186729565</v>
      </c>
      <c r="I141" s="577">
        <f t="shared" si="34"/>
        <v>197728.12186729565</v>
      </c>
      <c r="J141" s="514">
        <f t="shared" si="27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>
      <c r="B142" s="195" t="str">
        <f t="shared" si="26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7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>
      <c r="B143" s="195" t="str">
        <f t="shared" si="26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7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>
      <c r="B144" s="195" t="str">
        <f t="shared" si="2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7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>
      <c r="B145" s="195" t="str">
        <f t="shared" si="2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>
      <c r="B146" s="195" t="str">
        <f t="shared" si="2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>
      <c r="B147" s="195" t="str">
        <f t="shared" si="2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>
      <c r="B148" s="195" t="str">
        <f t="shared" si="2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>
      <c r="B149" s="195" t="str">
        <f t="shared" si="2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>
      <c r="B150" s="195" t="str">
        <f t="shared" si="2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>
      <c r="B151" s="195" t="str">
        <f t="shared" si="2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>
      <c r="B152" s="195" t="str">
        <f t="shared" si="2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>
      <c r="B153" s="195" t="str">
        <f t="shared" si="2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.5" thickBot="1">
      <c r="B154" s="195" t="str">
        <f t="shared" si="26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7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>
      <c r="C155" s="374" t="s">
        <v>78</v>
      </c>
      <c r="D155" s="375"/>
      <c r="E155" s="375">
        <f>SUM(E99:E154)</f>
        <v>15930623.999999998</v>
      </c>
      <c r="F155" s="375"/>
      <c r="G155" s="375"/>
      <c r="H155" s="375">
        <f>SUM(H99:H154)</f>
        <v>55072042.288473703</v>
      </c>
      <c r="I155" s="375">
        <f>SUM(I99:I154)</f>
        <v>55072042.288473703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view="pageBreakPreview" zoomScale="82" zoomScaleNormal="100" zoomScaleSheetLayoutView="82" workbookViewId="0">
      <selection activeCell="D107" sqref="D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656777.38185664476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656777.38185664476</v>
      </c>
      <c r="O6" s="269"/>
      <c r="P6" s="269"/>
    </row>
    <row r="7" spans="1:16" ht="13.5" thickBot="1">
      <c r="C7" s="467" t="s">
        <v>48</v>
      </c>
      <c r="D7" s="624" t="s">
        <v>343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5522411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131485.97619047618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781808.63149934181</v>
      </c>
      <c r="H20" s="639">
        <v>781808.63149934181</v>
      </c>
      <c r="I20" s="511">
        <f t="shared" si="3"/>
        <v>0</v>
      </c>
      <c r="J20" s="511"/>
      <c r="K20" s="518">
        <f t="shared" si="0"/>
        <v>781808.63149934181</v>
      </c>
      <c r="L20" s="519">
        <f t="shared" si="1"/>
        <v>0</v>
      </c>
      <c r="M20" s="518">
        <f t="shared" si="2"/>
        <v>781808.63149934181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132431.34146341463</v>
      </c>
      <c r="F21" s="631">
        <v>4910774.2395537905</v>
      </c>
      <c r="G21" s="630">
        <v>764977.38948618842</v>
      </c>
      <c r="H21" s="639">
        <v>764977.38948618842</v>
      </c>
      <c r="I21" s="511">
        <f t="shared" si="3"/>
        <v>0</v>
      </c>
      <c r="J21" s="511"/>
      <c r="K21" s="518">
        <f t="shared" si="0"/>
        <v>764977.38948618842</v>
      </c>
      <c r="L21" s="519">
        <f t="shared" si="1"/>
        <v>0</v>
      </c>
      <c r="M21" s="518">
        <f t="shared" si="2"/>
        <v>764977.38948618842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639836.49401838449</v>
      </c>
      <c r="H22" s="639">
        <v>639836.49401838449</v>
      </c>
      <c r="I22" s="511">
        <f t="shared" si="3"/>
        <v>0</v>
      </c>
      <c r="J22" s="511"/>
      <c r="K22" s="518">
        <f t="shared" si="0"/>
        <v>639836.49401838449</v>
      </c>
      <c r="L22" s="519">
        <f t="shared" si="1"/>
        <v>0</v>
      </c>
      <c r="M22" s="518">
        <f t="shared" si="2"/>
        <v>639836.49401838449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4874966.8856116468</v>
      </c>
      <c r="E23" s="630">
        <v>131485.97619047618</v>
      </c>
      <c r="F23" s="631">
        <v>4743480.9094211711</v>
      </c>
      <c r="G23" s="630">
        <v>641285.56745480897</v>
      </c>
      <c r="H23" s="639">
        <v>641285.56745480897</v>
      </c>
      <c r="I23" s="511">
        <f t="shared" si="3"/>
        <v>0</v>
      </c>
      <c r="J23" s="511"/>
      <c r="K23" s="518">
        <f t="shared" ref="K23" si="7">G23</f>
        <v>641285.56745480897</v>
      </c>
      <c r="L23" s="519">
        <f t="shared" ref="L23" si="8">IF(K23&lt;&gt;0,+G23-K23,0)</f>
        <v>0</v>
      </c>
      <c r="M23" s="518">
        <f t="shared" ref="M23" si="9">H23</f>
        <v>641285.56745480897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4737321.3121438026</v>
      </c>
      <c r="E24" s="630">
        <v>131485.97619047618</v>
      </c>
      <c r="F24" s="631">
        <v>4605835.3359533269</v>
      </c>
      <c r="G24" s="630">
        <v>656777.38185664476</v>
      </c>
      <c r="H24" s="639">
        <v>656777.38185664476</v>
      </c>
      <c r="I24" s="511">
        <f t="shared" si="3"/>
        <v>0</v>
      </c>
      <c r="J24" s="511"/>
      <c r="K24" s="518">
        <f t="shared" ref="K24" si="10">G24</f>
        <v>656777.38185664476</v>
      </c>
      <c r="L24" s="519">
        <f t="shared" ref="L24" si="11">IF(K24&lt;&gt;0,+G24-K24,0)</f>
        <v>0</v>
      </c>
      <c r="M24" s="518">
        <f t="shared" ref="M24" si="12">H24</f>
        <v>656777.38185664476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4605835.3359533269</v>
      </c>
      <c r="E25" s="522">
        <f t="shared" ref="E25:E72" si="13">IF(+$I$14&lt;F24,$I$14,D25)</f>
        <v>131485.97619047618</v>
      </c>
      <c r="F25" s="523">
        <f t="shared" ref="F25:F72" si="14">+D25-E25</f>
        <v>4474349.3597628511</v>
      </c>
      <c r="G25" s="524">
        <f t="shared" ref="G25:G50" si="15">+I$12*((D25+F25)/2)+E25</f>
        <v>641992.56001111772</v>
      </c>
      <c r="H25" s="491">
        <f t="shared" ref="H25:H50" si="16">+I$13*((D25+F25)/2)+E25</f>
        <v>641992.56001111772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4474349.3597628511</v>
      </c>
      <c r="E26" s="522">
        <f t="shared" si="13"/>
        <v>131485.97619047618</v>
      </c>
      <c r="F26" s="523">
        <f t="shared" si="14"/>
        <v>4342863.3835723754</v>
      </c>
      <c r="G26" s="524">
        <f t="shared" si="15"/>
        <v>627207.7381655908</v>
      </c>
      <c r="H26" s="491">
        <f t="shared" si="16"/>
        <v>627207.7381655908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4342863.3835723754</v>
      </c>
      <c r="E27" s="522">
        <f t="shared" si="13"/>
        <v>131485.97619047618</v>
      </c>
      <c r="F27" s="523">
        <f t="shared" si="14"/>
        <v>4211377.4073818997</v>
      </c>
      <c r="G27" s="524">
        <f t="shared" si="15"/>
        <v>612422.91632006387</v>
      </c>
      <c r="H27" s="491">
        <f t="shared" si="16"/>
        <v>612422.91632006387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4211377.4073818997</v>
      </c>
      <c r="E28" s="522">
        <f t="shared" si="13"/>
        <v>131485.97619047618</v>
      </c>
      <c r="F28" s="523">
        <f t="shared" si="14"/>
        <v>4079891.4311914234</v>
      </c>
      <c r="G28" s="524">
        <f t="shared" si="15"/>
        <v>597638.09447453695</v>
      </c>
      <c r="H28" s="491">
        <f t="shared" si="16"/>
        <v>597638.09447453695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4079891.4311914234</v>
      </c>
      <c r="E29" s="522">
        <f t="shared" si="13"/>
        <v>131485.97619047618</v>
      </c>
      <c r="F29" s="523">
        <f t="shared" si="14"/>
        <v>3948405.4550009472</v>
      </c>
      <c r="G29" s="524">
        <f t="shared" si="15"/>
        <v>582853.27262900991</v>
      </c>
      <c r="H29" s="491">
        <f t="shared" si="16"/>
        <v>582853.27262900991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3948405.4550009472</v>
      </c>
      <c r="E30" s="522">
        <f t="shared" si="13"/>
        <v>131485.97619047618</v>
      </c>
      <c r="F30" s="523">
        <f t="shared" si="14"/>
        <v>3816919.478810471</v>
      </c>
      <c r="G30" s="524">
        <f t="shared" si="15"/>
        <v>568068.45078348299</v>
      </c>
      <c r="H30" s="491">
        <f t="shared" si="16"/>
        <v>568068.45078348299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3816919.478810471</v>
      </c>
      <c r="E31" s="522">
        <f t="shared" si="13"/>
        <v>131485.97619047618</v>
      </c>
      <c r="F31" s="523">
        <f t="shared" si="14"/>
        <v>3685433.5026199948</v>
      </c>
      <c r="G31" s="524">
        <f t="shared" si="15"/>
        <v>553283.62893795595</v>
      </c>
      <c r="H31" s="491">
        <f t="shared" si="16"/>
        <v>553283.62893795595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3685433.5026199948</v>
      </c>
      <c r="E32" s="522">
        <f t="shared" si="13"/>
        <v>131485.97619047618</v>
      </c>
      <c r="F32" s="523">
        <f t="shared" si="14"/>
        <v>3553947.5264295186</v>
      </c>
      <c r="G32" s="524">
        <f t="shared" si="15"/>
        <v>538498.80709242891</v>
      </c>
      <c r="H32" s="491">
        <f t="shared" si="16"/>
        <v>538498.80709242891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3553947.5264295186</v>
      </c>
      <c r="E33" s="522">
        <f t="shared" si="13"/>
        <v>131485.97619047618</v>
      </c>
      <c r="F33" s="523">
        <f t="shared" si="14"/>
        <v>3422461.5502390424</v>
      </c>
      <c r="G33" s="524">
        <f t="shared" si="15"/>
        <v>523713.98524690187</v>
      </c>
      <c r="H33" s="491">
        <f t="shared" si="16"/>
        <v>523713.98524690187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3422461.5502390424</v>
      </c>
      <c r="E34" s="522">
        <f t="shared" si="13"/>
        <v>131485.97619047618</v>
      </c>
      <c r="F34" s="523">
        <f t="shared" si="14"/>
        <v>3290975.5740485662</v>
      </c>
      <c r="G34" s="524">
        <f t="shared" si="15"/>
        <v>508929.16340137494</v>
      </c>
      <c r="H34" s="491">
        <f t="shared" si="16"/>
        <v>508929.16340137494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3290975.5740485662</v>
      </c>
      <c r="E35" s="522">
        <f t="shared" si="13"/>
        <v>131485.97619047618</v>
      </c>
      <c r="F35" s="523">
        <f t="shared" si="14"/>
        <v>3159489.59785809</v>
      </c>
      <c r="G35" s="524">
        <f t="shared" si="15"/>
        <v>494144.3415558479</v>
      </c>
      <c r="H35" s="491">
        <f t="shared" si="16"/>
        <v>494144.3415558479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3159489.59785809</v>
      </c>
      <c r="E36" s="522">
        <f t="shared" si="13"/>
        <v>131485.97619047618</v>
      </c>
      <c r="F36" s="523">
        <f t="shared" si="14"/>
        <v>3028003.6216676137</v>
      </c>
      <c r="G36" s="524">
        <f t="shared" si="15"/>
        <v>479359.51971032098</v>
      </c>
      <c r="H36" s="491">
        <f t="shared" si="16"/>
        <v>479359.51971032098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3028003.6216676137</v>
      </c>
      <c r="E37" s="522">
        <f t="shared" si="13"/>
        <v>131485.97619047618</v>
      </c>
      <c r="F37" s="523">
        <f t="shared" si="14"/>
        <v>2896517.6454771375</v>
      </c>
      <c r="G37" s="524">
        <f t="shared" si="15"/>
        <v>464574.69786479394</v>
      </c>
      <c r="H37" s="491">
        <f t="shared" si="16"/>
        <v>464574.69786479394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2896517.6454771375</v>
      </c>
      <c r="E38" s="522">
        <f t="shared" si="13"/>
        <v>131485.97619047618</v>
      </c>
      <c r="F38" s="523">
        <f t="shared" si="14"/>
        <v>2765031.6692866613</v>
      </c>
      <c r="G38" s="524">
        <f t="shared" si="15"/>
        <v>449789.87601926702</v>
      </c>
      <c r="H38" s="491">
        <f t="shared" si="16"/>
        <v>449789.87601926702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2765031.6692866613</v>
      </c>
      <c r="E39" s="522">
        <f t="shared" si="13"/>
        <v>131485.97619047618</v>
      </c>
      <c r="F39" s="523">
        <f t="shared" si="14"/>
        <v>2633545.6930961851</v>
      </c>
      <c r="G39" s="524">
        <f t="shared" si="15"/>
        <v>435005.05417373998</v>
      </c>
      <c r="H39" s="491">
        <f t="shared" si="16"/>
        <v>435005.05417373998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2633545.6930961851</v>
      </c>
      <c r="E40" s="522">
        <f t="shared" si="13"/>
        <v>131485.97619047618</v>
      </c>
      <c r="F40" s="523">
        <f t="shared" si="14"/>
        <v>2502059.7169057089</v>
      </c>
      <c r="G40" s="524">
        <f t="shared" si="15"/>
        <v>420220.23232821294</v>
      </c>
      <c r="H40" s="491">
        <f t="shared" si="16"/>
        <v>420220.23232821294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2502059.7169057089</v>
      </c>
      <c r="E41" s="522">
        <f t="shared" si="13"/>
        <v>131485.97619047618</v>
      </c>
      <c r="F41" s="523">
        <f t="shared" si="14"/>
        <v>2370573.7407152327</v>
      </c>
      <c r="G41" s="524">
        <f t="shared" si="15"/>
        <v>405435.4104826859</v>
      </c>
      <c r="H41" s="491">
        <f t="shared" si="16"/>
        <v>405435.4104826859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2370573.7407152327</v>
      </c>
      <c r="E42" s="522">
        <f t="shared" si="13"/>
        <v>131485.97619047618</v>
      </c>
      <c r="F42" s="523">
        <f t="shared" si="14"/>
        <v>2239087.7645247565</v>
      </c>
      <c r="G42" s="524">
        <f t="shared" si="15"/>
        <v>390650.58863715897</v>
      </c>
      <c r="H42" s="491">
        <f t="shared" si="16"/>
        <v>390650.58863715897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2239087.7645247565</v>
      </c>
      <c r="E43" s="522">
        <f t="shared" si="13"/>
        <v>131485.97619047618</v>
      </c>
      <c r="F43" s="523">
        <f t="shared" si="14"/>
        <v>2107601.7883342803</v>
      </c>
      <c r="G43" s="524">
        <f t="shared" si="15"/>
        <v>375865.76679163193</v>
      </c>
      <c r="H43" s="491">
        <f t="shared" si="16"/>
        <v>375865.76679163193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2107601.7883342803</v>
      </c>
      <c r="E44" s="522">
        <f t="shared" si="13"/>
        <v>131485.97619047618</v>
      </c>
      <c r="F44" s="523">
        <f t="shared" si="14"/>
        <v>1976115.812143804</v>
      </c>
      <c r="G44" s="524">
        <f t="shared" si="15"/>
        <v>361080.94494610495</v>
      </c>
      <c r="H44" s="491">
        <f t="shared" si="16"/>
        <v>361080.94494610495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1976115.812143804</v>
      </c>
      <c r="E45" s="522">
        <f t="shared" si="13"/>
        <v>131485.97619047618</v>
      </c>
      <c r="F45" s="523">
        <f t="shared" si="14"/>
        <v>1844629.8359533278</v>
      </c>
      <c r="G45" s="524">
        <f t="shared" si="15"/>
        <v>346296.12310057797</v>
      </c>
      <c r="H45" s="491">
        <f t="shared" si="16"/>
        <v>346296.12310057797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1844629.8359533278</v>
      </c>
      <c r="E46" s="522">
        <f t="shared" si="13"/>
        <v>131485.97619047618</v>
      </c>
      <c r="F46" s="523">
        <f t="shared" si="14"/>
        <v>1713143.8597628516</v>
      </c>
      <c r="G46" s="524">
        <f t="shared" si="15"/>
        <v>331511.30125505093</v>
      </c>
      <c r="H46" s="491">
        <f t="shared" si="16"/>
        <v>331511.30125505093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1713143.8597628516</v>
      </c>
      <c r="E47" s="522">
        <f t="shared" si="13"/>
        <v>131485.97619047618</v>
      </c>
      <c r="F47" s="523">
        <f t="shared" si="14"/>
        <v>1581657.8835723754</v>
      </c>
      <c r="G47" s="524">
        <f t="shared" si="15"/>
        <v>316726.47940952401</v>
      </c>
      <c r="H47" s="491">
        <f t="shared" si="16"/>
        <v>316726.47940952401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1581657.8835723754</v>
      </c>
      <c r="E48" s="522">
        <f t="shared" si="13"/>
        <v>131485.97619047618</v>
      </c>
      <c r="F48" s="523">
        <f t="shared" si="14"/>
        <v>1450171.9073818992</v>
      </c>
      <c r="G48" s="524">
        <f t="shared" si="15"/>
        <v>301941.65756399697</v>
      </c>
      <c r="H48" s="491">
        <f t="shared" si="16"/>
        <v>301941.65756399697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1450171.9073818992</v>
      </c>
      <c r="E49" s="522">
        <f t="shared" si="13"/>
        <v>131485.97619047618</v>
      </c>
      <c r="F49" s="523">
        <f t="shared" si="14"/>
        <v>1318685.931191423</v>
      </c>
      <c r="G49" s="524">
        <f t="shared" si="15"/>
        <v>287156.83571846999</v>
      </c>
      <c r="H49" s="491">
        <f t="shared" si="16"/>
        <v>287156.83571846999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1318685.931191423</v>
      </c>
      <c r="E50" s="522">
        <f t="shared" si="13"/>
        <v>131485.97619047618</v>
      </c>
      <c r="F50" s="523">
        <f t="shared" si="14"/>
        <v>1187199.9550009468</v>
      </c>
      <c r="G50" s="524">
        <f t="shared" si="15"/>
        <v>272372.013872943</v>
      </c>
      <c r="H50" s="491">
        <f t="shared" si="16"/>
        <v>272372.013872943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1187199.9550009468</v>
      </c>
      <c r="E51" s="522">
        <f t="shared" si="13"/>
        <v>131485.97619047618</v>
      </c>
      <c r="F51" s="523">
        <f t="shared" si="14"/>
        <v>1055713.9788104706</v>
      </c>
      <c r="G51" s="524">
        <f t="shared" ref="G51:G72" si="18">+I$12*((D51+F51)/2)+E51</f>
        <v>257587.19202741596</v>
      </c>
      <c r="H51" s="491">
        <f t="shared" ref="H51:H72" si="19">+I$13*((D51+F51)/2)+E51</f>
        <v>257587.19202741596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1055713.9788104706</v>
      </c>
      <c r="E52" s="522">
        <f t="shared" si="13"/>
        <v>131485.97619047618</v>
      </c>
      <c r="F52" s="523">
        <f t="shared" si="14"/>
        <v>924228.00261999434</v>
      </c>
      <c r="G52" s="524">
        <f t="shared" si="18"/>
        <v>242802.37018188898</v>
      </c>
      <c r="H52" s="491">
        <f t="shared" si="19"/>
        <v>242802.37018188898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924228.00261999434</v>
      </c>
      <c r="E53" s="522">
        <f t="shared" si="13"/>
        <v>131485.97619047618</v>
      </c>
      <c r="F53" s="523">
        <f t="shared" si="14"/>
        <v>792742.02642951813</v>
      </c>
      <c r="G53" s="524">
        <f t="shared" si="18"/>
        <v>228017.548336362</v>
      </c>
      <c r="H53" s="491">
        <f t="shared" si="19"/>
        <v>228017.548336362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792742.02642951813</v>
      </c>
      <c r="E54" s="522">
        <f t="shared" si="13"/>
        <v>131485.97619047618</v>
      </c>
      <c r="F54" s="523">
        <f t="shared" si="14"/>
        <v>661256.05023904191</v>
      </c>
      <c r="G54" s="524">
        <f t="shared" si="18"/>
        <v>213232.72649083499</v>
      </c>
      <c r="H54" s="491">
        <f t="shared" si="19"/>
        <v>213232.72649083499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661256.05023904191</v>
      </c>
      <c r="E55" s="522">
        <f t="shared" si="13"/>
        <v>131485.97619047618</v>
      </c>
      <c r="F55" s="523">
        <f t="shared" si="14"/>
        <v>529770.0740485657</v>
      </c>
      <c r="G55" s="524">
        <f t="shared" si="18"/>
        <v>198447.90464530798</v>
      </c>
      <c r="H55" s="491">
        <f t="shared" si="19"/>
        <v>198447.90464530798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529770.0740485657</v>
      </c>
      <c r="E56" s="522">
        <f t="shared" si="13"/>
        <v>131485.97619047618</v>
      </c>
      <c r="F56" s="523">
        <f t="shared" si="14"/>
        <v>398284.09785808949</v>
      </c>
      <c r="G56" s="524">
        <f t="shared" si="18"/>
        <v>183663.082799781</v>
      </c>
      <c r="H56" s="491">
        <f t="shared" si="19"/>
        <v>183663.082799781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398284.09785808949</v>
      </c>
      <c r="E57" s="522">
        <f t="shared" si="13"/>
        <v>131485.97619047618</v>
      </c>
      <c r="F57" s="523">
        <f t="shared" si="14"/>
        <v>266798.12166761328</v>
      </c>
      <c r="G57" s="524">
        <f t="shared" si="18"/>
        <v>168878.26095425399</v>
      </c>
      <c r="H57" s="491">
        <f t="shared" si="19"/>
        <v>168878.26095425399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266798.12166761328</v>
      </c>
      <c r="E58" s="522">
        <f t="shared" si="13"/>
        <v>131485.97619047618</v>
      </c>
      <c r="F58" s="523">
        <f t="shared" si="14"/>
        <v>135312.14547713709</v>
      </c>
      <c r="G58" s="524">
        <f t="shared" si="18"/>
        <v>154093.43910872701</v>
      </c>
      <c r="H58" s="491">
        <f t="shared" si="19"/>
        <v>154093.43910872701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135312.14547713709</v>
      </c>
      <c r="E59" s="522">
        <f t="shared" si="13"/>
        <v>131485.97619047618</v>
      </c>
      <c r="F59" s="523">
        <f t="shared" si="14"/>
        <v>3826.1692866609083</v>
      </c>
      <c r="G59" s="524">
        <f t="shared" si="18"/>
        <v>139308.61726319999</v>
      </c>
      <c r="H59" s="491">
        <f t="shared" si="19"/>
        <v>139308.61726319999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3826.1692866609083</v>
      </c>
      <c r="E60" s="522">
        <f t="shared" si="13"/>
        <v>3826.1692866609083</v>
      </c>
      <c r="F60" s="523">
        <f t="shared" si="14"/>
        <v>0</v>
      </c>
      <c r="G60" s="524">
        <f t="shared" si="18"/>
        <v>4041.2843616410719</v>
      </c>
      <c r="H60" s="491">
        <f t="shared" si="19"/>
        <v>4041.2843616410719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5522410.9999999972</v>
      </c>
      <c r="F73" s="375"/>
      <c r="G73" s="375">
        <f>SUM(G17:G72)</f>
        <v>19430922.060296379</v>
      </c>
      <c r="H73" s="375">
        <f>SUM(H17:H72)</f>
        <v>19430922.060296379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656777.38185664476</v>
      </c>
      <c r="N87" s="546">
        <f>IF(J92&lt;D11,0,VLOOKUP(J92,C17:O72,11))</f>
        <v>656777.38185664476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680420.93258992897</v>
      </c>
      <c r="N88" s="550">
        <f>IF(J92&lt;D11,0,VLOOKUP(J92,C99:P154,7))</f>
        <v>680420.93258992897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23643.55073328421</v>
      </c>
      <c r="N89" s="555">
        <f>+N88-N87</f>
        <v>23643.55073328421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5522411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131485.97619047618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 t="shared" ref="L99:L104" si="20">+H99</f>
        <v>353575.82530859788</v>
      </c>
      <c r="M99" s="513">
        <f t="shared" ref="M99:M130" si="21">IF(L99&lt;&gt;0,+H99-L99,0)</f>
        <v>0</v>
      </c>
      <c r="N99" s="512">
        <f t="shared" ref="N99:N104" si="22">+I99</f>
        <v>353575.82530859788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 t="shared" si="20"/>
        <v>803421.15279042628</v>
      </c>
      <c r="M100" s="514">
        <f t="shared" ref="M100:M105" si="25">IF(L100&lt;&gt;0,+H100-L100,0)</f>
        <v>0</v>
      </c>
      <c r="N100" s="518">
        <f t="shared" si="22"/>
        <v>803421.15279042628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6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27">+I101-H101</f>
        <v>0</v>
      </c>
      <c r="K101" s="514"/>
      <c r="L101" s="518">
        <f t="shared" si="20"/>
        <v>779055.49944878952</v>
      </c>
      <c r="M101" s="514">
        <f t="shared" si="25"/>
        <v>0</v>
      </c>
      <c r="N101" s="518">
        <f t="shared" si="22"/>
        <v>779055.49944878952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6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27"/>
        <v>0</v>
      </c>
      <c r="K102" s="514"/>
      <c r="L102" s="518">
        <f t="shared" si="20"/>
        <v>680583.00655464595</v>
      </c>
      <c r="M102" s="514">
        <f t="shared" si="25"/>
        <v>0</v>
      </c>
      <c r="N102" s="518">
        <f t="shared" si="22"/>
        <v>680583.00655464595</v>
      </c>
      <c r="O102" s="514">
        <f>IF(N102&lt;&gt;0,+I102-N102,0)</f>
        <v>0</v>
      </c>
      <c r="P102" s="514">
        <f t="shared" si="24"/>
        <v>0</v>
      </c>
    </row>
    <row r="103" spans="1:16">
      <c r="B103" s="195" t="str">
        <f t="shared" si="26"/>
        <v/>
      </c>
      <c r="C103" s="507">
        <f>IF(D93="","-",+C102+1)</f>
        <v>2019</v>
      </c>
      <c r="D103" s="629">
        <v>5133813.6987818396</v>
      </c>
      <c r="E103" s="630">
        <v>128428.16279069768</v>
      </c>
      <c r="F103" s="631">
        <v>5005385.5359911416</v>
      </c>
      <c r="G103" s="631">
        <v>5069599.6173864901</v>
      </c>
      <c r="H103" s="633">
        <v>671080.87658517435</v>
      </c>
      <c r="I103" s="634">
        <v>671080.87658517435</v>
      </c>
      <c r="J103" s="514">
        <f t="shared" si="27"/>
        <v>0</v>
      </c>
      <c r="K103" s="514"/>
      <c r="L103" s="518">
        <f t="shared" si="20"/>
        <v>671080.87658517435</v>
      </c>
      <c r="M103" s="514">
        <f t="shared" si="25"/>
        <v>0</v>
      </c>
      <c r="N103" s="518">
        <f t="shared" si="22"/>
        <v>671080.87658517435</v>
      </c>
      <c r="O103" s="514">
        <f t="shared" si="23"/>
        <v>0</v>
      </c>
      <c r="P103" s="514">
        <f t="shared" si="24"/>
        <v>0</v>
      </c>
    </row>
    <row r="104" spans="1:16">
      <c r="B104" s="195" t="str">
        <f t="shared" si="26"/>
        <v/>
      </c>
      <c r="C104" s="507">
        <f>IF(D93="","-",+C103+1)</f>
        <v>2020</v>
      </c>
      <c r="D104" s="629">
        <v>5005385.5359911416</v>
      </c>
      <c r="E104" s="630">
        <v>131485.97619047618</v>
      </c>
      <c r="F104" s="631">
        <v>4873899.5598006658</v>
      </c>
      <c r="G104" s="631">
        <v>4939642.5478959037</v>
      </c>
      <c r="H104" s="633">
        <v>662862.25625134655</v>
      </c>
      <c r="I104" s="634">
        <v>662862.25625134655</v>
      </c>
      <c r="J104" s="514">
        <f t="shared" si="27"/>
        <v>0</v>
      </c>
      <c r="K104" s="514"/>
      <c r="L104" s="518">
        <f t="shared" si="20"/>
        <v>662862.25625134655</v>
      </c>
      <c r="M104" s="514">
        <f t="shared" si="25"/>
        <v>0</v>
      </c>
      <c r="N104" s="518">
        <f t="shared" si="22"/>
        <v>662862.25625134655</v>
      </c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6"/>
        <v/>
      </c>
      <c r="C105" s="507">
        <f>IF(D93="","-",+C104+1)</f>
        <v>2021</v>
      </c>
      <c r="D105" s="629">
        <v>4873899.5598006658</v>
      </c>
      <c r="E105" s="630">
        <v>134692.95121951221</v>
      </c>
      <c r="F105" s="631">
        <v>4739206.6085811537</v>
      </c>
      <c r="G105" s="631">
        <v>4806553.0841909098</v>
      </c>
      <c r="H105" s="633">
        <v>680305.10608642804</v>
      </c>
      <c r="I105" s="634">
        <v>680305.10608642804</v>
      </c>
      <c r="J105" s="514">
        <f t="shared" si="27"/>
        <v>0</v>
      </c>
      <c r="K105" s="514"/>
      <c r="L105" s="518">
        <f t="shared" ref="L105" si="28">+H105</f>
        <v>680305.10608642804</v>
      </c>
      <c r="M105" s="514">
        <f t="shared" si="25"/>
        <v>0</v>
      </c>
      <c r="N105" s="518">
        <f t="shared" ref="N105" si="29">+I105</f>
        <v>680305.10608642804</v>
      </c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6"/>
        <v/>
      </c>
      <c r="C106" s="507">
        <f>IF(D93="","-",+C105+1)</f>
        <v>2022</v>
      </c>
      <c r="D106" s="374">
        <f>IF(F105+SUM(E$99:E105)=D$92,F105,D$92-SUM(E$99:E105))</f>
        <v>4739206.6085811537</v>
      </c>
      <c r="E106" s="522">
        <f t="shared" ref="E106:E154" si="30">IF(+$J$96&lt;F105,$J$96,D106)</f>
        <v>131485.97619047618</v>
      </c>
      <c r="F106" s="523">
        <f t="shared" ref="F106:F154" si="31">+D106-E106</f>
        <v>4607720.6323906779</v>
      </c>
      <c r="G106" s="523">
        <f t="shared" ref="G106:G154" si="32">+(F106+D106)/2</f>
        <v>4673463.6204859158</v>
      </c>
      <c r="H106" s="526">
        <f t="shared" ref="H106:H154" si="33">+J$94*G106+E106</f>
        <v>680420.93258992897</v>
      </c>
      <c r="I106" s="577">
        <f t="shared" ref="I106:I154" si="34">+J$95*G106+E106</f>
        <v>680420.93258992897</v>
      </c>
      <c r="J106" s="514">
        <f t="shared" si="27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6"/>
        <v/>
      </c>
      <c r="C107" s="507">
        <f>IF(D93="","-",+C106+1)</f>
        <v>2023</v>
      </c>
      <c r="D107" s="374">
        <f>IF(F106+SUM(E$99:E106)=D$92,F106,D$92-SUM(E$99:E106))</f>
        <v>4607720.6323906779</v>
      </c>
      <c r="E107" s="522">
        <f t="shared" si="30"/>
        <v>131485.97619047618</v>
      </c>
      <c r="F107" s="523">
        <f t="shared" si="31"/>
        <v>4476234.6562002022</v>
      </c>
      <c r="G107" s="523">
        <f t="shared" si="32"/>
        <v>4541977.6442954401</v>
      </c>
      <c r="H107" s="526">
        <f t="shared" si="33"/>
        <v>664976.87343626993</v>
      </c>
      <c r="I107" s="577">
        <f t="shared" si="34"/>
        <v>664976.87343626993</v>
      </c>
      <c r="J107" s="514">
        <f t="shared" si="27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6"/>
        <v/>
      </c>
      <c r="C108" s="507">
        <f>IF(D93="","-",+C107+1)</f>
        <v>2024</v>
      </c>
      <c r="D108" s="374">
        <f>IF(F107+SUM(E$99:E107)=D$92,F107,D$92-SUM(E$99:E107))</f>
        <v>4476234.6562002022</v>
      </c>
      <c r="E108" s="522">
        <f t="shared" si="30"/>
        <v>131485.97619047618</v>
      </c>
      <c r="F108" s="523">
        <f t="shared" si="31"/>
        <v>4344748.6800097264</v>
      </c>
      <c r="G108" s="523">
        <f t="shared" si="32"/>
        <v>4410491.6681049643</v>
      </c>
      <c r="H108" s="526">
        <f t="shared" si="33"/>
        <v>649532.81428261078</v>
      </c>
      <c r="I108" s="577">
        <f t="shared" si="34"/>
        <v>649532.81428261078</v>
      </c>
      <c r="J108" s="514">
        <f t="shared" si="27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6"/>
        <v/>
      </c>
      <c r="C109" s="507">
        <f>IF(D93="","-",+C108+1)</f>
        <v>2025</v>
      </c>
      <c r="D109" s="374">
        <f>IF(F108+SUM(E$99:E108)=D$92,F108,D$92-SUM(E$99:E108))</f>
        <v>4344748.6800097264</v>
      </c>
      <c r="E109" s="522">
        <f t="shared" si="30"/>
        <v>131485.97619047618</v>
      </c>
      <c r="F109" s="523">
        <f t="shared" si="31"/>
        <v>4213262.7038192507</v>
      </c>
      <c r="G109" s="523">
        <f t="shared" si="32"/>
        <v>4279005.6919144886</v>
      </c>
      <c r="H109" s="526">
        <f t="shared" si="33"/>
        <v>634088.75512895174</v>
      </c>
      <c r="I109" s="577">
        <f t="shared" si="34"/>
        <v>634088.75512895174</v>
      </c>
      <c r="J109" s="514">
        <f t="shared" si="27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6"/>
        <v/>
      </c>
      <c r="C110" s="507">
        <f>IF(D93="","-",+C109+1)</f>
        <v>2026</v>
      </c>
      <c r="D110" s="374">
        <f>IF(F109+SUM(E$99:E109)=D$92,F109,D$92-SUM(E$99:E109))</f>
        <v>4213262.7038192507</v>
      </c>
      <c r="E110" s="522">
        <f t="shared" si="30"/>
        <v>131485.97619047618</v>
      </c>
      <c r="F110" s="523">
        <f t="shared" si="31"/>
        <v>4081776.7276287745</v>
      </c>
      <c r="G110" s="523">
        <f t="shared" si="32"/>
        <v>4147519.7157240128</v>
      </c>
      <c r="H110" s="526">
        <f t="shared" si="33"/>
        <v>618644.69597529259</v>
      </c>
      <c r="I110" s="577">
        <f t="shared" si="34"/>
        <v>618644.69597529259</v>
      </c>
      <c r="J110" s="514">
        <f t="shared" si="27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6"/>
        <v/>
      </c>
      <c r="C111" s="507">
        <f>IF(D93="","-",+C110+1)</f>
        <v>2027</v>
      </c>
      <c r="D111" s="374">
        <f>IF(F110+SUM(E$99:E110)=D$92,F110,D$92-SUM(E$99:E110))</f>
        <v>4081776.7276287745</v>
      </c>
      <c r="E111" s="522">
        <f t="shared" si="30"/>
        <v>131485.97619047618</v>
      </c>
      <c r="F111" s="523">
        <f t="shared" si="31"/>
        <v>3950290.7514382983</v>
      </c>
      <c r="G111" s="523">
        <f t="shared" si="32"/>
        <v>4016033.7395335361</v>
      </c>
      <c r="H111" s="526">
        <f t="shared" si="33"/>
        <v>603200.63682163344</v>
      </c>
      <c r="I111" s="577">
        <f t="shared" si="34"/>
        <v>603200.63682163344</v>
      </c>
      <c r="J111" s="514">
        <f t="shared" si="27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6"/>
        <v/>
      </c>
      <c r="C112" s="507">
        <f>IF(D93="","-",+C111+1)</f>
        <v>2028</v>
      </c>
      <c r="D112" s="374">
        <f>IF(F111+SUM(E$99:E111)=D$92,F111,D$92-SUM(E$99:E111))</f>
        <v>3950290.7514382983</v>
      </c>
      <c r="E112" s="522">
        <f t="shared" si="30"/>
        <v>131485.97619047618</v>
      </c>
      <c r="F112" s="523">
        <f t="shared" si="31"/>
        <v>3818804.7752478221</v>
      </c>
      <c r="G112" s="523">
        <f t="shared" si="32"/>
        <v>3884547.7633430604</v>
      </c>
      <c r="H112" s="526">
        <f t="shared" si="33"/>
        <v>587756.57766797428</v>
      </c>
      <c r="I112" s="577">
        <f t="shared" si="34"/>
        <v>587756.57766797428</v>
      </c>
      <c r="J112" s="514">
        <f t="shared" si="27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6"/>
        <v/>
      </c>
      <c r="C113" s="507">
        <f>IF(D93="","-",+C112+1)</f>
        <v>2029</v>
      </c>
      <c r="D113" s="374">
        <f>IF(F112+SUM(E$99:E112)=D$92,F112,D$92-SUM(E$99:E112))</f>
        <v>3818804.7752478221</v>
      </c>
      <c r="E113" s="522">
        <f t="shared" si="30"/>
        <v>131485.97619047618</v>
      </c>
      <c r="F113" s="523">
        <f t="shared" si="31"/>
        <v>3687318.7990573458</v>
      </c>
      <c r="G113" s="523">
        <f t="shared" si="32"/>
        <v>3753061.7871525837</v>
      </c>
      <c r="H113" s="526">
        <f t="shared" si="33"/>
        <v>572312.51851431513</v>
      </c>
      <c r="I113" s="577">
        <f t="shared" si="34"/>
        <v>572312.51851431513</v>
      </c>
      <c r="J113" s="514">
        <f t="shared" si="27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6"/>
        <v/>
      </c>
      <c r="C114" s="507">
        <f>IF(D93="","-",+C113+1)</f>
        <v>2030</v>
      </c>
      <c r="D114" s="374">
        <f>IF(F113+SUM(E$99:E113)=D$92,F113,D$92-SUM(E$99:E113))</f>
        <v>3687318.7990573458</v>
      </c>
      <c r="E114" s="522">
        <f t="shared" si="30"/>
        <v>131485.97619047618</v>
      </c>
      <c r="F114" s="523">
        <f t="shared" si="31"/>
        <v>3555832.8228668696</v>
      </c>
      <c r="G114" s="523">
        <f t="shared" si="32"/>
        <v>3621575.810962108</v>
      </c>
      <c r="H114" s="526">
        <f t="shared" si="33"/>
        <v>556868.45936065598</v>
      </c>
      <c r="I114" s="577">
        <f t="shared" si="34"/>
        <v>556868.45936065598</v>
      </c>
      <c r="J114" s="514">
        <f t="shared" si="27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6"/>
        <v/>
      </c>
      <c r="C115" s="507">
        <f>IF(D93="","-",+C114+1)</f>
        <v>2031</v>
      </c>
      <c r="D115" s="374">
        <f>IF(F114+SUM(E$99:E114)=D$92,F114,D$92-SUM(E$99:E114))</f>
        <v>3555832.8228668696</v>
      </c>
      <c r="E115" s="522">
        <f t="shared" si="30"/>
        <v>131485.97619047618</v>
      </c>
      <c r="F115" s="523">
        <f t="shared" si="31"/>
        <v>3424346.8466763934</v>
      </c>
      <c r="G115" s="523">
        <f t="shared" si="32"/>
        <v>3490089.8347716313</v>
      </c>
      <c r="H115" s="526">
        <f t="shared" si="33"/>
        <v>541424.40020699683</v>
      </c>
      <c r="I115" s="577">
        <f t="shared" si="34"/>
        <v>541424.40020699683</v>
      </c>
      <c r="J115" s="514">
        <f t="shared" si="27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6"/>
        <v/>
      </c>
      <c r="C116" s="507">
        <f>IF(D93="","-",+C115+1)</f>
        <v>2032</v>
      </c>
      <c r="D116" s="374">
        <f>IF(F115+SUM(E$99:E115)=D$92,F115,D$92-SUM(E$99:E115))</f>
        <v>3424346.8466763934</v>
      </c>
      <c r="E116" s="522">
        <f t="shared" si="30"/>
        <v>131485.97619047618</v>
      </c>
      <c r="F116" s="523">
        <f t="shared" si="31"/>
        <v>3292860.8704859172</v>
      </c>
      <c r="G116" s="523">
        <f t="shared" si="32"/>
        <v>3358603.8585811555</v>
      </c>
      <c r="H116" s="526">
        <f t="shared" si="33"/>
        <v>525980.34105333767</v>
      </c>
      <c r="I116" s="577">
        <f t="shared" si="34"/>
        <v>525980.34105333767</v>
      </c>
      <c r="J116" s="514">
        <f t="shared" si="27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6"/>
        <v/>
      </c>
      <c r="C117" s="507">
        <f>IF(D93="","-",+C116+1)</f>
        <v>2033</v>
      </c>
      <c r="D117" s="374">
        <f>IF(F116+SUM(E$99:E116)=D$92,F116,D$92-SUM(E$99:E116))</f>
        <v>3292860.8704859172</v>
      </c>
      <c r="E117" s="522">
        <f t="shared" si="30"/>
        <v>131485.97619047618</v>
      </c>
      <c r="F117" s="523">
        <f t="shared" si="31"/>
        <v>3161374.894295441</v>
      </c>
      <c r="G117" s="523">
        <f t="shared" si="32"/>
        <v>3227117.8823906789</v>
      </c>
      <c r="H117" s="526">
        <f t="shared" si="33"/>
        <v>510536.28189967852</v>
      </c>
      <c r="I117" s="577">
        <f t="shared" si="34"/>
        <v>510536.28189967852</v>
      </c>
      <c r="J117" s="514">
        <f t="shared" si="27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6"/>
        <v/>
      </c>
      <c r="C118" s="507">
        <f>IF(D93="","-",+C117+1)</f>
        <v>2034</v>
      </c>
      <c r="D118" s="374">
        <f>IF(F117+SUM(E$99:E117)=D$92,F117,D$92-SUM(E$99:E117))</f>
        <v>3161374.894295441</v>
      </c>
      <c r="E118" s="522">
        <f t="shared" si="30"/>
        <v>131485.97619047618</v>
      </c>
      <c r="F118" s="523">
        <f t="shared" si="31"/>
        <v>3029888.9181049648</v>
      </c>
      <c r="G118" s="523">
        <f t="shared" si="32"/>
        <v>3095631.9062002031</v>
      </c>
      <c r="H118" s="526">
        <f t="shared" si="33"/>
        <v>495092.22274601937</v>
      </c>
      <c r="I118" s="577">
        <f t="shared" si="34"/>
        <v>495092.22274601937</v>
      </c>
      <c r="J118" s="514">
        <f t="shared" si="27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6"/>
        <v/>
      </c>
      <c r="C119" s="507">
        <f>IF(D93="","-",+C118+1)</f>
        <v>2035</v>
      </c>
      <c r="D119" s="374">
        <f>IF(F118+SUM(E$99:E118)=D$92,F118,D$92-SUM(E$99:E118))</f>
        <v>3029888.9181049648</v>
      </c>
      <c r="E119" s="522">
        <f t="shared" si="30"/>
        <v>131485.97619047618</v>
      </c>
      <c r="F119" s="523">
        <f t="shared" si="31"/>
        <v>2898402.9419144886</v>
      </c>
      <c r="G119" s="523">
        <f t="shared" si="32"/>
        <v>2964145.9300097264</v>
      </c>
      <c r="H119" s="526">
        <f t="shared" si="33"/>
        <v>479648.16359236022</v>
      </c>
      <c r="I119" s="577">
        <f t="shared" si="34"/>
        <v>479648.16359236022</v>
      </c>
      <c r="J119" s="514">
        <f t="shared" si="27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6"/>
        <v/>
      </c>
      <c r="C120" s="507">
        <f>IF(D93="","-",+C119+1)</f>
        <v>2036</v>
      </c>
      <c r="D120" s="374">
        <f>IF(F119+SUM(E$99:E119)=D$92,F119,D$92-SUM(E$99:E119))</f>
        <v>2898402.9419144886</v>
      </c>
      <c r="E120" s="522">
        <f t="shared" si="30"/>
        <v>131485.97619047618</v>
      </c>
      <c r="F120" s="523">
        <f t="shared" si="31"/>
        <v>2766916.9657240123</v>
      </c>
      <c r="G120" s="523">
        <f t="shared" si="32"/>
        <v>2832659.9538192507</v>
      </c>
      <c r="H120" s="526">
        <f t="shared" si="33"/>
        <v>464204.10443870106</v>
      </c>
      <c r="I120" s="577">
        <f t="shared" si="34"/>
        <v>464204.10443870106</v>
      </c>
      <c r="J120" s="514">
        <f t="shared" si="27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6"/>
        <v/>
      </c>
      <c r="C121" s="507">
        <f>IF(D93="","-",+C120+1)</f>
        <v>2037</v>
      </c>
      <c r="D121" s="374">
        <f>IF(F120+SUM(E$99:E120)=D$92,F120,D$92-SUM(E$99:E120))</f>
        <v>2766916.9657240123</v>
      </c>
      <c r="E121" s="522">
        <f t="shared" si="30"/>
        <v>131485.97619047618</v>
      </c>
      <c r="F121" s="523">
        <f t="shared" si="31"/>
        <v>2635430.9895335361</v>
      </c>
      <c r="G121" s="523">
        <f t="shared" si="32"/>
        <v>2701173.977628774</v>
      </c>
      <c r="H121" s="526">
        <f t="shared" si="33"/>
        <v>448760.04528504191</v>
      </c>
      <c r="I121" s="577">
        <f t="shared" si="34"/>
        <v>448760.04528504191</v>
      </c>
      <c r="J121" s="514">
        <f t="shared" si="27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6"/>
        <v/>
      </c>
      <c r="C122" s="507">
        <f>IF(D93="","-",+C121+1)</f>
        <v>2038</v>
      </c>
      <c r="D122" s="374">
        <f>IF(F121+SUM(E$99:E121)=D$92,F121,D$92-SUM(E$99:E121))</f>
        <v>2635430.9895335361</v>
      </c>
      <c r="E122" s="522">
        <f t="shared" si="30"/>
        <v>131485.97619047618</v>
      </c>
      <c r="F122" s="523">
        <f t="shared" si="31"/>
        <v>2503945.0133430599</v>
      </c>
      <c r="G122" s="523">
        <f t="shared" si="32"/>
        <v>2569688.0014382983</v>
      </c>
      <c r="H122" s="526">
        <f t="shared" si="33"/>
        <v>433315.98613138276</v>
      </c>
      <c r="I122" s="577">
        <f t="shared" si="34"/>
        <v>433315.98613138276</v>
      </c>
      <c r="J122" s="514">
        <f t="shared" si="27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6"/>
        <v/>
      </c>
      <c r="C123" s="507">
        <f>IF(D93="","-",+C122+1)</f>
        <v>2039</v>
      </c>
      <c r="D123" s="374">
        <f>IF(F122+SUM(E$99:E122)=D$92,F122,D$92-SUM(E$99:E122))</f>
        <v>2503945.0133430599</v>
      </c>
      <c r="E123" s="522">
        <f t="shared" si="30"/>
        <v>131485.97619047618</v>
      </c>
      <c r="F123" s="523">
        <f t="shared" si="31"/>
        <v>2372459.0371525837</v>
      </c>
      <c r="G123" s="523">
        <f t="shared" si="32"/>
        <v>2438202.0252478216</v>
      </c>
      <c r="H123" s="526">
        <f t="shared" si="33"/>
        <v>417871.9269777236</v>
      </c>
      <c r="I123" s="577">
        <f t="shared" si="34"/>
        <v>417871.9269777236</v>
      </c>
      <c r="J123" s="514">
        <f t="shared" si="27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6"/>
        <v/>
      </c>
      <c r="C124" s="507">
        <f>IF(D93="","-",+C123+1)</f>
        <v>2040</v>
      </c>
      <c r="D124" s="374">
        <f>IF(F123+SUM(E$99:E123)=D$92,F123,D$92-SUM(E$99:E123))</f>
        <v>2372459.0371525837</v>
      </c>
      <c r="E124" s="522">
        <f t="shared" si="30"/>
        <v>131485.97619047618</v>
      </c>
      <c r="F124" s="523">
        <f t="shared" si="31"/>
        <v>2240973.0609621075</v>
      </c>
      <c r="G124" s="523">
        <f t="shared" si="32"/>
        <v>2306716.0490573458</v>
      </c>
      <c r="H124" s="526">
        <f t="shared" si="33"/>
        <v>402427.86782406445</v>
      </c>
      <c r="I124" s="577">
        <f t="shared" si="34"/>
        <v>402427.86782406445</v>
      </c>
      <c r="J124" s="514">
        <f t="shared" si="27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6"/>
        <v/>
      </c>
      <c r="C125" s="507">
        <f>IF(D93="","-",+C124+1)</f>
        <v>2041</v>
      </c>
      <c r="D125" s="374">
        <f>IF(F124+SUM(E$99:E124)=D$92,F124,D$92-SUM(E$99:E124))</f>
        <v>2240973.0609621075</v>
      </c>
      <c r="E125" s="522">
        <f t="shared" si="30"/>
        <v>131485.97619047618</v>
      </c>
      <c r="F125" s="523">
        <f t="shared" si="31"/>
        <v>2109487.0847716313</v>
      </c>
      <c r="G125" s="523">
        <f t="shared" si="32"/>
        <v>2175230.0728668692</v>
      </c>
      <c r="H125" s="526">
        <f t="shared" si="33"/>
        <v>386983.8086704053</v>
      </c>
      <c r="I125" s="577">
        <f t="shared" si="34"/>
        <v>386983.8086704053</v>
      </c>
      <c r="J125" s="514">
        <f t="shared" si="27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6"/>
        <v/>
      </c>
      <c r="C126" s="507">
        <f>IF(D93="","-",+C125+1)</f>
        <v>2042</v>
      </c>
      <c r="D126" s="374">
        <f>IF(F125+SUM(E$99:E125)=D$92,F125,D$92-SUM(E$99:E125))</f>
        <v>2109487.0847716313</v>
      </c>
      <c r="E126" s="522">
        <f t="shared" si="30"/>
        <v>131485.97619047618</v>
      </c>
      <c r="F126" s="523">
        <f t="shared" si="31"/>
        <v>1978001.1085811551</v>
      </c>
      <c r="G126" s="523">
        <f t="shared" si="32"/>
        <v>2043744.0966763932</v>
      </c>
      <c r="H126" s="526">
        <f t="shared" si="33"/>
        <v>371539.74951674615</v>
      </c>
      <c r="I126" s="577">
        <f t="shared" si="34"/>
        <v>371539.74951674615</v>
      </c>
      <c r="J126" s="514">
        <f t="shared" si="27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6"/>
        <v/>
      </c>
      <c r="C127" s="507">
        <f>IF(D93="","-",+C126+1)</f>
        <v>2043</v>
      </c>
      <c r="D127" s="374">
        <f>IF(F126+SUM(E$99:E126)=D$92,F126,D$92-SUM(E$99:E126))</f>
        <v>1978001.1085811551</v>
      </c>
      <c r="E127" s="522">
        <f t="shared" si="30"/>
        <v>131485.97619047618</v>
      </c>
      <c r="F127" s="523">
        <f t="shared" si="31"/>
        <v>1846515.1323906789</v>
      </c>
      <c r="G127" s="523">
        <f t="shared" si="32"/>
        <v>1912258.120485917</v>
      </c>
      <c r="H127" s="526">
        <f t="shared" si="33"/>
        <v>356095.69036308699</v>
      </c>
      <c r="I127" s="577">
        <f t="shared" si="34"/>
        <v>356095.69036308699</v>
      </c>
      <c r="J127" s="514">
        <f t="shared" si="27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6"/>
        <v/>
      </c>
      <c r="C128" s="507">
        <f>IF(D93="","-",+C127+1)</f>
        <v>2044</v>
      </c>
      <c r="D128" s="374">
        <f>IF(F127+SUM(E$99:E127)=D$92,F127,D$92-SUM(E$99:E127))</f>
        <v>1846515.1323906789</v>
      </c>
      <c r="E128" s="522">
        <f t="shared" si="30"/>
        <v>131485.97619047618</v>
      </c>
      <c r="F128" s="523">
        <f t="shared" si="31"/>
        <v>1715029.1562002026</v>
      </c>
      <c r="G128" s="523">
        <f t="shared" si="32"/>
        <v>1780772.1442954408</v>
      </c>
      <c r="H128" s="526">
        <f t="shared" si="33"/>
        <v>340651.63120942784</v>
      </c>
      <c r="I128" s="577">
        <f t="shared" si="34"/>
        <v>340651.63120942784</v>
      </c>
      <c r="J128" s="514">
        <f t="shared" si="27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6"/>
        <v/>
      </c>
      <c r="C129" s="507">
        <f>IF(D93="","-",+C128+1)</f>
        <v>2045</v>
      </c>
      <c r="D129" s="374">
        <f>IF(F128+SUM(E$99:E128)=D$92,F128,D$92-SUM(E$99:E128))</f>
        <v>1715029.1562002026</v>
      </c>
      <c r="E129" s="522">
        <f t="shared" si="30"/>
        <v>131485.97619047618</v>
      </c>
      <c r="F129" s="523">
        <f t="shared" si="31"/>
        <v>1583543.1800097264</v>
      </c>
      <c r="G129" s="523">
        <f t="shared" si="32"/>
        <v>1649286.1681049645</v>
      </c>
      <c r="H129" s="526">
        <f t="shared" si="33"/>
        <v>325207.57205576869</v>
      </c>
      <c r="I129" s="577">
        <f t="shared" si="34"/>
        <v>325207.57205576869</v>
      </c>
      <c r="J129" s="514">
        <f t="shared" si="27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6"/>
        <v/>
      </c>
      <c r="C130" s="507">
        <f>IF(D93="","-",+C129+1)</f>
        <v>2046</v>
      </c>
      <c r="D130" s="374">
        <f>IF(F129+SUM(E$99:E129)=D$92,F129,D$92-SUM(E$99:E129))</f>
        <v>1583543.1800097264</v>
      </c>
      <c r="E130" s="522">
        <f t="shared" si="30"/>
        <v>131485.97619047618</v>
      </c>
      <c r="F130" s="523">
        <f t="shared" si="31"/>
        <v>1452057.2038192502</v>
      </c>
      <c r="G130" s="523">
        <f t="shared" si="32"/>
        <v>1517800.1919144883</v>
      </c>
      <c r="H130" s="526">
        <f t="shared" si="33"/>
        <v>309763.51290210953</v>
      </c>
      <c r="I130" s="577">
        <f t="shared" si="34"/>
        <v>309763.51290210953</v>
      </c>
      <c r="J130" s="514">
        <f t="shared" si="27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6"/>
        <v/>
      </c>
      <c r="C131" s="507">
        <f>IF(D93="","-",+C130+1)</f>
        <v>2047</v>
      </c>
      <c r="D131" s="374">
        <f>IF(F130+SUM(E$99:E130)=D$92,F130,D$92-SUM(E$99:E130))</f>
        <v>1452057.2038192502</v>
      </c>
      <c r="E131" s="522">
        <f t="shared" si="30"/>
        <v>131485.97619047618</v>
      </c>
      <c r="F131" s="523">
        <f t="shared" si="31"/>
        <v>1320571.227628774</v>
      </c>
      <c r="G131" s="523">
        <f t="shared" si="32"/>
        <v>1386314.2157240121</v>
      </c>
      <c r="H131" s="526">
        <f t="shared" si="33"/>
        <v>294319.45374845038</v>
      </c>
      <c r="I131" s="577">
        <f t="shared" si="34"/>
        <v>294319.45374845038</v>
      </c>
      <c r="J131" s="514">
        <f t="shared" si="27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>
      <c r="B132" s="195" t="str">
        <f t="shared" si="26"/>
        <v/>
      </c>
      <c r="C132" s="507">
        <f>IF(D93="","-",+C131+1)</f>
        <v>2048</v>
      </c>
      <c r="D132" s="374">
        <f>IF(F131+SUM(E$99:E131)=D$92,F131,D$92-SUM(E$99:E131))</f>
        <v>1320571.227628774</v>
      </c>
      <c r="E132" s="522">
        <f t="shared" si="30"/>
        <v>131485.97619047618</v>
      </c>
      <c r="F132" s="523">
        <f t="shared" si="31"/>
        <v>1189085.2514382978</v>
      </c>
      <c r="G132" s="523">
        <f t="shared" si="32"/>
        <v>1254828.2395335359</v>
      </c>
      <c r="H132" s="526">
        <f t="shared" si="33"/>
        <v>278875.39459479123</v>
      </c>
      <c r="I132" s="577">
        <f t="shared" si="34"/>
        <v>278875.39459479123</v>
      </c>
      <c r="J132" s="514">
        <f t="shared" si="27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>
      <c r="B133" s="195" t="str">
        <f t="shared" si="26"/>
        <v/>
      </c>
      <c r="C133" s="507">
        <f>IF(D93="","-",+C132+1)</f>
        <v>2049</v>
      </c>
      <c r="D133" s="374">
        <f>IF(F132+SUM(E$99:E132)=D$92,F132,D$92-SUM(E$99:E132))</f>
        <v>1189085.2514382978</v>
      </c>
      <c r="E133" s="522">
        <f t="shared" si="30"/>
        <v>131485.97619047618</v>
      </c>
      <c r="F133" s="523">
        <f t="shared" si="31"/>
        <v>1057599.2752478216</v>
      </c>
      <c r="G133" s="523">
        <f t="shared" si="32"/>
        <v>1123342.2633430597</v>
      </c>
      <c r="H133" s="526">
        <f t="shared" si="33"/>
        <v>263431.33544113208</v>
      </c>
      <c r="I133" s="577">
        <f t="shared" si="34"/>
        <v>263431.33544113208</v>
      </c>
      <c r="J133" s="514">
        <f t="shared" si="27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>
      <c r="B134" s="195" t="str">
        <f t="shared" si="26"/>
        <v/>
      </c>
      <c r="C134" s="507">
        <f>IF(D93="","-",+C133+1)</f>
        <v>2050</v>
      </c>
      <c r="D134" s="374">
        <f>IF(F133+SUM(E$99:E133)=D$92,F133,D$92-SUM(E$99:E133))</f>
        <v>1057599.2752478216</v>
      </c>
      <c r="E134" s="522">
        <f t="shared" si="30"/>
        <v>131485.97619047618</v>
      </c>
      <c r="F134" s="523">
        <f t="shared" si="31"/>
        <v>926113.29905734537</v>
      </c>
      <c r="G134" s="523">
        <f t="shared" si="32"/>
        <v>991856.28715258348</v>
      </c>
      <c r="H134" s="526">
        <f t="shared" si="33"/>
        <v>247987.27628747292</v>
      </c>
      <c r="I134" s="577">
        <f t="shared" si="34"/>
        <v>247987.27628747292</v>
      </c>
      <c r="J134" s="514">
        <f t="shared" si="27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>
      <c r="B135" s="195" t="str">
        <f t="shared" si="26"/>
        <v/>
      </c>
      <c r="C135" s="507">
        <f>IF(D93="","-",+C134+1)</f>
        <v>2051</v>
      </c>
      <c r="D135" s="374">
        <f>IF(F134+SUM(E$99:E134)=D$92,F134,D$92-SUM(E$99:E134))</f>
        <v>926113.29905734537</v>
      </c>
      <c r="E135" s="522">
        <f t="shared" si="30"/>
        <v>131485.97619047618</v>
      </c>
      <c r="F135" s="523">
        <f t="shared" si="31"/>
        <v>794627.32286686916</v>
      </c>
      <c r="G135" s="523">
        <f t="shared" si="32"/>
        <v>860370.31096210727</v>
      </c>
      <c r="H135" s="526">
        <f t="shared" si="33"/>
        <v>232543.21713381377</v>
      </c>
      <c r="I135" s="577">
        <f t="shared" si="34"/>
        <v>232543.21713381377</v>
      </c>
      <c r="J135" s="514">
        <f t="shared" si="27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>
      <c r="B136" s="195" t="str">
        <f t="shared" si="26"/>
        <v/>
      </c>
      <c r="C136" s="507">
        <f>IF(D93="","-",+C135+1)</f>
        <v>2052</v>
      </c>
      <c r="D136" s="374">
        <f>IF(F135+SUM(E$99:E135)=D$92,F135,D$92-SUM(E$99:E135))</f>
        <v>794627.32286686916</v>
      </c>
      <c r="E136" s="522">
        <f t="shared" si="30"/>
        <v>131485.97619047618</v>
      </c>
      <c r="F136" s="523">
        <f t="shared" si="31"/>
        <v>663141.34667639295</v>
      </c>
      <c r="G136" s="523">
        <f t="shared" si="32"/>
        <v>728884.33477163105</v>
      </c>
      <c r="H136" s="526">
        <f t="shared" si="33"/>
        <v>217099.15798015462</v>
      </c>
      <c r="I136" s="577">
        <f t="shared" si="34"/>
        <v>217099.15798015462</v>
      </c>
      <c r="J136" s="514">
        <f t="shared" si="27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>
      <c r="B137" s="195" t="str">
        <f t="shared" si="26"/>
        <v/>
      </c>
      <c r="C137" s="507">
        <f>IF(D93="","-",+C136+1)</f>
        <v>2053</v>
      </c>
      <c r="D137" s="374">
        <f>IF(F136+SUM(E$99:E136)=D$92,F136,D$92-SUM(E$99:E136))</f>
        <v>663141.34667639295</v>
      </c>
      <c r="E137" s="522">
        <f t="shared" si="30"/>
        <v>131485.97619047618</v>
      </c>
      <c r="F137" s="523">
        <f t="shared" si="31"/>
        <v>531655.37048591673</v>
      </c>
      <c r="G137" s="523">
        <f t="shared" si="32"/>
        <v>597398.35858115484</v>
      </c>
      <c r="H137" s="526">
        <f t="shared" si="33"/>
        <v>201655.09882649546</v>
      </c>
      <c r="I137" s="577">
        <f t="shared" si="34"/>
        <v>201655.09882649546</v>
      </c>
      <c r="J137" s="514">
        <f t="shared" si="27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>
      <c r="B138" s="195" t="str">
        <f t="shared" si="26"/>
        <v/>
      </c>
      <c r="C138" s="507">
        <f>IF(D93="","-",+C137+1)</f>
        <v>2054</v>
      </c>
      <c r="D138" s="374">
        <f>IF(F137+SUM(E$99:E137)=D$92,F137,D$92-SUM(E$99:E137))</f>
        <v>531655.37048591673</v>
      </c>
      <c r="E138" s="522">
        <f t="shared" si="30"/>
        <v>131485.97619047618</v>
      </c>
      <c r="F138" s="523">
        <f t="shared" si="31"/>
        <v>400169.39429544052</v>
      </c>
      <c r="G138" s="523">
        <f t="shared" si="32"/>
        <v>465912.38239067863</v>
      </c>
      <c r="H138" s="526">
        <f t="shared" si="33"/>
        <v>186211.03967283631</v>
      </c>
      <c r="I138" s="577">
        <f t="shared" si="34"/>
        <v>186211.03967283631</v>
      </c>
      <c r="J138" s="514">
        <f t="shared" si="27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>
      <c r="B139" s="195" t="str">
        <f t="shared" si="26"/>
        <v/>
      </c>
      <c r="C139" s="507">
        <f>IF(D93="","-",+C138+1)</f>
        <v>2055</v>
      </c>
      <c r="D139" s="374">
        <f>IF(F138+SUM(E$99:E138)=D$92,F138,D$92-SUM(E$99:E138))</f>
        <v>400169.39429544052</v>
      </c>
      <c r="E139" s="522">
        <f t="shared" si="30"/>
        <v>131485.97619047618</v>
      </c>
      <c r="F139" s="523">
        <f t="shared" si="31"/>
        <v>268683.41810496431</v>
      </c>
      <c r="G139" s="523">
        <f t="shared" si="32"/>
        <v>334426.40620020241</v>
      </c>
      <c r="H139" s="526">
        <f t="shared" si="33"/>
        <v>170766.98051917716</v>
      </c>
      <c r="I139" s="577">
        <f t="shared" si="34"/>
        <v>170766.98051917716</v>
      </c>
      <c r="J139" s="514">
        <f t="shared" si="27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>
      <c r="B140" s="195" t="str">
        <f t="shared" si="26"/>
        <v/>
      </c>
      <c r="C140" s="507">
        <f>IF(D93="","-",+C139+1)</f>
        <v>2056</v>
      </c>
      <c r="D140" s="374">
        <f>IF(F139+SUM(E$99:E139)=D$92,F139,D$92-SUM(E$99:E139))</f>
        <v>268683.41810496431</v>
      </c>
      <c r="E140" s="522">
        <f t="shared" si="30"/>
        <v>131485.97619047618</v>
      </c>
      <c r="F140" s="523">
        <f t="shared" si="31"/>
        <v>137197.44191448812</v>
      </c>
      <c r="G140" s="523">
        <f t="shared" si="32"/>
        <v>202940.4300097262</v>
      </c>
      <c r="H140" s="526">
        <f t="shared" si="33"/>
        <v>155322.92136551801</v>
      </c>
      <c r="I140" s="577">
        <f t="shared" si="34"/>
        <v>155322.92136551801</v>
      </c>
      <c r="J140" s="514">
        <f t="shared" si="27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>
      <c r="B141" s="195" t="str">
        <f t="shared" si="26"/>
        <v/>
      </c>
      <c r="C141" s="507">
        <f>IF(D93="","-",+C140+1)</f>
        <v>2057</v>
      </c>
      <c r="D141" s="374">
        <f>IF(F140+SUM(E$99:E140)=D$92,F140,D$92-SUM(E$99:E140))</f>
        <v>137197.44191448812</v>
      </c>
      <c r="E141" s="522">
        <f t="shared" si="30"/>
        <v>131485.97619047618</v>
      </c>
      <c r="F141" s="523">
        <f t="shared" si="31"/>
        <v>5711.4657240119413</v>
      </c>
      <c r="G141" s="523">
        <f t="shared" si="32"/>
        <v>71454.453819250033</v>
      </c>
      <c r="H141" s="526">
        <f t="shared" si="33"/>
        <v>139878.86221185885</v>
      </c>
      <c r="I141" s="577">
        <f t="shared" si="34"/>
        <v>139878.86221185885</v>
      </c>
      <c r="J141" s="514">
        <f t="shared" si="27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>
      <c r="B142" s="195" t="str">
        <f t="shared" si="26"/>
        <v/>
      </c>
      <c r="C142" s="507">
        <f>IF(D93="","-",+C141+1)</f>
        <v>2058</v>
      </c>
      <c r="D142" s="374">
        <f>IF(F141+SUM(E$99:E141)=D$92,F141,D$92-SUM(E$99:E141))</f>
        <v>5711.4657240119413</v>
      </c>
      <c r="E142" s="522">
        <f t="shared" si="30"/>
        <v>5711.4657240119413</v>
      </c>
      <c r="F142" s="523">
        <f t="shared" si="31"/>
        <v>0</v>
      </c>
      <c r="G142" s="523">
        <f t="shared" si="32"/>
        <v>2855.7328620059707</v>
      </c>
      <c r="H142" s="526">
        <f t="shared" si="33"/>
        <v>6046.8939462884937</v>
      </c>
      <c r="I142" s="577">
        <f t="shared" si="34"/>
        <v>6046.8939462884937</v>
      </c>
      <c r="J142" s="514">
        <f t="shared" si="27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>
      <c r="B143" s="195" t="str">
        <f t="shared" si="26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7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>
      <c r="B144" s="195" t="str">
        <f t="shared" si="2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7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>
      <c r="B145" s="195" t="str">
        <f t="shared" si="2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>
      <c r="B146" s="195" t="str">
        <f t="shared" si="2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>
      <c r="B147" s="195" t="str">
        <f t="shared" si="2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>
      <c r="B148" s="195" t="str">
        <f t="shared" si="2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>
      <c r="B149" s="195" t="str">
        <f t="shared" si="2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>
      <c r="B150" s="195" t="str">
        <f t="shared" si="2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>
      <c r="B151" s="195" t="str">
        <f t="shared" si="2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>
      <c r="B152" s="195" t="str">
        <f t="shared" si="2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>
      <c r="B153" s="195" t="str">
        <f t="shared" si="2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.5" thickBot="1">
      <c r="B154" s="195" t="str">
        <f t="shared" si="26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7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>
      <c r="C155" s="374" t="s">
        <v>78</v>
      </c>
      <c r="D155" s="375"/>
      <c r="E155" s="375">
        <f>SUM(E99:E154)</f>
        <v>5522410.9999999981</v>
      </c>
      <c r="F155" s="375"/>
      <c r="G155" s="375"/>
      <c r="H155" s="375">
        <f>SUM(H99:H154)</f>
        <v>19402326.923403881</v>
      </c>
      <c r="I155" s="375">
        <f>SUM(I99:I154)</f>
        <v>19402326.923403881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view="pageBreakPreview" zoomScale="82" zoomScaleNormal="100" zoomScaleSheetLayoutView="82" workbookViewId="0">
      <selection activeCell="D107" sqref="D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1410308.0751093051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1410308.0751093051</v>
      </c>
      <c r="O6" s="269"/>
      <c r="P6" s="269"/>
    </row>
    <row r="7" spans="1:16" ht="13.5" thickBot="1">
      <c r="C7" s="467" t="s">
        <v>48</v>
      </c>
      <c r="D7" s="624" t="s">
        <v>344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12017567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286132.54761904763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1711432.8121770415</v>
      </c>
      <c r="H20" s="639">
        <v>1711432.8121770415</v>
      </c>
      <c r="I20" s="511">
        <f t="shared" si="3"/>
        <v>0</v>
      </c>
      <c r="J20" s="511"/>
      <c r="K20" s="518">
        <f t="shared" si="0"/>
        <v>1711432.8121770415</v>
      </c>
      <c r="L20" s="519">
        <f t="shared" si="1"/>
        <v>0</v>
      </c>
      <c r="M20" s="518">
        <f t="shared" si="2"/>
        <v>1711432.8121770415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293111.39024390245</v>
      </c>
      <c r="F21" s="631">
        <v>10719949.560043756</v>
      </c>
      <c r="G21" s="630">
        <v>1674180.0841483832</v>
      </c>
      <c r="H21" s="639">
        <v>1674180.0841483832</v>
      </c>
      <c r="I21" s="511">
        <f t="shared" si="3"/>
        <v>0</v>
      </c>
      <c r="J21" s="511"/>
      <c r="K21" s="518">
        <f t="shared" si="0"/>
        <v>1674180.0841483832</v>
      </c>
      <c r="L21" s="519">
        <f t="shared" si="1"/>
        <v>0</v>
      </c>
      <c r="M21" s="518">
        <f t="shared" si="2"/>
        <v>1674180.0841483832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/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1375144.4653373505</v>
      </c>
      <c r="H22" s="639">
        <v>1375144.4653373505</v>
      </c>
      <c r="I22" s="511">
        <f t="shared" si="3"/>
        <v>0</v>
      </c>
      <c r="J22" s="511"/>
      <c r="K22" s="518">
        <f t="shared" si="0"/>
        <v>1375144.4653373505</v>
      </c>
      <c r="L22" s="519">
        <f t="shared" si="1"/>
        <v>0</v>
      </c>
      <c r="M22" s="518">
        <f t="shared" si="2"/>
        <v>1375144.4653373505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10440471.257718176</v>
      </c>
      <c r="E23" s="630">
        <v>286132.54761904763</v>
      </c>
      <c r="F23" s="631">
        <v>10154338.710099127</v>
      </c>
      <c r="G23" s="630">
        <v>1377704.2780579135</v>
      </c>
      <c r="H23" s="639">
        <v>1377704.2780579135</v>
      </c>
      <c r="I23" s="511">
        <f t="shared" si="3"/>
        <v>0</v>
      </c>
      <c r="J23" s="511"/>
      <c r="K23" s="518">
        <f t="shared" ref="K23" si="7">G23</f>
        <v>1377704.2780579135</v>
      </c>
      <c r="L23" s="519">
        <f t="shared" ref="L23" si="8">IF(K23&lt;&gt;0,+G23-K23,0)</f>
        <v>0</v>
      </c>
      <c r="M23" s="518">
        <f t="shared" ref="M23" si="9">H23</f>
        <v>1377704.2780579135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10140705.622180806</v>
      </c>
      <c r="E24" s="630">
        <v>286132.54761904763</v>
      </c>
      <c r="F24" s="631">
        <v>9854573.074561758</v>
      </c>
      <c r="G24" s="630">
        <v>1410308.0751093051</v>
      </c>
      <c r="H24" s="639">
        <v>1410308.0751093051</v>
      </c>
      <c r="I24" s="511">
        <f t="shared" si="3"/>
        <v>0</v>
      </c>
      <c r="J24" s="511"/>
      <c r="K24" s="518">
        <f t="shared" ref="K24" si="10">G24</f>
        <v>1410308.0751093051</v>
      </c>
      <c r="L24" s="519">
        <f t="shared" ref="L24" si="11">IF(K24&lt;&gt;0,+G24-K24,0)</f>
        <v>0</v>
      </c>
      <c r="M24" s="518">
        <f t="shared" ref="M24" si="12">H24</f>
        <v>1410308.0751093051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9854573.074561758</v>
      </c>
      <c r="E25" s="522">
        <f t="shared" ref="E25:E72" si="13">IF(+$I$14&lt;F24,$I$14,D25)</f>
        <v>286132.54761904763</v>
      </c>
      <c r="F25" s="523">
        <f t="shared" ref="F25:F72" si="14">+D25-E25</f>
        <v>9568440.5269427095</v>
      </c>
      <c r="G25" s="524">
        <f t="shared" ref="G25:G50" si="15">+I$12*((D25+F25)/2)+E25</f>
        <v>1378134.159203429</v>
      </c>
      <c r="H25" s="491">
        <f t="shared" ref="H25:H50" si="16">+I$13*((D25+F25)/2)+E25</f>
        <v>1378134.159203429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9568440.5269427095</v>
      </c>
      <c r="E26" s="522">
        <f t="shared" si="13"/>
        <v>286132.54761904763</v>
      </c>
      <c r="F26" s="523">
        <f t="shared" si="14"/>
        <v>9282307.979323661</v>
      </c>
      <c r="G26" s="524">
        <f t="shared" si="15"/>
        <v>1345960.2432975529</v>
      </c>
      <c r="H26" s="491">
        <f t="shared" si="16"/>
        <v>1345960.2432975529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9282307.979323661</v>
      </c>
      <c r="E27" s="522">
        <f t="shared" si="13"/>
        <v>286132.54761904763</v>
      </c>
      <c r="F27" s="523">
        <f t="shared" si="14"/>
        <v>8996175.4317046124</v>
      </c>
      <c r="G27" s="524">
        <f t="shared" si="15"/>
        <v>1313786.3273916768</v>
      </c>
      <c r="H27" s="491">
        <f t="shared" si="16"/>
        <v>1313786.3273916768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8996175.4317046124</v>
      </c>
      <c r="E28" s="522">
        <f t="shared" si="13"/>
        <v>286132.54761904763</v>
      </c>
      <c r="F28" s="523">
        <f t="shared" si="14"/>
        <v>8710042.8840855639</v>
      </c>
      <c r="G28" s="524">
        <f t="shared" si="15"/>
        <v>1281612.411485801</v>
      </c>
      <c r="H28" s="491">
        <f t="shared" si="16"/>
        <v>1281612.411485801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8710042.8840855639</v>
      </c>
      <c r="E29" s="522">
        <f t="shared" si="13"/>
        <v>286132.54761904763</v>
      </c>
      <c r="F29" s="523">
        <f t="shared" si="14"/>
        <v>8423910.3364665154</v>
      </c>
      <c r="G29" s="524">
        <f t="shared" si="15"/>
        <v>1249438.4955799249</v>
      </c>
      <c r="H29" s="491">
        <f t="shared" si="16"/>
        <v>1249438.4955799249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8423910.3364665154</v>
      </c>
      <c r="E30" s="522">
        <f t="shared" si="13"/>
        <v>286132.54761904763</v>
      </c>
      <c r="F30" s="523">
        <f t="shared" si="14"/>
        <v>8137777.7888474679</v>
      </c>
      <c r="G30" s="524">
        <f t="shared" si="15"/>
        <v>1217264.5796740488</v>
      </c>
      <c r="H30" s="491">
        <f t="shared" si="16"/>
        <v>1217264.5796740488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8137777.7888474679</v>
      </c>
      <c r="E31" s="522">
        <f t="shared" si="13"/>
        <v>286132.54761904763</v>
      </c>
      <c r="F31" s="523">
        <f t="shared" si="14"/>
        <v>7851645.2412284203</v>
      </c>
      <c r="G31" s="524">
        <f t="shared" si="15"/>
        <v>1185090.663768173</v>
      </c>
      <c r="H31" s="491">
        <f t="shared" si="16"/>
        <v>1185090.663768173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7851645.2412284203</v>
      </c>
      <c r="E32" s="522">
        <f t="shared" si="13"/>
        <v>286132.54761904763</v>
      </c>
      <c r="F32" s="523">
        <f t="shared" si="14"/>
        <v>7565512.6936093727</v>
      </c>
      <c r="G32" s="524">
        <f t="shared" si="15"/>
        <v>1152916.7478622969</v>
      </c>
      <c r="H32" s="491">
        <f t="shared" si="16"/>
        <v>1152916.7478622969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7565512.6936093727</v>
      </c>
      <c r="E33" s="522">
        <f t="shared" si="13"/>
        <v>286132.54761904763</v>
      </c>
      <c r="F33" s="523">
        <f t="shared" si="14"/>
        <v>7279380.1459903251</v>
      </c>
      <c r="G33" s="524">
        <f t="shared" si="15"/>
        <v>1120742.831956421</v>
      </c>
      <c r="H33" s="491">
        <f t="shared" si="16"/>
        <v>1120742.831956421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7279380.1459903251</v>
      </c>
      <c r="E34" s="522">
        <f t="shared" si="13"/>
        <v>286132.54761904763</v>
      </c>
      <c r="F34" s="523">
        <f t="shared" si="14"/>
        <v>6993247.5983712776</v>
      </c>
      <c r="G34" s="524">
        <f t="shared" si="15"/>
        <v>1088568.9160505449</v>
      </c>
      <c r="H34" s="491">
        <f t="shared" si="16"/>
        <v>1088568.9160505449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6993247.5983712776</v>
      </c>
      <c r="E35" s="522">
        <f t="shared" si="13"/>
        <v>286132.54761904763</v>
      </c>
      <c r="F35" s="523">
        <f t="shared" si="14"/>
        <v>6707115.05075223</v>
      </c>
      <c r="G35" s="524">
        <f t="shared" si="15"/>
        <v>1056395.0001446691</v>
      </c>
      <c r="H35" s="491">
        <f t="shared" si="16"/>
        <v>1056395.0001446691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6707115.05075223</v>
      </c>
      <c r="E36" s="522">
        <f t="shared" si="13"/>
        <v>286132.54761904763</v>
      </c>
      <c r="F36" s="523">
        <f t="shared" si="14"/>
        <v>6420982.5031331824</v>
      </c>
      <c r="G36" s="524">
        <f t="shared" si="15"/>
        <v>1024221.084238793</v>
      </c>
      <c r="H36" s="491">
        <f t="shared" si="16"/>
        <v>1024221.084238793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6420982.5031331824</v>
      </c>
      <c r="E37" s="522">
        <f t="shared" si="13"/>
        <v>286132.54761904763</v>
      </c>
      <c r="F37" s="523">
        <f t="shared" si="14"/>
        <v>6134849.9555141348</v>
      </c>
      <c r="G37" s="524">
        <f t="shared" si="15"/>
        <v>992047.16833291715</v>
      </c>
      <c r="H37" s="491">
        <f t="shared" si="16"/>
        <v>992047.16833291715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6134849.9555141348</v>
      </c>
      <c r="E38" s="522">
        <f t="shared" si="13"/>
        <v>286132.54761904763</v>
      </c>
      <c r="F38" s="523">
        <f t="shared" si="14"/>
        <v>5848717.4078950873</v>
      </c>
      <c r="G38" s="524">
        <f t="shared" si="15"/>
        <v>959873.2524270413</v>
      </c>
      <c r="H38" s="491">
        <f t="shared" si="16"/>
        <v>959873.2524270413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5848717.4078950873</v>
      </c>
      <c r="E39" s="522">
        <f t="shared" si="13"/>
        <v>286132.54761904763</v>
      </c>
      <c r="F39" s="523">
        <f t="shared" si="14"/>
        <v>5562584.8602760397</v>
      </c>
      <c r="G39" s="524">
        <f t="shared" si="15"/>
        <v>927699.33652116545</v>
      </c>
      <c r="H39" s="491">
        <f t="shared" si="16"/>
        <v>927699.33652116545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5562584.8602760397</v>
      </c>
      <c r="E40" s="522">
        <f t="shared" si="13"/>
        <v>286132.54761904763</v>
      </c>
      <c r="F40" s="523">
        <f t="shared" si="14"/>
        <v>5276452.3126569921</v>
      </c>
      <c r="G40" s="524">
        <f t="shared" si="15"/>
        <v>895525.42061528936</v>
      </c>
      <c r="H40" s="491">
        <f t="shared" si="16"/>
        <v>895525.42061528936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5276452.3126569921</v>
      </c>
      <c r="E41" s="522">
        <f t="shared" si="13"/>
        <v>286132.54761904763</v>
      </c>
      <c r="F41" s="523">
        <f t="shared" si="14"/>
        <v>4990319.7650379445</v>
      </c>
      <c r="G41" s="524">
        <f t="shared" si="15"/>
        <v>863351.50470941351</v>
      </c>
      <c r="H41" s="491">
        <f t="shared" si="16"/>
        <v>863351.50470941351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4990319.7650379445</v>
      </c>
      <c r="E42" s="522">
        <f t="shared" si="13"/>
        <v>286132.54761904763</v>
      </c>
      <c r="F42" s="523">
        <f t="shared" si="14"/>
        <v>4704187.217418897</v>
      </c>
      <c r="G42" s="524">
        <f t="shared" si="15"/>
        <v>831177.58880353742</v>
      </c>
      <c r="H42" s="491">
        <f t="shared" si="16"/>
        <v>831177.58880353742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4704187.217418897</v>
      </c>
      <c r="E43" s="522">
        <f t="shared" si="13"/>
        <v>286132.54761904763</v>
      </c>
      <c r="F43" s="523">
        <f t="shared" si="14"/>
        <v>4418054.6697998494</v>
      </c>
      <c r="G43" s="524">
        <f t="shared" si="15"/>
        <v>799003.67289766157</v>
      </c>
      <c r="H43" s="491">
        <f t="shared" si="16"/>
        <v>799003.67289766157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4418054.6697998494</v>
      </c>
      <c r="E44" s="522">
        <f t="shared" si="13"/>
        <v>286132.54761904763</v>
      </c>
      <c r="F44" s="523">
        <f t="shared" si="14"/>
        <v>4131922.1221808018</v>
      </c>
      <c r="G44" s="524">
        <f t="shared" si="15"/>
        <v>766829.75699178549</v>
      </c>
      <c r="H44" s="491">
        <f t="shared" si="16"/>
        <v>766829.75699178549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4131922.1221808018</v>
      </c>
      <c r="E45" s="522">
        <f t="shared" si="13"/>
        <v>286132.54761904763</v>
      </c>
      <c r="F45" s="523">
        <f t="shared" si="14"/>
        <v>3845789.5745617542</v>
      </c>
      <c r="G45" s="524">
        <f t="shared" si="15"/>
        <v>734655.84108590963</v>
      </c>
      <c r="H45" s="491">
        <f t="shared" si="16"/>
        <v>734655.84108590963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3845789.5745617542</v>
      </c>
      <c r="E46" s="522">
        <f t="shared" si="13"/>
        <v>286132.54761904763</v>
      </c>
      <c r="F46" s="523">
        <f t="shared" si="14"/>
        <v>3559657.0269427067</v>
      </c>
      <c r="G46" s="524">
        <f t="shared" si="15"/>
        <v>702481.92518003378</v>
      </c>
      <c r="H46" s="491">
        <f t="shared" si="16"/>
        <v>702481.92518003378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3559657.0269427067</v>
      </c>
      <c r="E47" s="522">
        <f t="shared" si="13"/>
        <v>286132.54761904763</v>
      </c>
      <c r="F47" s="523">
        <f t="shared" si="14"/>
        <v>3273524.4793236591</v>
      </c>
      <c r="G47" s="524">
        <f t="shared" si="15"/>
        <v>670308.0092741577</v>
      </c>
      <c r="H47" s="491">
        <f t="shared" si="16"/>
        <v>670308.0092741577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3273524.4793236591</v>
      </c>
      <c r="E48" s="522">
        <f t="shared" si="13"/>
        <v>286132.54761904763</v>
      </c>
      <c r="F48" s="523">
        <f t="shared" si="14"/>
        <v>2987391.9317046115</v>
      </c>
      <c r="G48" s="524">
        <f t="shared" si="15"/>
        <v>638134.09336828184</v>
      </c>
      <c r="H48" s="491">
        <f t="shared" si="16"/>
        <v>638134.09336828184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2987391.9317046115</v>
      </c>
      <c r="E49" s="522">
        <f t="shared" si="13"/>
        <v>286132.54761904763</v>
      </c>
      <c r="F49" s="523">
        <f t="shared" si="14"/>
        <v>2701259.3840855639</v>
      </c>
      <c r="G49" s="524">
        <f t="shared" si="15"/>
        <v>605960.17746240587</v>
      </c>
      <c r="H49" s="491">
        <f t="shared" si="16"/>
        <v>605960.17746240587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2701259.3840855639</v>
      </c>
      <c r="E50" s="522">
        <f t="shared" si="13"/>
        <v>286132.54761904763</v>
      </c>
      <c r="F50" s="523">
        <f t="shared" si="14"/>
        <v>2415126.8364665164</v>
      </c>
      <c r="G50" s="524">
        <f t="shared" si="15"/>
        <v>573786.26155652991</v>
      </c>
      <c r="H50" s="491">
        <f t="shared" si="16"/>
        <v>573786.26155652991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2415126.8364665164</v>
      </c>
      <c r="E51" s="522">
        <f t="shared" si="13"/>
        <v>286132.54761904763</v>
      </c>
      <c r="F51" s="523">
        <f t="shared" si="14"/>
        <v>2128994.2888474688</v>
      </c>
      <c r="G51" s="524">
        <f t="shared" ref="G51:G72" si="18">+I$12*((D51+F51)/2)+E51</f>
        <v>541612.34565065405</v>
      </c>
      <c r="H51" s="491">
        <f t="shared" ref="H51:H72" si="19">+I$13*((D51+F51)/2)+E51</f>
        <v>541612.34565065405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2128994.2888474688</v>
      </c>
      <c r="E52" s="522">
        <f t="shared" si="13"/>
        <v>286132.54761904763</v>
      </c>
      <c r="F52" s="523">
        <f t="shared" si="14"/>
        <v>1842861.7412284212</v>
      </c>
      <c r="G52" s="524">
        <f t="shared" si="18"/>
        <v>509438.42974477808</v>
      </c>
      <c r="H52" s="491">
        <f t="shared" si="19"/>
        <v>509438.42974477808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1842861.7412284212</v>
      </c>
      <c r="E53" s="522">
        <f t="shared" si="13"/>
        <v>286132.54761904763</v>
      </c>
      <c r="F53" s="523">
        <f t="shared" si="14"/>
        <v>1556729.1936093736</v>
      </c>
      <c r="G53" s="524">
        <f t="shared" si="18"/>
        <v>477264.51383890212</v>
      </c>
      <c r="H53" s="491">
        <f t="shared" si="19"/>
        <v>477264.51383890212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1556729.1936093736</v>
      </c>
      <c r="E54" s="522">
        <f t="shared" si="13"/>
        <v>286132.54761904763</v>
      </c>
      <c r="F54" s="523">
        <f t="shared" si="14"/>
        <v>1270596.6459903261</v>
      </c>
      <c r="G54" s="524">
        <f t="shared" si="18"/>
        <v>445090.59793302615</v>
      </c>
      <c r="H54" s="491">
        <f t="shared" si="19"/>
        <v>445090.59793302615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1270596.6459903261</v>
      </c>
      <c r="E55" s="522">
        <f t="shared" si="13"/>
        <v>286132.54761904763</v>
      </c>
      <c r="F55" s="523">
        <f t="shared" si="14"/>
        <v>984464.09837127849</v>
      </c>
      <c r="G55" s="524">
        <f t="shared" si="18"/>
        <v>412916.68202715018</v>
      </c>
      <c r="H55" s="491">
        <f t="shared" si="19"/>
        <v>412916.68202715018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984464.09837127849</v>
      </c>
      <c r="E56" s="522">
        <f t="shared" si="13"/>
        <v>286132.54761904763</v>
      </c>
      <c r="F56" s="523">
        <f t="shared" si="14"/>
        <v>698331.55075223092</v>
      </c>
      <c r="G56" s="524">
        <f t="shared" si="18"/>
        <v>380742.76612127427</v>
      </c>
      <c r="H56" s="491">
        <f t="shared" si="19"/>
        <v>380742.76612127427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698331.55075223092</v>
      </c>
      <c r="E57" s="522">
        <f t="shared" si="13"/>
        <v>286132.54761904763</v>
      </c>
      <c r="F57" s="523">
        <f t="shared" si="14"/>
        <v>412199.00313318329</v>
      </c>
      <c r="G57" s="524">
        <f t="shared" si="18"/>
        <v>348568.8502153983</v>
      </c>
      <c r="H57" s="491">
        <f t="shared" si="19"/>
        <v>348568.8502153983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412199.00313318329</v>
      </c>
      <c r="E58" s="522">
        <f t="shared" si="13"/>
        <v>286132.54761904763</v>
      </c>
      <c r="F58" s="523">
        <f t="shared" si="14"/>
        <v>126066.45551413565</v>
      </c>
      <c r="G58" s="524">
        <f t="shared" si="18"/>
        <v>316394.93430952239</v>
      </c>
      <c r="H58" s="491">
        <f t="shared" si="19"/>
        <v>316394.93430952239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126066.45551413565</v>
      </c>
      <c r="E59" s="522">
        <f t="shared" si="13"/>
        <v>126066.45551413565</v>
      </c>
      <c r="F59" s="523">
        <f t="shared" si="14"/>
        <v>0</v>
      </c>
      <c r="G59" s="524">
        <f t="shared" si="18"/>
        <v>133154.16988290404</v>
      </c>
      <c r="H59" s="491">
        <f t="shared" si="19"/>
        <v>133154.16988290404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12017567.000000006</v>
      </c>
      <c r="F73" s="375"/>
      <c r="G73" s="375">
        <f>SUM(G17:G72)</f>
        <v>41722598.394770816</v>
      </c>
      <c r="H73" s="375">
        <f>SUM(H17:H72)</f>
        <v>41722598.394770816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1410308.0751093051</v>
      </c>
      <c r="N87" s="546">
        <f>IF(J92&lt;D11,0,VLOOKUP(J92,C17:O72,11))</f>
        <v>1410308.0751093051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1463211.7959519105</v>
      </c>
      <c r="N88" s="550">
        <f>IF(J92&lt;D11,0,VLOOKUP(J92,C99:P154,7))</f>
        <v>1463211.7959519105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52903.720842605457</v>
      </c>
      <c r="N89" s="555">
        <f>+N88-N87</f>
        <v>52903.720842605457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12017567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286132.54761904763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 t="shared" ref="L99:L104" si="20">+H99</f>
        <v>923325.80014683155</v>
      </c>
      <c r="M99" s="513">
        <f t="shared" ref="M99:M130" si="21">IF(L99&lt;&gt;0,+H99-L99,0)</f>
        <v>0</v>
      </c>
      <c r="N99" s="512">
        <f t="shared" ref="N99:N104" si="22">+I99</f>
        <v>923325.80014683155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 t="shared" si="20"/>
        <v>1769247.0731001948</v>
      </c>
      <c r="M100" s="514">
        <f t="shared" ref="M100:M105" si="25">IF(L100&lt;&gt;0,+H100-L100,0)</f>
        <v>0</v>
      </c>
      <c r="N100" s="518">
        <f t="shared" si="22"/>
        <v>1769247.0731001948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27">+I101-H101</f>
        <v>0</v>
      </c>
      <c r="K101" s="514"/>
      <c r="L101" s="518">
        <f t="shared" si="20"/>
        <v>1677257.5145835318</v>
      </c>
      <c r="M101" s="514">
        <f t="shared" si="25"/>
        <v>0</v>
      </c>
      <c r="N101" s="518">
        <f t="shared" si="22"/>
        <v>1677257.5145835318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6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27"/>
        <v>0</v>
      </c>
      <c r="K102" s="514"/>
      <c r="L102" s="518">
        <f t="shared" si="20"/>
        <v>1465328.7693981156</v>
      </c>
      <c r="M102" s="514">
        <f t="shared" si="25"/>
        <v>0</v>
      </c>
      <c r="N102" s="518">
        <f t="shared" si="22"/>
        <v>1465328.7693981156</v>
      </c>
      <c r="O102" s="514">
        <f>IF(N102&lt;&gt;0,+I102-N102,0)</f>
        <v>0</v>
      </c>
      <c r="P102" s="514">
        <f t="shared" si="24"/>
        <v>0</v>
      </c>
    </row>
    <row r="103" spans="1:16">
      <c r="B103" s="195" t="str">
        <f t="shared" si="26"/>
        <v/>
      </c>
      <c r="C103" s="507">
        <f>IF(D93="","-",+C102+1)</f>
        <v>2019</v>
      </c>
      <c r="D103" s="629">
        <v>11023079.709579177</v>
      </c>
      <c r="E103" s="630">
        <v>279478.30232558138</v>
      </c>
      <c r="F103" s="631">
        <v>10743601.407253595</v>
      </c>
      <c r="G103" s="631">
        <v>10883340.558416385</v>
      </c>
      <c r="H103" s="633">
        <v>1444437.0239018579</v>
      </c>
      <c r="I103" s="634">
        <v>1444437.0239018579</v>
      </c>
      <c r="J103" s="514">
        <f t="shared" si="27"/>
        <v>0</v>
      </c>
      <c r="K103" s="514"/>
      <c r="L103" s="518">
        <f t="shared" si="20"/>
        <v>1444437.0239018579</v>
      </c>
      <c r="M103" s="514">
        <f t="shared" si="25"/>
        <v>0</v>
      </c>
      <c r="N103" s="518">
        <f t="shared" si="22"/>
        <v>1444437.0239018579</v>
      </c>
      <c r="O103" s="514">
        <f t="shared" si="23"/>
        <v>0</v>
      </c>
      <c r="P103" s="514">
        <f t="shared" si="24"/>
        <v>0</v>
      </c>
    </row>
    <row r="104" spans="1:16">
      <c r="B104" s="195" t="str">
        <f t="shared" si="26"/>
        <v/>
      </c>
      <c r="C104" s="507">
        <f>IF(D93="","-",+C103+1)</f>
        <v>2020</v>
      </c>
      <c r="D104" s="629">
        <v>10743601.407253595</v>
      </c>
      <c r="E104" s="630">
        <v>286132.54761904763</v>
      </c>
      <c r="F104" s="631">
        <v>10457468.859634547</v>
      </c>
      <c r="G104" s="631">
        <v>10600535.133444071</v>
      </c>
      <c r="H104" s="633">
        <v>1426472.7384823435</v>
      </c>
      <c r="I104" s="634">
        <v>1426472.7384823435</v>
      </c>
      <c r="J104" s="514">
        <f t="shared" si="27"/>
        <v>0</v>
      </c>
      <c r="K104" s="514"/>
      <c r="L104" s="518">
        <f t="shared" si="20"/>
        <v>1426472.7384823435</v>
      </c>
      <c r="M104" s="514">
        <f t="shared" si="25"/>
        <v>0</v>
      </c>
      <c r="N104" s="518">
        <f t="shared" si="22"/>
        <v>1426472.7384823435</v>
      </c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6"/>
        <v/>
      </c>
      <c r="C105" s="507">
        <f>IF(D93="","-",+C104+1)</f>
        <v>2021</v>
      </c>
      <c r="D105" s="629">
        <v>10457468.859634547</v>
      </c>
      <c r="E105" s="630">
        <v>293111.39024390245</v>
      </c>
      <c r="F105" s="631">
        <v>10164357.469390644</v>
      </c>
      <c r="G105" s="631">
        <v>10310913.164512595</v>
      </c>
      <c r="H105" s="633">
        <v>1463546.7213003482</v>
      </c>
      <c r="I105" s="634">
        <v>1463546.7213003482</v>
      </c>
      <c r="J105" s="514">
        <f t="shared" si="27"/>
        <v>0</v>
      </c>
      <c r="K105" s="514"/>
      <c r="L105" s="518">
        <f t="shared" ref="L105" si="28">+H105</f>
        <v>1463546.7213003482</v>
      </c>
      <c r="M105" s="514">
        <f t="shared" si="25"/>
        <v>0</v>
      </c>
      <c r="N105" s="518">
        <f t="shared" ref="N105" si="29">+I105</f>
        <v>1463546.7213003482</v>
      </c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6"/>
        <v/>
      </c>
      <c r="C106" s="507">
        <f>IF(D93="","-",+C105+1)</f>
        <v>2022</v>
      </c>
      <c r="D106" s="374">
        <f>IF(F105+SUM(E$99:E105)=D$92,F105,D$92-SUM(E$99:E105))</f>
        <v>10164357.469390644</v>
      </c>
      <c r="E106" s="522">
        <f t="shared" ref="E106:E154" si="30">IF(+$J$96&lt;F105,$J$96,D106)</f>
        <v>286132.54761904763</v>
      </c>
      <c r="F106" s="523">
        <f t="shared" ref="F106:F154" si="31">+D106-E106</f>
        <v>9878224.9217715953</v>
      </c>
      <c r="G106" s="523">
        <f t="shared" ref="G106:G154" si="32">+(F106+D106)/2</f>
        <v>10021291.19558112</v>
      </c>
      <c r="H106" s="526">
        <f t="shared" ref="H106:H154" si="33">+J$94*G106+E106</f>
        <v>1463211.7959519105</v>
      </c>
      <c r="I106" s="577">
        <f t="shared" ref="I106:I154" si="34">+J$95*G106+E106</f>
        <v>1463211.7959519105</v>
      </c>
      <c r="J106" s="514">
        <f t="shared" si="27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6"/>
        <v/>
      </c>
      <c r="C107" s="507">
        <f>IF(D93="","-",+C106+1)</f>
        <v>2023</v>
      </c>
      <c r="D107" s="374">
        <f>IF(F106+SUM(E$99:E106)=D$92,F106,D$92-SUM(E$99:E106))</f>
        <v>9878224.9217715953</v>
      </c>
      <c r="E107" s="522">
        <f t="shared" si="30"/>
        <v>286132.54761904763</v>
      </c>
      <c r="F107" s="523">
        <f t="shared" si="31"/>
        <v>9592092.3741525467</v>
      </c>
      <c r="G107" s="523">
        <f t="shared" si="32"/>
        <v>9735158.647962071</v>
      </c>
      <c r="H107" s="526">
        <f t="shared" si="33"/>
        <v>1429603.2840843471</v>
      </c>
      <c r="I107" s="577">
        <f t="shared" si="34"/>
        <v>1429603.2840843471</v>
      </c>
      <c r="J107" s="514">
        <f t="shared" si="27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6"/>
        <v/>
      </c>
      <c r="C108" s="507">
        <f>IF(D93="","-",+C107+1)</f>
        <v>2024</v>
      </c>
      <c r="D108" s="374">
        <f>IF(F107+SUM(E$99:E107)=D$92,F107,D$92-SUM(E$99:E107))</f>
        <v>9592092.3741525467</v>
      </c>
      <c r="E108" s="522">
        <f t="shared" si="30"/>
        <v>286132.54761904763</v>
      </c>
      <c r="F108" s="523">
        <f t="shared" si="31"/>
        <v>9305959.8265334982</v>
      </c>
      <c r="G108" s="523">
        <f t="shared" si="32"/>
        <v>9449026.1003430225</v>
      </c>
      <c r="H108" s="526">
        <f t="shared" si="33"/>
        <v>1395994.7722167836</v>
      </c>
      <c r="I108" s="577">
        <f t="shared" si="34"/>
        <v>1395994.7722167836</v>
      </c>
      <c r="J108" s="514">
        <f t="shared" si="27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6"/>
        <v/>
      </c>
      <c r="C109" s="507">
        <f>IF(D93="","-",+C108+1)</f>
        <v>2025</v>
      </c>
      <c r="D109" s="374">
        <f>IF(F108+SUM(E$99:E108)=D$92,F108,D$92-SUM(E$99:E108))</f>
        <v>9305959.8265334982</v>
      </c>
      <c r="E109" s="522">
        <f t="shared" si="30"/>
        <v>286132.54761904763</v>
      </c>
      <c r="F109" s="523">
        <f t="shared" si="31"/>
        <v>9019827.2789144497</v>
      </c>
      <c r="G109" s="523">
        <f t="shared" si="32"/>
        <v>9162893.552723974</v>
      </c>
      <c r="H109" s="526">
        <f t="shared" si="33"/>
        <v>1362386.2603492204</v>
      </c>
      <c r="I109" s="577">
        <f t="shared" si="34"/>
        <v>1362386.2603492204</v>
      </c>
      <c r="J109" s="514">
        <f t="shared" si="27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6"/>
        <v/>
      </c>
      <c r="C110" s="507">
        <f>IF(D93="","-",+C109+1)</f>
        <v>2026</v>
      </c>
      <c r="D110" s="374">
        <f>IF(F109+SUM(E$99:E109)=D$92,F109,D$92-SUM(E$99:E109))</f>
        <v>9019827.2789144497</v>
      </c>
      <c r="E110" s="522">
        <f t="shared" si="30"/>
        <v>286132.54761904763</v>
      </c>
      <c r="F110" s="523">
        <f t="shared" si="31"/>
        <v>8733694.7312954012</v>
      </c>
      <c r="G110" s="523">
        <f t="shared" si="32"/>
        <v>8876761.0051049255</v>
      </c>
      <c r="H110" s="526">
        <f t="shared" si="33"/>
        <v>1328777.7484816569</v>
      </c>
      <c r="I110" s="577">
        <f t="shared" si="34"/>
        <v>1328777.7484816569</v>
      </c>
      <c r="J110" s="514">
        <f t="shared" si="27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6"/>
        <v/>
      </c>
      <c r="C111" s="507">
        <f>IF(D93="","-",+C110+1)</f>
        <v>2027</v>
      </c>
      <c r="D111" s="374">
        <f>IF(F110+SUM(E$99:E110)=D$92,F110,D$92-SUM(E$99:E110))</f>
        <v>8733694.7312954012</v>
      </c>
      <c r="E111" s="522">
        <f t="shared" si="30"/>
        <v>286132.54761904763</v>
      </c>
      <c r="F111" s="523">
        <f t="shared" si="31"/>
        <v>8447562.1836763527</v>
      </c>
      <c r="G111" s="523">
        <f t="shared" si="32"/>
        <v>8590628.457485877</v>
      </c>
      <c r="H111" s="526">
        <f t="shared" si="33"/>
        <v>1295169.2366140937</v>
      </c>
      <c r="I111" s="577">
        <f t="shared" si="34"/>
        <v>1295169.2366140937</v>
      </c>
      <c r="J111" s="514">
        <f t="shared" si="27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6"/>
        <v/>
      </c>
      <c r="C112" s="507">
        <f>IF(D93="","-",+C111+1)</f>
        <v>2028</v>
      </c>
      <c r="D112" s="374">
        <f>IF(F111+SUM(E$99:E111)=D$92,F111,D$92-SUM(E$99:E111))</f>
        <v>8447562.1836763527</v>
      </c>
      <c r="E112" s="522">
        <f t="shared" si="30"/>
        <v>286132.54761904763</v>
      </c>
      <c r="F112" s="523">
        <f t="shared" si="31"/>
        <v>8161429.6360573051</v>
      </c>
      <c r="G112" s="523">
        <f t="shared" si="32"/>
        <v>8304495.9098668285</v>
      </c>
      <c r="H112" s="526">
        <f t="shared" si="33"/>
        <v>1261560.7247465302</v>
      </c>
      <c r="I112" s="577">
        <f t="shared" si="34"/>
        <v>1261560.7247465302</v>
      </c>
      <c r="J112" s="514">
        <f t="shared" si="27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6"/>
        <v/>
      </c>
      <c r="C113" s="507">
        <f>IF(D93="","-",+C112+1)</f>
        <v>2029</v>
      </c>
      <c r="D113" s="374">
        <f>IF(F112+SUM(E$99:E112)=D$92,F112,D$92-SUM(E$99:E112))</f>
        <v>8161429.6360573051</v>
      </c>
      <c r="E113" s="522">
        <f t="shared" si="30"/>
        <v>286132.54761904763</v>
      </c>
      <c r="F113" s="523">
        <f t="shared" si="31"/>
        <v>7875297.0884382576</v>
      </c>
      <c r="G113" s="523">
        <f t="shared" si="32"/>
        <v>8018363.3622477818</v>
      </c>
      <c r="H113" s="526">
        <f t="shared" si="33"/>
        <v>1227952.2128789669</v>
      </c>
      <c r="I113" s="577">
        <f t="shared" si="34"/>
        <v>1227952.2128789669</v>
      </c>
      <c r="J113" s="514">
        <f t="shared" si="27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6"/>
        <v/>
      </c>
      <c r="C114" s="507">
        <f>IF(D93="","-",+C113+1)</f>
        <v>2030</v>
      </c>
      <c r="D114" s="374">
        <f>IF(F113+SUM(E$99:E113)=D$92,F113,D$92-SUM(E$99:E113))</f>
        <v>7875297.0884382576</v>
      </c>
      <c r="E114" s="522">
        <f t="shared" si="30"/>
        <v>286132.54761904763</v>
      </c>
      <c r="F114" s="523">
        <f t="shared" si="31"/>
        <v>7589164.54081921</v>
      </c>
      <c r="G114" s="523">
        <f t="shared" si="32"/>
        <v>7732230.8146287333</v>
      </c>
      <c r="H114" s="526">
        <f t="shared" si="33"/>
        <v>1194343.7010114035</v>
      </c>
      <c r="I114" s="577">
        <f t="shared" si="34"/>
        <v>1194343.7010114035</v>
      </c>
      <c r="J114" s="514">
        <f t="shared" si="27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6"/>
        <v/>
      </c>
      <c r="C115" s="507">
        <f>IF(D93="","-",+C114+1)</f>
        <v>2031</v>
      </c>
      <c r="D115" s="374">
        <f>IF(F114+SUM(E$99:E114)=D$92,F114,D$92-SUM(E$99:E114))</f>
        <v>7589164.54081921</v>
      </c>
      <c r="E115" s="522">
        <f t="shared" si="30"/>
        <v>286132.54761904763</v>
      </c>
      <c r="F115" s="523">
        <f t="shared" si="31"/>
        <v>7303031.9932001624</v>
      </c>
      <c r="G115" s="523">
        <f t="shared" si="32"/>
        <v>7446098.2670096867</v>
      </c>
      <c r="H115" s="526">
        <f t="shared" si="33"/>
        <v>1160735.1891438405</v>
      </c>
      <c r="I115" s="577">
        <f t="shared" si="34"/>
        <v>1160735.1891438405</v>
      </c>
      <c r="J115" s="514">
        <f t="shared" si="27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6"/>
        <v/>
      </c>
      <c r="C116" s="507">
        <f>IF(D93="","-",+C115+1)</f>
        <v>2032</v>
      </c>
      <c r="D116" s="374">
        <f>IF(F115+SUM(E$99:E115)=D$92,F115,D$92-SUM(E$99:E115))</f>
        <v>7303031.9932001624</v>
      </c>
      <c r="E116" s="522">
        <f t="shared" si="30"/>
        <v>286132.54761904763</v>
      </c>
      <c r="F116" s="523">
        <f t="shared" si="31"/>
        <v>7016899.4455811149</v>
      </c>
      <c r="G116" s="523">
        <f t="shared" si="32"/>
        <v>7159965.7193906382</v>
      </c>
      <c r="H116" s="526">
        <f t="shared" si="33"/>
        <v>1127126.677276277</v>
      </c>
      <c r="I116" s="577">
        <f t="shared" si="34"/>
        <v>1127126.677276277</v>
      </c>
      <c r="J116" s="514">
        <f t="shared" si="27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6"/>
        <v/>
      </c>
      <c r="C117" s="507">
        <f>IF(D93="","-",+C116+1)</f>
        <v>2033</v>
      </c>
      <c r="D117" s="374">
        <f>IF(F116+SUM(E$99:E116)=D$92,F116,D$92-SUM(E$99:E116))</f>
        <v>7016899.4455811149</v>
      </c>
      <c r="E117" s="522">
        <f t="shared" si="30"/>
        <v>286132.54761904763</v>
      </c>
      <c r="F117" s="523">
        <f t="shared" si="31"/>
        <v>6730766.8979620673</v>
      </c>
      <c r="G117" s="523">
        <f t="shared" si="32"/>
        <v>6873833.1717715915</v>
      </c>
      <c r="H117" s="526">
        <f t="shared" si="33"/>
        <v>1093518.1654087137</v>
      </c>
      <c r="I117" s="577">
        <f t="shared" si="34"/>
        <v>1093518.1654087137</v>
      </c>
      <c r="J117" s="514">
        <f t="shared" si="27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6"/>
        <v/>
      </c>
      <c r="C118" s="507">
        <f>IF(D93="","-",+C117+1)</f>
        <v>2034</v>
      </c>
      <c r="D118" s="374">
        <f>IF(F117+SUM(E$99:E117)=D$92,F117,D$92-SUM(E$99:E117))</f>
        <v>6730766.8979620673</v>
      </c>
      <c r="E118" s="522">
        <f t="shared" si="30"/>
        <v>286132.54761904763</v>
      </c>
      <c r="F118" s="523">
        <f t="shared" si="31"/>
        <v>6444634.3503430197</v>
      </c>
      <c r="G118" s="523">
        <f t="shared" si="32"/>
        <v>6587700.624152543</v>
      </c>
      <c r="H118" s="526">
        <f t="shared" si="33"/>
        <v>1059909.6535411503</v>
      </c>
      <c r="I118" s="577">
        <f t="shared" si="34"/>
        <v>1059909.6535411503</v>
      </c>
      <c r="J118" s="514">
        <f t="shared" si="27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6"/>
        <v/>
      </c>
      <c r="C119" s="507">
        <f>IF(D93="","-",+C118+1)</f>
        <v>2035</v>
      </c>
      <c r="D119" s="374">
        <f>IF(F118+SUM(E$99:E118)=D$92,F118,D$92-SUM(E$99:E118))</f>
        <v>6444634.3503430197</v>
      </c>
      <c r="E119" s="522">
        <f t="shared" si="30"/>
        <v>286132.54761904763</v>
      </c>
      <c r="F119" s="523">
        <f t="shared" si="31"/>
        <v>6158501.8027239721</v>
      </c>
      <c r="G119" s="523">
        <f t="shared" si="32"/>
        <v>6301568.0765334964</v>
      </c>
      <c r="H119" s="526">
        <f t="shared" si="33"/>
        <v>1026301.1416735873</v>
      </c>
      <c r="I119" s="577">
        <f t="shared" si="34"/>
        <v>1026301.1416735873</v>
      </c>
      <c r="J119" s="514">
        <f t="shared" si="27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6"/>
        <v/>
      </c>
      <c r="C120" s="507">
        <f>IF(D93="","-",+C119+1)</f>
        <v>2036</v>
      </c>
      <c r="D120" s="374">
        <f>IF(F119+SUM(E$99:E119)=D$92,F119,D$92-SUM(E$99:E119))</f>
        <v>6158501.8027239721</v>
      </c>
      <c r="E120" s="522">
        <f t="shared" si="30"/>
        <v>286132.54761904763</v>
      </c>
      <c r="F120" s="523">
        <f t="shared" si="31"/>
        <v>5872369.2551049246</v>
      </c>
      <c r="G120" s="523">
        <f t="shared" si="32"/>
        <v>6015435.5289144479</v>
      </c>
      <c r="H120" s="526">
        <f t="shared" si="33"/>
        <v>992692.62980602379</v>
      </c>
      <c r="I120" s="577">
        <f t="shared" si="34"/>
        <v>992692.62980602379</v>
      </c>
      <c r="J120" s="514">
        <f t="shared" si="27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6"/>
        <v/>
      </c>
      <c r="C121" s="507">
        <f>IF(D93="","-",+C120+1)</f>
        <v>2037</v>
      </c>
      <c r="D121" s="374">
        <f>IF(F120+SUM(E$99:E120)=D$92,F120,D$92-SUM(E$99:E120))</f>
        <v>5872369.2551049246</v>
      </c>
      <c r="E121" s="522">
        <f t="shared" si="30"/>
        <v>286132.54761904763</v>
      </c>
      <c r="F121" s="523">
        <f t="shared" si="31"/>
        <v>5586236.707485877</v>
      </c>
      <c r="G121" s="523">
        <f t="shared" si="32"/>
        <v>5729302.9812954012</v>
      </c>
      <c r="H121" s="526">
        <f t="shared" si="33"/>
        <v>959084.11793846055</v>
      </c>
      <c r="I121" s="577">
        <f t="shared" si="34"/>
        <v>959084.11793846055</v>
      </c>
      <c r="J121" s="514">
        <f t="shared" si="27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6"/>
        <v/>
      </c>
      <c r="C122" s="507">
        <f>IF(D93="","-",+C121+1)</f>
        <v>2038</v>
      </c>
      <c r="D122" s="374">
        <f>IF(F121+SUM(E$99:E121)=D$92,F121,D$92-SUM(E$99:E121))</f>
        <v>5586236.707485877</v>
      </c>
      <c r="E122" s="522">
        <f t="shared" si="30"/>
        <v>286132.54761904763</v>
      </c>
      <c r="F122" s="523">
        <f t="shared" si="31"/>
        <v>5300104.1598668294</v>
      </c>
      <c r="G122" s="523">
        <f t="shared" si="32"/>
        <v>5443170.4336763527</v>
      </c>
      <c r="H122" s="526">
        <f t="shared" si="33"/>
        <v>925475.60607089708</v>
      </c>
      <c r="I122" s="577">
        <f t="shared" si="34"/>
        <v>925475.60607089708</v>
      </c>
      <c r="J122" s="514">
        <f t="shared" si="27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6"/>
        <v/>
      </c>
      <c r="C123" s="507">
        <f>IF(D93="","-",+C122+1)</f>
        <v>2039</v>
      </c>
      <c r="D123" s="374">
        <f>IF(F122+SUM(E$99:E122)=D$92,F122,D$92-SUM(E$99:E122))</f>
        <v>5300104.1598668294</v>
      </c>
      <c r="E123" s="522">
        <f t="shared" si="30"/>
        <v>286132.54761904763</v>
      </c>
      <c r="F123" s="523">
        <f t="shared" si="31"/>
        <v>5013971.6122477818</v>
      </c>
      <c r="G123" s="523">
        <f t="shared" si="32"/>
        <v>5157037.8860573061</v>
      </c>
      <c r="H123" s="526">
        <f t="shared" si="33"/>
        <v>891867.09420333407</v>
      </c>
      <c r="I123" s="577">
        <f t="shared" si="34"/>
        <v>891867.09420333407</v>
      </c>
      <c r="J123" s="514">
        <f t="shared" si="27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6"/>
        <v/>
      </c>
      <c r="C124" s="507">
        <f>IF(D93="","-",+C123+1)</f>
        <v>2040</v>
      </c>
      <c r="D124" s="374">
        <f>IF(F123+SUM(E$99:E123)=D$92,F123,D$92-SUM(E$99:E123))</f>
        <v>5013971.6122477818</v>
      </c>
      <c r="E124" s="522">
        <f t="shared" si="30"/>
        <v>286132.54761904763</v>
      </c>
      <c r="F124" s="523">
        <f t="shared" si="31"/>
        <v>4727839.0646287343</v>
      </c>
      <c r="G124" s="523">
        <f t="shared" si="32"/>
        <v>4870905.3384382576</v>
      </c>
      <c r="H124" s="526">
        <f t="shared" si="33"/>
        <v>858258.5823357706</v>
      </c>
      <c r="I124" s="577">
        <f t="shared" si="34"/>
        <v>858258.5823357706</v>
      </c>
      <c r="J124" s="514">
        <f t="shared" si="27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6"/>
        <v/>
      </c>
      <c r="C125" s="507">
        <f>IF(D93="","-",+C124+1)</f>
        <v>2041</v>
      </c>
      <c r="D125" s="374">
        <f>IF(F124+SUM(E$99:E124)=D$92,F124,D$92-SUM(E$99:E124))</f>
        <v>4727839.0646287343</v>
      </c>
      <c r="E125" s="522">
        <f t="shared" si="30"/>
        <v>286132.54761904763</v>
      </c>
      <c r="F125" s="523">
        <f t="shared" si="31"/>
        <v>4441706.5170096867</v>
      </c>
      <c r="G125" s="523">
        <f t="shared" si="32"/>
        <v>4584772.7908192109</v>
      </c>
      <c r="H125" s="526">
        <f t="shared" si="33"/>
        <v>824650.07046820736</v>
      </c>
      <c r="I125" s="577">
        <f t="shared" si="34"/>
        <v>824650.07046820736</v>
      </c>
      <c r="J125" s="514">
        <f t="shared" si="27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6"/>
        <v/>
      </c>
      <c r="C126" s="507">
        <f>IF(D93="","-",+C125+1)</f>
        <v>2042</v>
      </c>
      <c r="D126" s="374">
        <f>IF(F125+SUM(E$99:E125)=D$92,F125,D$92-SUM(E$99:E125))</f>
        <v>4441706.5170096867</v>
      </c>
      <c r="E126" s="522">
        <f t="shared" si="30"/>
        <v>286132.54761904763</v>
      </c>
      <c r="F126" s="523">
        <f t="shared" si="31"/>
        <v>4155573.9693906391</v>
      </c>
      <c r="G126" s="523">
        <f t="shared" si="32"/>
        <v>4298640.2432001624</v>
      </c>
      <c r="H126" s="526">
        <f t="shared" si="33"/>
        <v>791041.558600644</v>
      </c>
      <c r="I126" s="577">
        <f t="shared" si="34"/>
        <v>791041.558600644</v>
      </c>
      <c r="J126" s="514">
        <f t="shared" si="27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6"/>
        <v/>
      </c>
      <c r="C127" s="507">
        <f>IF(D93="","-",+C126+1)</f>
        <v>2043</v>
      </c>
      <c r="D127" s="374">
        <f>IF(F126+SUM(E$99:E126)=D$92,F126,D$92-SUM(E$99:E126))</f>
        <v>4155573.9693906391</v>
      </c>
      <c r="E127" s="522">
        <f t="shared" si="30"/>
        <v>286132.54761904763</v>
      </c>
      <c r="F127" s="523">
        <f t="shared" si="31"/>
        <v>3869441.4217715915</v>
      </c>
      <c r="G127" s="523">
        <f t="shared" si="32"/>
        <v>4012507.6955811153</v>
      </c>
      <c r="H127" s="526">
        <f t="shared" si="33"/>
        <v>757433.04673308076</v>
      </c>
      <c r="I127" s="577">
        <f t="shared" si="34"/>
        <v>757433.04673308076</v>
      </c>
      <c r="J127" s="514">
        <f t="shared" si="27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6"/>
        <v/>
      </c>
      <c r="C128" s="507">
        <f>IF(D93="","-",+C127+1)</f>
        <v>2044</v>
      </c>
      <c r="D128" s="374">
        <f>IF(F127+SUM(E$99:E127)=D$92,F127,D$92-SUM(E$99:E127))</f>
        <v>3869441.4217715915</v>
      </c>
      <c r="E128" s="522">
        <f t="shared" si="30"/>
        <v>286132.54761904763</v>
      </c>
      <c r="F128" s="523">
        <f t="shared" si="31"/>
        <v>3583308.874152544</v>
      </c>
      <c r="G128" s="523">
        <f t="shared" si="32"/>
        <v>3726375.1479620677</v>
      </c>
      <c r="H128" s="526">
        <f t="shared" si="33"/>
        <v>723824.5348655174</v>
      </c>
      <c r="I128" s="577">
        <f t="shared" si="34"/>
        <v>723824.5348655174</v>
      </c>
      <c r="J128" s="514">
        <f t="shared" si="27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6"/>
        <v/>
      </c>
      <c r="C129" s="507">
        <f>IF(D93="","-",+C128+1)</f>
        <v>2045</v>
      </c>
      <c r="D129" s="374">
        <f>IF(F128+SUM(E$99:E128)=D$92,F128,D$92-SUM(E$99:E128))</f>
        <v>3583308.874152544</v>
      </c>
      <c r="E129" s="522">
        <f t="shared" si="30"/>
        <v>286132.54761904763</v>
      </c>
      <c r="F129" s="523">
        <f t="shared" si="31"/>
        <v>3297176.3265334964</v>
      </c>
      <c r="G129" s="523">
        <f t="shared" si="32"/>
        <v>3440242.6003430202</v>
      </c>
      <c r="H129" s="526">
        <f t="shared" si="33"/>
        <v>690216.02299795416</v>
      </c>
      <c r="I129" s="577">
        <f t="shared" si="34"/>
        <v>690216.02299795416</v>
      </c>
      <c r="J129" s="514">
        <f t="shared" si="27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6"/>
        <v/>
      </c>
      <c r="C130" s="507">
        <f>IF(D93="","-",+C129+1)</f>
        <v>2046</v>
      </c>
      <c r="D130" s="374">
        <f>IF(F129+SUM(E$99:E129)=D$92,F129,D$92-SUM(E$99:E129))</f>
        <v>3297176.3265334964</v>
      </c>
      <c r="E130" s="522">
        <f t="shared" si="30"/>
        <v>286132.54761904763</v>
      </c>
      <c r="F130" s="523">
        <f t="shared" si="31"/>
        <v>3011043.7789144488</v>
      </c>
      <c r="G130" s="523">
        <f t="shared" si="32"/>
        <v>3154110.0527239726</v>
      </c>
      <c r="H130" s="526">
        <f t="shared" si="33"/>
        <v>656607.51113039092</v>
      </c>
      <c r="I130" s="577">
        <f t="shared" si="34"/>
        <v>656607.51113039092</v>
      </c>
      <c r="J130" s="514">
        <f t="shared" si="27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6"/>
        <v/>
      </c>
      <c r="C131" s="507">
        <f>IF(D93="","-",+C130+1)</f>
        <v>2047</v>
      </c>
      <c r="D131" s="374">
        <f>IF(F130+SUM(E$99:E130)=D$92,F130,D$92-SUM(E$99:E130))</f>
        <v>3011043.7789144488</v>
      </c>
      <c r="E131" s="522">
        <f t="shared" si="30"/>
        <v>286132.54761904763</v>
      </c>
      <c r="F131" s="523">
        <f t="shared" si="31"/>
        <v>2724911.2312954012</v>
      </c>
      <c r="G131" s="523">
        <f t="shared" si="32"/>
        <v>2867977.505104925</v>
      </c>
      <c r="H131" s="526">
        <f t="shared" si="33"/>
        <v>622998.99926282756</v>
      </c>
      <c r="I131" s="577">
        <f t="shared" si="34"/>
        <v>622998.99926282756</v>
      </c>
      <c r="J131" s="514">
        <f t="shared" si="27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>
      <c r="B132" s="195" t="str">
        <f t="shared" si="26"/>
        <v/>
      </c>
      <c r="C132" s="507">
        <f>IF(D93="","-",+C131+1)</f>
        <v>2048</v>
      </c>
      <c r="D132" s="374">
        <f>IF(F131+SUM(E$99:E131)=D$92,F131,D$92-SUM(E$99:E131))</f>
        <v>2724911.2312954012</v>
      </c>
      <c r="E132" s="522">
        <f t="shared" si="30"/>
        <v>286132.54761904763</v>
      </c>
      <c r="F132" s="523">
        <f t="shared" si="31"/>
        <v>2438778.6836763537</v>
      </c>
      <c r="G132" s="523">
        <f t="shared" si="32"/>
        <v>2581844.9574858774</v>
      </c>
      <c r="H132" s="526">
        <f t="shared" si="33"/>
        <v>589390.48739526421</v>
      </c>
      <c r="I132" s="577">
        <f t="shared" si="34"/>
        <v>589390.48739526421</v>
      </c>
      <c r="J132" s="514">
        <f t="shared" si="27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>
      <c r="B133" s="195" t="str">
        <f t="shared" si="26"/>
        <v/>
      </c>
      <c r="C133" s="507">
        <f>IF(D93="","-",+C132+1)</f>
        <v>2049</v>
      </c>
      <c r="D133" s="374">
        <f>IF(F132+SUM(E$99:E132)=D$92,F132,D$92-SUM(E$99:E132))</f>
        <v>2438778.6836763537</v>
      </c>
      <c r="E133" s="522">
        <f t="shared" si="30"/>
        <v>286132.54761904763</v>
      </c>
      <c r="F133" s="523">
        <f t="shared" si="31"/>
        <v>2152646.1360573061</v>
      </c>
      <c r="G133" s="523">
        <f t="shared" si="32"/>
        <v>2295712.4098668299</v>
      </c>
      <c r="H133" s="526">
        <f t="shared" si="33"/>
        <v>555781.97552770097</v>
      </c>
      <c r="I133" s="577">
        <f t="shared" si="34"/>
        <v>555781.97552770097</v>
      </c>
      <c r="J133" s="514">
        <f t="shared" si="27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>
      <c r="B134" s="195" t="str">
        <f t="shared" si="26"/>
        <v/>
      </c>
      <c r="C134" s="507">
        <f>IF(D93="","-",+C133+1)</f>
        <v>2050</v>
      </c>
      <c r="D134" s="374">
        <f>IF(F133+SUM(E$99:E133)=D$92,F133,D$92-SUM(E$99:E133))</f>
        <v>2152646.1360573061</v>
      </c>
      <c r="E134" s="522">
        <f t="shared" si="30"/>
        <v>286132.54761904763</v>
      </c>
      <c r="F134" s="523">
        <f t="shared" si="31"/>
        <v>1866513.5884382585</v>
      </c>
      <c r="G134" s="523">
        <f t="shared" si="32"/>
        <v>2009579.8622477823</v>
      </c>
      <c r="H134" s="526">
        <f t="shared" si="33"/>
        <v>522173.46366013767</v>
      </c>
      <c r="I134" s="577">
        <f t="shared" si="34"/>
        <v>522173.46366013767</v>
      </c>
      <c r="J134" s="514">
        <f t="shared" si="27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>
      <c r="B135" s="195" t="str">
        <f t="shared" si="26"/>
        <v/>
      </c>
      <c r="C135" s="507">
        <f>IF(D93="","-",+C134+1)</f>
        <v>2051</v>
      </c>
      <c r="D135" s="374">
        <f>IF(F134+SUM(E$99:E134)=D$92,F134,D$92-SUM(E$99:E134))</f>
        <v>1866513.5884382585</v>
      </c>
      <c r="E135" s="522">
        <f t="shared" si="30"/>
        <v>286132.54761904763</v>
      </c>
      <c r="F135" s="523">
        <f t="shared" si="31"/>
        <v>1580381.0408192109</v>
      </c>
      <c r="G135" s="523">
        <f t="shared" si="32"/>
        <v>1723447.3146287347</v>
      </c>
      <c r="H135" s="526">
        <f t="shared" si="33"/>
        <v>488564.95179257437</v>
      </c>
      <c r="I135" s="577">
        <f t="shared" si="34"/>
        <v>488564.95179257437</v>
      </c>
      <c r="J135" s="514">
        <f t="shared" si="27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>
      <c r="B136" s="195" t="str">
        <f t="shared" si="26"/>
        <v/>
      </c>
      <c r="C136" s="507">
        <f>IF(D93="","-",+C135+1)</f>
        <v>2052</v>
      </c>
      <c r="D136" s="374">
        <f>IF(F135+SUM(E$99:E135)=D$92,F135,D$92-SUM(E$99:E135))</f>
        <v>1580381.0408192109</v>
      </c>
      <c r="E136" s="522">
        <f t="shared" si="30"/>
        <v>286132.54761904763</v>
      </c>
      <c r="F136" s="523">
        <f t="shared" si="31"/>
        <v>1294248.4932001634</v>
      </c>
      <c r="G136" s="523">
        <f t="shared" si="32"/>
        <v>1437314.7670096871</v>
      </c>
      <c r="H136" s="526">
        <f t="shared" si="33"/>
        <v>454956.43992501107</v>
      </c>
      <c r="I136" s="577">
        <f t="shared" si="34"/>
        <v>454956.43992501107</v>
      </c>
      <c r="J136" s="514">
        <f t="shared" si="27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>
      <c r="B137" s="195" t="str">
        <f t="shared" si="26"/>
        <v/>
      </c>
      <c r="C137" s="507">
        <f>IF(D93="","-",+C136+1)</f>
        <v>2053</v>
      </c>
      <c r="D137" s="374">
        <f>IF(F136+SUM(E$99:E136)=D$92,F136,D$92-SUM(E$99:E136))</f>
        <v>1294248.4932001634</v>
      </c>
      <c r="E137" s="522">
        <f t="shared" si="30"/>
        <v>286132.54761904763</v>
      </c>
      <c r="F137" s="523">
        <f t="shared" si="31"/>
        <v>1008115.9455811158</v>
      </c>
      <c r="G137" s="523">
        <f t="shared" si="32"/>
        <v>1151182.2193906396</v>
      </c>
      <c r="H137" s="526">
        <f t="shared" si="33"/>
        <v>421347.92805744777</v>
      </c>
      <c r="I137" s="577">
        <f t="shared" si="34"/>
        <v>421347.92805744777</v>
      </c>
      <c r="J137" s="514">
        <f t="shared" si="27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>
      <c r="B138" s="195" t="str">
        <f t="shared" si="26"/>
        <v/>
      </c>
      <c r="C138" s="507">
        <f>IF(D93="","-",+C137+1)</f>
        <v>2054</v>
      </c>
      <c r="D138" s="374">
        <f>IF(F137+SUM(E$99:E137)=D$92,F137,D$92-SUM(E$99:E137))</f>
        <v>1008115.9455811158</v>
      </c>
      <c r="E138" s="522">
        <f t="shared" si="30"/>
        <v>286132.54761904763</v>
      </c>
      <c r="F138" s="523">
        <f t="shared" si="31"/>
        <v>721983.39796206821</v>
      </c>
      <c r="G138" s="523">
        <f t="shared" si="32"/>
        <v>865049.67177159199</v>
      </c>
      <c r="H138" s="526">
        <f t="shared" si="33"/>
        <v>387739.41618988448</v>
      </c>
      <c r="I138" s="577">
        <f t="shared" si="34"/>
        <v>387739.41618988448</v>
      </c>
      <c r="J138" s="514">
        <f t="shared" si="27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>
      <c r="B139" s="195" t="str">
        <f t="shared" si="26"/>
        <v/>
      </c>
      <c r="C139" s="507">
        <f>IF(D93="","-",+C138+1)</f>
        <v>2055</v>
      </c>
      <c r="D139" s="374">
        <f>IF(F138+SUM(E$99:E138)=D$92,F138,D$92-SUM(E$99:E138))</f>
        <v>721983.39796206821</v>
      </c>
      <c r="E139" s="522">
        <f t="shared" si="30"/>
        <v>286132.54761904763</v>
      </c>
      <c r="F139" s="523">
        <f t="shared" si="31"/>
        <v>435850.85034302057</v>
      </c>
      <c r="G139" s="523">
        <f t="shared" si="32"/>
        <v>578917.12415254442</v>
      </c>
      <c r="H139" s="526">
        <f t="shared" si="33"/>
        <v>354130.90432232118</v>
      </c>
      <c r="I139" s="577">
        <f t="shared" si="34"/>
        <v>354130.90432232118</v>
      </c>
      <c r="J139" s="514">
        <f t="shared" si="27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>
      <c r="B140" s="195" t="str">
        <f t="shared" si="26"/>
        <v/>
      </c>
      <c r="C140" s="507">
        <f>IF(D93="","-",+C139+1)</f>
        <v>2056</v>
      </c>
      <c r="D140" s="374">
        <f>IF(F139+SUM(E$99:E139)=D$92,F139,D$92-SUM(E$99:E139))</f>
        <v>435850.85034302057</v>
      </c>
      <c r="E140" s="522">
        <f t="shared" si="30"/>
        <v>286132.54761904763</v>
      </c>
      <c r="F140" s="523">
        <f t="shared" si="31"/>
        <v>149718.30272397294</v>
      </c>
      <c r="G140" s="523">
        <f t="shared" si="32"/>
        <v>292784.57653349673</v>
      </c>
      <c r="H140" s="526">
        <f t="shared" si="33"/>
        <v>320522.39245475788</v>
      </c>
      <c r="I140" s="577">
        <f t="shared" si="34"/>
        <v>320522.39245475788</v>
      </c>
      <c r="J140" s="514">
        <f t="shared" si="27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>
      <c r="B141" s="195" t="str">
        <f t="shared" si="26"/>
        <v/>
      </c>
      <c r="C141" s="507">
        <f>IF(D93="","-",+C140+1)</f>
        <v>2057</v>
      </c>
      <c r="D141" s="374">
        <f>IF(F140+SUM(E$99:E140)=D$92,F140,D$92-SUM(E$99:E140))</f>
        <v>149718.30272397294</v>
      </c>
      <c r="E141" s="522">
        <f t="shared" si="30"/>
        <v>149718.30272397294</v>
      </c>
      <c r="F141" s="523">
        <f t="shared" si="31"/>
        <v>0</v>
      </c>
      <c r="G141" s="523">
        <f t="shared" si="32"/>
        <v>74859.151361986471</v>
      </c>
      <c r="H141" s="526">
        <f t="shared" si="33"/>
        <v>158511.09717493725</v>
      </c>
      <c r="I141" s="577">
        <f t="shared" si="34"/>
        <v>158511.09717493725</v>
      </c>
      <c r="J141" s="514">
        <f t="shared" si="27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>
      <c r="B142" s="195" t="str">
        <f t="shared" si="26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7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>
      <c r="B143" s="195" t="str">
        <f t="shared" si="26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7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>
      <c r="B144" s="195" t="str">
        <f t="shared" si="2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7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>
      <c r="B145" s="195" t="str">
        <f t="shared" si="2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>
      <c r="B146" s="195" t="str">
        <f t="shared" si="2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>
      <c r="B147" s="195" t="str">
        <f t="shared" si="2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>
      <c r="B148" s="195" t="str">
        <f t="shared" si="2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>
      <c r="B149" s="195" t="str">
        <f t="shared" si="2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>
      <c r="B150" s="195" t="str">
        <f t="shared" si="2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>
      <c r="B151" s="195" t="str">
        <f t="shared" si="2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>
      <c r="B152" s="195" t="str">
        <f t="shared" si="2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>
      <c r="B153" s="195" t="str">
        <f t="shared" si="2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.5" thickBot="1">
      <c r="B154" s="195" t="str">
        <f t="shared" si="26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7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>
      <c r="C155" s="374" t="s">
        <v>78</v>
      </c>
      <c r="D155" s="375"/>
      <c r="E155" s="375">
        <f>SUM(E99:E154)</f>
        <v>12017567</v>
      </c>
      <c r="F155" s="375"/>
      <c r="G155" s="375"/>
      <c r="H155" s="375">
        <f>SUM(H99:H154)</f>
        <v>41543475.035204843</v>
      </c>
      <c r="I155" s="375">
        <f>SUM(I99:I154)</f>
        <v>41543475.035204843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view="pageBreakPreview" zoomScale="82" zoomScaleNormal="100" zoomScaleSheetLayoutView="82" workbookViewId="0">
      <selection activeCell="L105" sqref="L105:N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679924.72685761354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679924.72685761354</v>
      </c>
      <c r="O6" s="269"/>
      <c r="P6" s="269"/>
    </row>
    <row r="7" spans="1:16" ht="13.5" thickBot="1">
      <c r="C7" s="467" t="s">
        <v>48</v>
      </c>
      <c r="D7" s="624" t="s">
        <v>345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403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5738013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136619.35714285713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824555.33054261771</v>
      </c>
      <c r="H20" s="639">
        <v>824555.33054261771</v>
      </c>
      <c r="I20" s="511">
        <f t="shared" si="3"/>
        <v>0</v>
      </c>
      <c r="J20" s="511"/>
      <c r="K20" s="518">
        <f t="shared" si="0"/>
        <v>824555.33054261771</v>
      </c>
      <c r="L20" s="519">
        <f t="shared" si="1"/>
        <v>0</v>
      </c>
      <c r="M20" s="518">
        <f t="shared" si="2"/>
        <v>824555.33054261771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139951.53658536586</v>
      </c>
      <c r="F21" s="631">
        <v>5176662.6291179359</v>
      </c>
      <c r="G21" s="630">
        <v>806768.31610667519</v>
      </c>
      <c r="H21" s="639">
        <v>806768.31610667519</v>
      </c>
      <c r="I21" s="511">
        <f t="shared" si="3"/>
        <v>0</v>
      </c>
      <c r="J21" s="511"/>
      <c r="K21" s="518">
        <f t="shared" si="0"/>
        <v>806768.31610667519</v>
      </c>
      <c r="L21" s="519">
        <f t="shared" si="1"/>
        <v>0</v>
      </c>
      <c r="M21" s="518">
        <f t="shared" si="2"/>
        <v>806768.31610667519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/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662546.66149504599</v>
      </c>
      <c r="H22" s="639">
        <v>662546.66149504599</v>
      </c>
      <c r="I22" s="511">
        <f t="shared" si="3"/>
        <v>0</v>
      </c>
      <c r="J22" s="511"/>
      <c r="K22" s="518">
        <f t="shared" si="0"/>
        <v>662546.66149504599</v>
      </c>
      <c r="L22" s="519">
        <f t="shared" si="1"/>
        <v>0</v>
      </c>
      <c r="M22" s="518">
        <f t="shared" si="2"/>
        <v>662546.66149504599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5043220.4663272379</v>
      </c>
      <c r="E23" s="630">
        <v>136619.35714285713</v>
      </c>
      <c r="F23" s="631">
        <v>4906601.1091843806</v>
      </c>
      <c r="G23" s="630">
        <v>663982.51182654442</v>
      </c>
      <c r="H23" s="639">
        <v>663982.51182654442</v>
      </c>
      <c r="I23" s="511">
        <f t="shared" si="3"/>
        <v>0</v>
      </c>
      <c r="J23" s="511"/>
      <c r="K23" s="518">
        <f t="shared" ref="K23" si="7">G23</f>
        <v>663982.51182654442</v>
      </c>
      <c r="L23" s="519">
        <f t="shared" ref="L23" si="8">IF(K23&lt;&gt;0,+G23-K23,0)</f>
        <v>0</v>
      </c>
      <c r="M23" s="518">
        <f t="shared" ref="M23" si="9">H23</f>
        <v>663982.51182654442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4900091.7353897123</v>
      </c>
      <c r="E24" s="630">
        <v>136619.35714285713</v>
      </c>
      <c r="F24" s="631">
        <v>4763472.378246855</v>
      </c>
      <c r="G24" s="630">
        <v>679924.72685761354</v>
      </c>
      <c r="H24" s="639">
        <v>679924.72685761354</v>
      </c>
      <c r="I24" s="511">
        <f t="shared" si="3"/>
        <v>0</v>
      </c>
      <c r="J24" s="511"/>
      <c r="K24" s="518">
        <f t="shared" ref="K24" si="10">G24</f>
        <v>679924.72685761354</v>
      </c>
      <c r="L24" s="519">
        <f t="shared" ref="L24" si="11">IF(K24&lt;&gt;0,+G24-K24,0)</f>
        <v>0</v>
      </c>
      <c r="M24" s="518">
        <f t="shared" ref="M24" si="12">H24</f>
        <v>679924.72685761354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4763472.378246855</v>
      </c>
      <c r="E25" s="522">
        <f t="shared" ref="E25:E72" si="13">IF(+$I$14&lt;F24,$I$14,D25)</f>
        <v>136619.35714285713</v>
      </c>
      <c r="F25" s="523">
        <f t="shared" ref="F25:F72" si="14">+D25-E25</f>
        <v>4626853.0211039977</v>
      </c>
      <c r="G25" s="524">
        <f t="shared" ref="G25:G50" si="15">+I$12*((D25+F25)/2)+E25</f>
        <v>664562.68662693922</v>
      </c>
      <c r="H25" s="491">
        <f t="shared" ref="H25:H50" si="16">+I$13*((D25+F25)/2)+E25</f>
        <v>664562.68662693922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4626853.0211039977</v>
      </c>
      <c r="E26" s="522">
        <f t="shared" si="13"/>
        <v>136619.35714285713</v>
      </c>
      <c r="F26" s="523">
        <f t="shared" si="14"/>
        <v>4490233.6639611404</v>
      </c>
      <c r="G26" s="524">
        <f t="shared" si="15"/>
        <v>649200.64639626502</v>
      </c>
      <c r="H26" s="491">
        <f t="shared" si="16"/>
        <v>649200.64639626502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4490233.6639611404</v>
      </c>
      <c r="E27" s="522">
        <f t="shared" si="13"/>
        <v>136619.35714285713</v>
      </c>
      <c r="F27" s="523">
        <f t="shared" si="14"/>
        <v>4353614.3068182832</v>
      </c>
      <c r="G27" s="524">
        <f t="shared" si="15"/>
        <v>633838.6061655907</v>
      </c>
      <c r="H27" s="491">
        <f t="shared" si="16"/>
        <v>633838.6061655907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4353614.3068182832</v>
      </c>
      <c r="E28" s="522">
        <f t="shared" si="13"/>
        <v>136619.35714285713</v>
      </c>
      <c r="F28" s="523">
        <f t="shared" si="14"/>
        <v>4216994.9496754259</v>
      </c>
      <c r="G28" s="524">
        <f t="shared" si="15"/>
        <v>618476.56593491649</v>
      </c>
      <c r="H28" s="491">
        <f t="shared" si="16"/>
        <v>618476.56593491649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4216994.9496754259</v>
      </c>
      <c r="E29" s="522">
        <f t="shared" si="13"/>
        <v>136619.35714285713</v>
      </c>
      <c r="F29" s="523">
        <f t="shared" si="14"/>
        <v>4080375.5925325686</v>
      </c>
      <c r="G29" s="524">
        <f t="shared" si="15"/>
        <v>603114.52570424229</v>
      </c>
      <c r="H29" s="491">
        <f t="shared" si="16"/>
        <v>603114.52570424229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4080375.5925325686</v>
      </c>
      <c r="E30" s="522">
        <f t="shared" si="13"/>
        <v>136619.35714285713</v>
      </c>
      <c r="F30" s="523">
        <f t="shared" si="14"/>
        <v>3943756.2353897113</v>
      </c>
      <c r="G30" s="524">
        <f t="shared" si="15"/>
        <v>587752.48547356797</v>
      </c>
      <c r="H30" s="491">
        <f t="shared" si="16"/>
        <v>587752.48547356797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3943756.2353897113</v>
      </c>
      <c r="E31" s="522">
        <f t="shared" si="13"/>
        <v>136619.35714285713</v>
      </c>
      <c r="F31" s="523">
        <f t="shared" si="14"/>
        <v>3807136.8782468541</v>
      </c>
      <c r="G31" s="524">
        <f t="shared" si="15"/>
        <v>572390.44524289377</v>
      </c>
      <c r="H31" s="491">
        <f t="shared" si="16"/>
        <v>572390.44524289377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3807136.8782468541</v>
      </c>
      <c r="E32" s="522">
        <f t="shared" si="13"/>
        <v>136619.35714285713</v>
      </c>
      <c r="F32" s="523">
        <f t="shared" si="14"/>
        <v>3670517.5211039968</v>
      </c>
      <c r="G32" s="524">
        <f t="shared" si="15"/>
        <v>557028.40501221956</v>
      </c>
      <c r="H32" s="491">
        <f t="shared" si="16"/>
        <v>557028.40501221956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3670517.5211039968</v>
      </c>
      <c r="E33" s="522">
        <f t="shared" si="13"/>
        <v>136619.35714285713</v>
      </c>
      <c r="F33" s="523">
        <f t="shared" si="14"/>
        <v>3533898.1639611395</v>
      </c>
      <c r="G33" s="524">
        <f t="shared" si="15"/>
        <v>541666.36478154524</v>
      </c>
      <c r="H33" s="491">
        <f t="shared" si="16"/>
        <v>541666.36478154524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3533898.1639611395</v>
      </c>
      <c r="E34" s="522">
        <f t="shared" si="13"/>
        <v>136619.35714285713</v>
      </c>
      <c r="F34" s="523">
        <f t="shared" si="14"/>
        <v>3397278.8068182822</v>
      </c>
      <c r="G34" s="524">
        <f t="shared" si="15"/>
        <v>526304.32455087104</v>
      </c>
      <c r="H34" s="491">
        <f t="shared" si="16"/>
        <v>526304.32455087104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3397278.8068182822</v>
      </c>
      <c r="E35" s="522">
        <f t="shared" si="13"/>
        <v>136619.35714285713</v>
      </c>
      <c r="F35" s="523">
        <f t="shared" si="14"/>
        <v>3260659.449675425</v>
      </c>
      <c r="G35" s="524">
        <f t="shared" si="15"/>
        <v>510942.28432019684</v>
      </c>
      <c r="H35" s="491">
        <f t="shared" si="16"/>
        <v>510942.28432019684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3260659.449675425</v>
      </c>
      <c r="E36" s="522">
        <f t="shared" si="13"/>
        <v>136619.35714285713</v>
      </c>
      <c r="F36" s="523">
        <f t="shared" si="14"/>
        <v>3124040.0925325677</v>
      </c>
      <c r="G36" s="524">
        <f t="shared" si="15"/>
        <v>495580.24408952252</v>
      </c>
      <c r="H36" s="491">
        <f t="shared" si="16"/>
        <v>495580.24408952252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3124040.0925325677</v>
      </c>
      <c r="E37" s="522">
        <f t="shared" si="13"/>
        <v>136619.35714285713</v>
      </c>
      <c r="F37" s="523">
        <f t="shared" si="14"/>
        <v>2987420.7353897104</v>
      </c>
      <c r="G37" s="524">
        <f t="shared" si="15"/>
        <v>480218.20385884831</v>
      </c>
      <c r="H37" s="491">
        <f t="shared" si="16"/>
        <v>480218.20385884831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2987420.7353897104</v>
      </c>
      <c r="E38" s="522">
        <f t="shared" si="13"/>
        <v>136619.35714285713</v>
      </c>
      <c r="F38" s="523">
        <f t="shared" si="14"/>
        <v>2850801.3782468531</v>
      </c>
      <c r="G38" s="524">
        <f t="shared" si="15"/>
        <v>464856.16362817411</v>
      </c>
      <c r="H38" s="491">
        <f t="shared" si="16"/>
        <v>464856.16362817411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2850801.3782468531</v>
      </c>
      <c r="E39" s="522">
        <f t="shared" si="13"/>
        <v>136619.35714285713</v>
      </c>
      <c r="F39" s="523">
        <f t="shared" si="14"/>
        <v>2714182.0211039959</v>
      </c>
      <c r="G39" s="524">
        <f t="shared" si="15"/>
        <v>449494.12339749979</v>
      </c>
      <c r="H39" s="491">
        <f t="shared" si="16"/>
        <v>449494.12339749979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2714182.0211039959</v>
      </c>
      <c r="E40" s="522">
        <f t="shared" si="13"/>
        <v>136619.35714285713</v>
      </c>
      <c r="F40" s="523">
        <f t="shared" si="14"/>
        <v>2577562.6639611386</v>
      </c>
      <c r="G40" s="524">
        <f t="shared" si="15"/>
        <v>434132.08316682559</v>
      </c>
      <c r="H40" s="491">
        <f t="shared" si="16"/>
        <v>434132.08316682559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2577562.6639611386</v>
      </c>
      <c r="E41" s="522">
        <f t="shared" si="13"/>
        <v>136619.35714285713</v>
      </c>
      <c r="F41" s="523">
        <f t="shared" si="14"/>
        <v>2440943.3068182813</v>
      </c>
      <c r="G41" s="524">
        <f t="shared" si="15"/>
        <v>418770.04293615138</v>
      </c>
      <c r="H41" s="491">
        <f t="shared" si="16"/>
        <v>418770.04293615138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2440943.3068182813</v>
      </c>
      <c r="E42" s="522">
        <f t="shared" si="13"/>
        <v>136619.35714285713</v>
      </c>
      <c r="F42" s="523">
        <f t="shared" si="14"/>
        <v>2304323.949675424</v>
      </c>
      <c r="G42" s="524">
        <f t="shared" si="15"/>
        <v>403408.00270547706</v>
      </c>
      <c r="H42" s="491">
        <f t="shared" si="16"/>
        <v>403408.00270547706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2304323.949675424</v>
      </c>
      <c r="E43" s="522">
        <f t="shared" si="13"/>
        <v>136619.35714285713</v>
      </c>
      <c r="F43" s="523">
        <f t="shared" si="14"/>
        <v>2167704.5925325667</v>
      </c>
      <c r="G43" s="524">
        <f t="shared" si="15"/>
        <v>388045.96247480286</v>
      </c>
      <c r="H43" s="491">
        <f t="shared" si="16"/>
        <v>388045.96247480286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2167704.5925325667</v>
      </c>
      <c r="E44" s="522">
        <f t="shared" si="13"/>
        <v>136619.35714285713</v>
      </c>
      <c r="F44" s="523">
        <f t="shared" si="14"/>
        <v>2031085.2353897097</v>
      </c>
      <c r="G44" s="524">
        <f t="shared" si="15"/>
        <v>372683.92224412865</v>
      </c>
      <c r="H44" s="491">
        <f t="shared" si="16"/>
        <v>372683.92224412865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2031085.2353897097</v>
      </c>
      <c r="E45" s="522">
        <f t="shared" si="13"/>
        <v>136619.35714285713</v>
      </c>
      <c r="F45" s="523">
        <f t="shared" si="14"/>
        <v>1894465.8782468527</v>
      </c>
      <c r="G45" s="524">
        <f t="shared" si="15"/>
        <v>357321.88201345445</v>
      </c>
      <c r="H45" s="491">
        <f t="shared" si="16"/>
        <v>357321.88201345445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1894465.8782468527</v>
      </c>
      <c r="E46" s="522">
        <f t="shared" si="13"/>
        <v>136619.35714285713</v>
      </c>
      <c r="F46" s="523">
        <f t="shared" si="14"/>
        <v>1757846.5211039956</v>
      </c>
      <c r="G46" s="524">
        <f t="shared" si="15"/>
        <v>341959.84178278019</v>
      </c>
      <c r="H46" s="491">
        <f t="shared" si="16"/>
        <v>341959.84178278019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1757846.5211039956</v>
      </c>
      <c r="E47" s="522">
        <f t="shared" si="13"/>
        <v>136619.35714285713</v>
      </c>
      <c r="F47" s="523">
        <f t="shared" si="14"/>
        <v>1621227.1639611386</v>
      </c>
      <c r="G47" s="524">
        <f t="shared" si="15"/>
        <v>326597.80155210604</v>
      </c>
      <c r="H47" s="491">
        <f t="shared" si="16"/>
        <v>326597.80155210604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1621227.1639611386</v>
      </c>
      <c r="E48" s="522">
        <f t="shared" si="13"/>
        <v>136619.35714285713</v>
      </c>
      <c r="F48" s="523">
        <f t="shared" si="14"/>
        <v>1484607.8068182815</v>
      </c>
      <c r="G48" s="524">
        <f t="shared" si="15"/>
        <v>311235.76132143172</v>
      </c>
      <c r="H48" s="491">
        <f t="shared" si="16"/>
        <v>311235.76132143172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1484607.8068182815</v>
      </c>
      <c r="E49" s="522">
        <f t="shared" si="13"/>
        <v>136619.35714285713</v>
      </c>
      <c r="F49" s="523">
        <f t="shared" si="14"/>
        <v>1347988.4496754245</v>
      </c>
      <c r="G49" s="524">
        <f t="shared" si="15"/>
        <v>295873.72109075758</v>
      </c>
      <c r="H49" s="491">
        <f t="shared" si="16"/>
        <v>295873.72109075758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1347988.4496754245</v>
      </c>
      <c r="E50" s="522">
        <f t="shared" si="13"/>
        <v>136619.35714285713</v>
      </c>
      <c r="F50" s="523">
        <f t="shared" si="14"/>
        <v>1211369.0925325674</v>
      </c>
      <c r="G50" s="524">
        <f t="shared" si="15"/>
        <v>280511.68086008332</v>
      </c>
      <c r="H50" s="491">
        <f t="shared" si="16"/>
        <v>280511.68086008332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1211369.0925325674</v>
      </c>
      <c r="E51" s="522">
        <f t="shared" si="13"/>
        <v>136619.35714285713</v>
      </c>
      <c r="F51" s="523">
        <f t="shared" si="14"/>
        <v>1074749.7353897104</v>
      </c>
      <c r="G51" s="524">
        <f t="shared" ref="G51:G72" si="18">+I$12*((D51+F51)/2)+E51</f>
        <v>265149.64062940911</v>
      </c>
      <c r="H51" s="491">
        <f t="shared" ref="H51:H72" si="19">+I$13*((D51+F51)/2)+E51</f>
        <v>265149.64062940911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1074749.7353897104</v>
      </c>
      <c r="E52" s="522">
        <f t="shared" si="13"/>
        <v>136619.35714285713</v>
      </c>
      <c r="F52" s="523">
        <f t="shared" si="14"/>
        <v>938130.37824685324</v>
      </c>
      <c r="G52" s="524">
        <f t="shared" si="18"/>
        <v>249787.60039873491</v>
      </c>
      <c r="H52" s="491">
        <f t="shared" si="19"/>
        <v>249787.60039873491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938130.37824685324</v>
      </c>
      <c r="E53" s="522">
        <f t="shared" si="13"/>
        <v>136619.35714285713</v>
      </c>
      <c r="F53" s="523">
        <f t="shared" si="14"/>
        <v>801511.02110399609</v>
      </c>
      <c r="G53" s="524">
        <f t="shared" si="18"/>
        <v>234425.56016806068</v>
      </c>
      <c r="H53" s="491">
        <f t="shared" si="19"/>
        <v>234425.56016806068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801511.02110399609</v>
      </c>
      <c r="E54" s="522">
        <f t="shared" si="13"/>
        <v>136619.35714285713</v>
      </c>
      <c r="F54" s="523">
        <f t="shared" si="14"/>
        <v>664891.66396113893</v>
      </c>
      <c r="G54" s="524">
        <f t="shared" si="18"/>
        <v>219063.51993738645</v>
      </c>
      <c r="H54" s="491">
        <f t="shared" si="19"/>
        <v>219063.51993738645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664891.66396113893</v>
      </c>
      <c r="E55" s="522">
        <f t="shared" si="13"/>
        <v>136619.35714285713</v>
      </c>
      <c r="F55" s="523">
        <f t="shared" si="14"/>
        <v>528272.30681828177</v>
      </c>
      <c r="G55" s="524">
        <f t="shared" si="18"/>
        <v>203701.47970671224</v>
      </c>
      <c r="H55" s="491">
        <f t="shared" si="19"/>
        <v>203701.47970671224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528272.30681828177</v>
      </c>
      <c r="E56" s="522">
        <f t="shared" si="13"/>
        <v>136619.35714285713</v>
      </c>
      <c r="F56" s="523">
        <f t="shared" si="14"/>
        <v>391652.94967542461</v>
      </c>
      <c r="G56" s="524">
        <f t="shared" si="18"/>
        <v>188339.43947603798</v>
      </c>
      <c r="H56" s="491">
        <f t="shared" si="19"/>
        <v>188339.43947603798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391652.94967542461</v>
      </c>
      <c r="E57" s="522">
        <f t="shared" si="13"/>
        <v>136619.35714285713</v>
      </c>
      <c r="F57" s="523">
        <f t="shared" si="14"/>
        <v>255033.59253256748</v>
      </c>
      <c r="G57" s="524">
        <f t="shared" si="18"/>
        <v>172977.39924536378</v>
      </c>
      <c r="H57" s="491">
        <f t="shared" si="19"/>
        <v>172977.39924536378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255033.59253256748</v>
      </c>
      <c r="E58" s="522">
        <f t="shared" si="13"/>
        <v>136619.35714285713</v>
      </c>
      <c r="F58" s="523">
        <f t="shared" si="14"/>
        <v>118414.23538971035</v>
      </c>
      <c r="G58" s="524">
        <f t="shared" si="18"/>
        <v>157615.35901468954</v>
      </c>
      <c r="H58" s="491">
        <f t="shared" si="19"/>
        <v>157615.35901468954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118414.23538971035</v>
      </c>
      <c r="E59" s="522">
        <f t="shared" si="13"/>
        <v>118414.23538971035</v>
      </c>
      <c r="F59" s="523">
        <f t="shared" si="14"/>
        <v>0</v>
      </c>
      <c r="G59" s="524">
        <f t="shared" si="18"/>
        <v>125071.72626795799</v>
      </c>
      <c r="H59" s="491">
        <f t="shared" si="19"/>
        <v>125071.72626795799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5738013</v>
      </c>
      <c r="F73" s="375"/>
      <c r="G73" s="375">
        <f>SUM(G17:G72)</f>
        <v>20206530.570258357</v>
      </c>
      <c r="H73" s="375">
        <f>SUM(H17:H72)</f>
        <v>20206530.570258357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679924.72685761354</v>
      </c>
      <c r="N87" s="546">
        <f>IF(J92&lt;D11,0,VLOOKUP(J92,C17:O72,11))</f>
        <v>679924.72685761354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705309.25865404611</v>
      </c>
      <c r="N88" s="550">
        <f>IF(J92&lt;D11,0,VLOOKUP(J92,C99:P154,7))</f>
        <v>705309.25865404611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25384.531796432566</v>
      </c>
      <c r="N89" s="555">
        <f>+N88-N87</f>
        <v>25384.531796432566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5738013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136619.35714285713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 t="shared" ref="L99:L104" si="20">+H99</f>
        <v>387768.60042600508</v>
      </c>
      <c r="M99" s="513">
        <f t="shared" ref="M99:M130" si="21">IF(L99&lt;&gt;0,+H99-L99,0)</f>
        <v>0</v>
      </c>
      <c r="N99" s="512">
        <f t="shared" ref="N99:N104" si="22">+I99</f>
        <v>387768.60042600508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 t="shared" si="20"/>
        <v>851970.67799992743</v>
      </c>
      <c r="M100" s="514">
        <f t="shared" ref="M100:M105" si="25">IF(L100&lt;&gt;0,+H100-L100,0)</f>
        <v>0</v>
      </c>
      <c r="N100" s="518">
        <f t="shared" si="22"/>
        <v>851970.67799992743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27">+I101-H101</f>
        <v>0</v>
      </c>
      <c r="K101" s="514"/>
      <c r="L101" s="518">
        <f t="shared" si="20"/>
        <v>807737.36918670509</v>
      </c>
      <c r="M101" s="514">
        <f t="shared" si="25"/>
        <v>0</v>
      </c>
      <c r="N101" s="518">
        <f t="shared" si="22"/>
        <v>807737.36918670509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6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27"/>
        <v>0</v>
      </c>
      <c r="K102" s="514"/>
      <c r="L102" s="518">
        <f t="shared" si="20"/>
        <v>705646.81176386797</v>
      </c>
      <c r="M102" s="514">
        <f t="shared" si="25"/>
        <v>0</v>
      </c>
      <c r="N102" s="518">
        <f t="shared" si="22"/>
        <v>705646.81176386797</v>
      </c>
      <c r="O102" s="514">
        <f>IF(N102&lt;&gt;0,+I102-N102,0)</f>
        <v>0</v>
      </c>
      <c r="P102" s="514">
        <f t="shared" si="24"/>
        <v>0</v>
      </c>
    </row>
    <row r="103" spans="1:16">
      <c r="B103" s="195" t="str">
        <f t="shared" si="26"/>
        <v/>
      </c>
      <c r="C103" s="507">
        <f>IF(D93="","-",+C102+1)</f>
        <v>2019</v>
      </c>
      <c r="D103" s="629">
        <v>5319973.8907807302</v>
      </c>
      <c r="E103" s="630">
        <v>133442.16279069768</v>
      </c>
      <c r="F103" s="631">
        <v>5186531.7279900322</v>
      </c>
      <c r="G103" s="631">
        <v>5253252.8093853816</v>
      </c>
      <c r="H103" s="633">
        <v>695753.21463092987</v>
      </c>
      <c r="I103" s="634">
        <v>695753.21463092987</v>
      </c>
      <c r="J103" s="514">
        <f t="shared" si="27"/>
        <v>0</v>
      </c>
      <c r="K103" s="514"/>
      <c r="L103" s="518">
        <f t="shared" si="20"/>
        <v>695753.21463092987</v>
      </c>
      <c r="M103" s="514">
        <f t="shared" si="25"/>
        <v>0</v>
      </c>
      <c r="N103" s="518">
        <f t="shared" si="22"/>
        <v>695753.21463092987</v>
      </c>
      <c r="O103" s="514">
        <f t="shared" si="23"/>
        <v>0</v>
      </c>
      <c r="P103" s="514">
        <f t="shared" si="24"/>
        <v>0</v>
      </c>
    </row>
    <row r="104" spans="1:16">
      <c r="B104" s="195" t="str">
        <f t="shared" si="26"/>
        <v/>
      </c>
      <c r="C104" s="507">
        <f>IF(D93="","-",+C103+1)</f>
        <v>2020</v>
      </c>
      <c r="D104" s="629">
        <v>5186531.7279900322</v>
      </c>
      <c r="E104" s="630">
        <v>136619.35714285713</v>
      </c>
      <c r="F104" s="631">
        <v>5049912.3708471749</v>
      </c>
      <c r="G104" s="631">
        <v>5118222.049418604</v>
      </c>
      <c r="H104" s="633">
        <v>687206.11858859565</v>
      </c>
      <c r="I104" s="634">
        <v>687206.11858859565</v>
      </c>
      <c r="J104" s="514">
        <f t="shared" si="27"/>
        <v>0</v>
      </c>
      <c r="K104" s="514"/>
      <c r="L104" s="518">
        <f t="shared" si="20"/>
        <v>687206.11858859565</v>
      </c>
      <c r="M104" s="514">
        <f t="shared" si="25"/>
        <v>0</v>
      </c>
      <c r="N104" s="518">
        <f t="shared" si="22"/>
        <v>687206.11858859565</v>
      </c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6"/>
        <v/>
      </c>
      <c r="C105" s="507">
        <f>IF(D93="","-",+C104+1)</f>
        <v>2021</v>
      </c>
      <c r="D105" s="629">
        <v>5049912.3708471749</v>
      </c>
      <c r="E105" s="630">
        <v>139951.53658536586</v>
      </c>
      <c r="F105" s="631">
        <v>4909960.8342618095</v>
      </c>
      <c r="G105" s="631">
        <v>4979936.6025544927</v>
      </c>
      <c r="H105" s="633">
        <v>705245.18740494445</v>
      </c>
      <c r="I105" s="634">
        <v>705245.18740494445</v>
      </c>
      <c r="J105" s="514">
        <f t="shared" si="27"/>
        <v>0</v>
      </c>
      <c r="K105" s="514"/>
      <c r="L105" s="518">
        <f t="shared" ref="L105" si="28">+H105</f>
        <v>705245.18740494445</v>
      </c>
      <c r="M105" s="514">
        <f t="shared" si="25"/>
        <v>0</v>
      </c>
      <c r="N105" s="518">
        <f t="shared" ref="N105" si="29">+I105</f>
        <v>705245.18740494445</v>
      </c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6"/>
        <v/>
      </c>
      <c r="C106" s="507">
        <f>IF(D93="","-",+C105+1)</f>
        <v>2022</v>
      </c>
      <c r="D106" s="374">
        <f>IF(F105+SUM(E$99:E105)=D$92,F105,D$92-SUM(E$99:E105))</f>
        <v>4909960.8342618095</v>
      </c>
      <c r="E106" s="522">
        <f t="shared" ref="E106:E154" si="30">IF(+$J$96&lt;F105,$J$96,D106)</f>
        <v>136619.35714285713</v>
      </c>
      <c r="F106" s="523">
        <f t="shared" ref="F106:F154" si="31">+D106-E106</f>
        <v>4773341.4771189522</v>
      </c>
      <c r="G106" s="523">
        <f t="shared" ref="G106:G154" si="32">+(F106+D106)/2</f>
        <v>4841651.1556903813</v>
      </c>
      <c r="H106" s="526">
        <f t="shared" ref="H106:H154" si="33">+J$94*G106+E106</f>
        <v>705309.25865404611</v>
      </c>
      <c r="I106" s="577">
        <f t="shared" ref="I106:I154" si="34">+J$95*G106+E106</f>
        <v>705309.25865404611</v>
      </c>
      <c r="J106" s="514">
        <f t="shared" si="27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6"/>
        <v/>
      </c>
      <c r="C107" s="507">
        <f>IF(D93="","-",+C106+1)</f>
        <v>2023</v>
      </c>
      <c r="D107" s="374">
        <f>IF(F106+SUM(E$99:E106)=D$92,F106,D$92-SUM(E$99:E106))</f>
        <v>4773341.4771189522</v>
      </c>
      <c r="E107" s="522">
        <f t="shared" si="30"/>
        <v>136619.35714285713</v>
      </c>
      <c r="F107" s="523">
        <f t="shared" si="31"/>
        <v>4636722.1199760949</v>
      </c>
      <c r="G107" s="523">
        <f t="shared" si="32"/>
        <v>4705031.7985475231</v>
      </c>
      <c r="H107" s="526">
        <f t="shared" si="33"/>
        <v>689262.24364620505</v>
      </c>
      <c r="I107" s="577">
        <f t="shared" si="34"/>
        <v>689262.24364620505</v>
      </c>
      <c r="J107" s="514">
        <f t="shared" si="27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6"/>
        <v/>
      </c>
      <c r="C108" s="507">
        <f>IF(D93="","-",+C107+1)</f>
        <v>2024</v>
      </c>
      <c r="D108" s="374">
        <f>IF(F107+SUM(E$99:E107)=D$92,F107,D$92-SUM(E$99:E107))</f>
        <v>4636722.1199760949</v>
      </c>
      <c r="E108" s="522">
        <f t="shared" si="30"/>
        <v>136619.35714285713</v>
      </c>
      <c r="F108" s="523">
        <f t="shared" si="31"/>
        <v>4500102.7628332376</v>
      </c>
      <c r="G108" s="523">
        <f t="shared" si="32"/>
        <v>4568412.4414046668</v>
      </c>
      <c r="H108" s="526">
        <f t="shared" si="33"/>
        <v>673215.22863836435</v>
      </c>
      <c r="I108" s="577">
        <f t="shared" si="34"/>
        <v>673215.22863836435</v>
      </c>
      <c r="J108" s="514">
        <f t="shared" si="27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6"/>
        <v/>
      </c>
      <c r="C109" s="507">
        <f>IF(D93="","-",+C108+1)</f>
        <v>2025</v>
      </c>
      <c r="D109" s="374">
        <f>IF(F108+SUM(E$99:E108)=D$92,F108,D$92-SUM(E$99:E108))</f>
        <v>4500102.7628332376</v>
      </c>
      <c r="E109" s="522">
        <f t="shared" si="30"/>
        <v>136619.35714285713</v>
      </c>
      <c r="F109" s="523">
        <f t="shared" si="31"/>
        <v>4363483.4056903804</v>
      </c>
      <c r="G109" s="523">
        <f t="shared" si="32"/>
        <v>4431793.0842618085</v>
      </c>
      <c r="H109" s="526">
        <f t="shared" si="33"/>
        <v>657168.21363052342</v>
      </c>
      <c r="I109" s="577">
        <f t="shared" si="34"/>
        <v>657168.21363052342</v>
      </c>
      <c r="J109" s="514">
        <f t="shared" si="27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6"/>
        <v/>
      </c>
      <c r="C110" s="507">
        <f>IF(D93="","-",+C109+1)</f>
        <v>2026</v>
      </c>
      <c r="D110" s="374">
        <f>IF(F109+SUM(E$99:E109)=D$92,F109,D$92-SUM(E$99:E109))</f>
        <v>4363483.4056903804</v>
      </c>
      <c r="E110" s="522">
        <f t="shared" si="30"/>
        <v>136619.35714285713</v>
      </c>
      <c r="F110" s="523">
        <f t="shared" si="31"/>
        <v>4226864.0485475231</v>
      </c>
      <c r="G110" s="523">
        <f t="shared" si="32"/>
        <v>4295173.7271189522</v>
      </c>
      <c r="H110" s="526">
        <f t="shared" si="33"/>
        <v>641121.19862268271</v>
      </c>
      <c r="I110" s="577">
        <f t="shared" si="34"/>
        <v>641121.19862268271</v>
      </c>
      <c r="J110" s="514">
        <f t="shared" si="27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6"/>
        <v/>
      </c>
      <c r="C111" s="507">
        <f>IF(D93="","-",+C110+1)</f>
        <v>2027</v>
      </c>
      <c r="D111" s="374">
        <f>IF(F110+SUM(E$99:E110)=D$92,F110,D$92-SUM(E$99:E110))</f>
        <v>4226864.0485475231</v>
      </c>
      <c r="E111" s="522">
        <f t="shared" si="30"/>
        <v>136619.35714285713</v>
      </c>
      <c r="F111" s="523">
        <f t="shared" si="31"/>
        <v>4090244.6914046658</v>
      </c>
      <c r="G111" s="523">
        <f t="shared" si="32"/>
        <v>4158554.3699760945</v>
      </c>
      <c r="H111" s="526">
        <f t="shared" si="33"/>
        <v>625074.18361484178</v>
      </c>
      <c r="I111" s="577">
        <f t="shared" si="34"/>
        <v>625074.18361484178</v>
      </c>
      <c r="J111" s="514">
        <f t="shared" si="27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6"/>
        <v/>
      </c>
      <c r="C112" s="507">
        <f>IF(D93="","-",+C111+1)</f>
        <v>2028</v>
      </c>
      <c r="D112" s="374">
        <f>IF(F111+SUM(E$99:E111)=D$92,F111,D$92-SUM(E$99:E111))</f>
        <v>4090244.6914046658</v>
      </c>
      <c r="E112" s="522">
        <f t="shared" si="30"/>
        <v>136619.35714285713</v>
      </c>
      <c r="F112" s="523">
        <f t="shared" si="31"/>
        <v>3953625.3342618085</v>
      </c>
      <c r="G112" s="523">
        <f t="shared" si="32"/>
        <v>4021935.0128332372</v>
      </c>
      <c r="H112" s="526">
        <f t="shared" si="33"/>
        <v>609027.16860700096</v>
      </c>
      <c r="I112" s="577">
        <f t="shared" si="34"/>
        <v>609027.16860700096</v>
      </c>
      <c r="J112" s="514">
        <f t="shared" si="27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6"/>
        <v/>
      </c>
      <c r="C113" s="507">
        <f>IF(D93="","-",+C112+1)</f>
        <v>2029</v>
      </c>
      <c r="D113" s="374">
        <f>IF(F112+SUM(E$99:E112)=D$92,F112,D$92-SUM(E$99:E112))</f>
        <v>3953625.3342618085</v>
      </c>
      <c r="E113" s="522">
        <f t="shared" si="30"/>
        <v>136619.35714285713</v>
      </c>
      <c r="F113" s="523">
        <f t="shared" si="31"/>
        <v>3817005.9771189513</v>
      </c>
      <c r="G113" s="523">
        <f t="shared" si="32"/>
        <v>3885315.6556903799</v>
      </c>
      <c r="H113" s="526">
        <f t="shared" si="33"/>
        <v>592980.15359916014</v>
      </c>
      <c r="I113" s="577">
        <f t="shared" si="34"/>
        <v>592980.15359916014</v>
      </c>
      <c r="J113" s="514">
        <f t="shared" si="27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6"/>
        <v/>
      </c>
      <c r="C114" s="507">
        <f>IF(D93="","-",+C113+1)</f>
        <v>2030</v>
      </c>
      <c r="D114" s="374">
        <f>IF(F113+SUM(E$99:E113)=D$92,F113,D$92-SUM(E$99:E113))</f>
        <v>3817005.9771189513</v>
      </c>
      <c r="E114" s="522">
        <f t="shared" si="30"/>
        <v>136619.35714285713</v>
      </c>
      <c r="F114" s="523">
        <f t="shared" si="31"/>
        <v>3680386.619976094</v>
      </c>
      <c r="G114" s="523">
        <f t="shared" si="32"/>
        <v>3748696.2985475226</v>
      </c>
      <c r="H114" s="526">
        <f t="shared" si="33"/>
        <v>576933.13859131932</v>
      </c>
      <c r="I114" s="577">
        <f t="shared" si="34"/>
        <v>576933.13859131932</v>
      </c>
      <c r="J114" s="514">
        <f t="shared" si="27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6"/>
        <v/>
      </c>
      <c r="C115" s="507">
        <f>IF(D93="","-",+C114+1)</f>
        <v>2031</v>
      </c>
      <c r="D115" s="374">
        <f>IF(F114+SUM(E$99:E114)=D$92,F114,D$92-SUM(E$99:E114))</f>
        <v>3680386.619976094</v>
      </c>
      <c r="E115" s="522">
        <f t="shared" si="30"/>
        <v>136619.35714285713</v>
      </c>
      <c r="F115" s="523">
        <f t="shared" si="31"/>
        <v>3543767.2628332367</v>
      </c>
      <c r="G115" s="523">
        <f t="shared" si="32"/>
        <v>3612076.9414046654</v>
      </c>
      <c r="H115" s="526">
        <f t="shared" si="33"/>
        <v>560886.1235834785</v>
      </c>
      <c r="I115" s="577">
        <f t="shared" si="34"/>
        <v>560886.1235834785</v>
      </c>
      <c r="J115" s="514">
        <f t="shared" si="27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6"/>
        <v/>
      </c>
      <c r="C116" s="507">
        <f>IF(D93="","-",+C115+1)</f>
        <v>2032</v>
      </c>
      <c r="D116" s="374">
        <f>IF(F115+SUM(E$99:E115)=D$92,F115,D$92-SUM(E$99:E115))</f>
        <v>3543767.2628332367</v>
      </c>
      <c r="E116" s="522">
        <f t="shared" si="30"/>
        <v>136619.35714285713</v>
      </c>
      <c r="F116" s="523">
        <f t="shared" si="31"/>
        <v>3407147.9056903794</v>
      </c>
      <c r="G116" s="523">
        <f t="shared" si="32"/>
        <v>3475457.5842618081</v>
      </c>
      <c r="H116" s="526">
        <f t="shared" si="33"/>
        <v>544839.10857563769</v>
      </c>
      <c r="I116" s="577">
        <f t="shared" si="34"/>
        <v>544839.10857563769</v>
      </c>
      <c r="J116" s="514">
        <f t="shared" si="27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6"/>
        <v/>
      </c>
      <c r="C117" s="507">
        <f>IF(D93="","-",+C116+1)</f>
        <v>2033</v>
      </c>
      <c r="D117" s="374">
        <f>IF(F116+SUM(E$99:E116)=D$92,F116,D$92-SUM(E$99:E116))</f>
        <v>3407147.9056903794</v>
      </c>
      <c r="E117" s="522">
        <f t="shared" si="30"/>
        <v>136619.35714285713</v>
      </c>
      <c r="F117" s="523">
        <f t="shared" si="31"/>
        <v>3270528.5485475222</v>
      </c>
      <c r="G117" s="523">
        <f t="shared" si="32"/>
        <v>3338838.2271189508</v>
      </c>
      <c r="H117" s="526">
        <f t="shared" si="33"/>
        <v>528792.09356779687</v>
      </c>
      <c r="I117" s="577">
        <f t="shared" si="34"/>
        <v>528792.09356779687</v>
      </c>
      <c r="J117" s="514">
        <f t="shared" si="27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6"/>
        <v/>
      </c>
      <c r="C118" s="507">
        <f>IF(D93="","-",+C117+1)</f>
        <v>2034</v>
      </c>
      <c r="D118" s="374">
        <f>IF(F117+SUM(E$99:E117)=D$92,F117,D$92-SUM(E$99:E117))</f>
        <v>3270528.5485475222</v>
      </c>
      <c r="E118" s="522">
        <f t="shared" si="30"/>
        <v>136619.35714285713</v>
      </c>
      <c r="F118" s="523">
        <f t="shared" si="31"/>
        <v>3133909.1914046649</v>
      </c>
      <c r="G118" s="523">
        <f t="shared" si="32"/>
        <v>3202218.8699760935</v>
      </c>
      <c r="H118" s="526">
        <f t="shared" si="33"/>
        <v>512745.07855995605</v>
      </c>
      <c r="I118" s="577">
        <f t="shared" si="34"/>
        <v>512745.07855995605</v>
      </c>
      <c r="J118" s="514">
        <f t="shared" si="27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6"/>
        <v/>
      </c>
      <c r="C119" s="507">
        <f>IF(D93="","-",+C118+1)</f>
        <v>2035</v>
      </c>
      <c r="D119" s="374">
        <f>IF(F118+SUM(E$99:E118)=D$92,F118,D$92-SUM(E$99:E118))</f>
        <v>3133909.1914046649</v>
      </c>
      <c r="E119" s="522">
        <f t="shared" si="30"/>
        <v>136619.35714285713</v>
      </c>
      <c r="F119" s="523">
        <f t="shared" si="31"/>
        <v>2997289.8342618076</v>
      </c>
      <c r="G119" s="523">
        <f t="shared" si="32"/>
        <v>3065599.5128332363</v>
      </c>
      <c r="H119" s="526">
        <f t="shared" si="33"/>
        <v>496698.06355211523</v>
      </c>
      <c r="I119" s="577">
        <f t="shared" si="34"/>
        <v>496698.06355211523</v>
      </c>
      <c r="J119" s="514">
        <f t="shared" si="27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6"/>
        <v/>
      </c>
      <c r="C120" s="507">
        <f>IF(D93="","-",+C119+1)</f>
        <v>2036</v>
      </c>
      <c r="D120" s="374">
        <f>IF(F119+SUM(E$99:E119)=D$92,F119,D$92-SUM(E$99:E119))</f>
        <v>2997289.8342618076</v>
      </c>
      <c r="E120" s="522">
        <f t="shared" si="30"/>
        <v>136619.35714285713</v>
      </c>
      <c r="F120" s="523">
        <f t="shared" si="31"/>
        <v>2860670.4771189503</v>
      </c>
      <c r="G120" s="523">
        <f t="shared" si="32"/>
        <v>2928980.155690379</v>
      </c>
      <c r="H120" s="526">
        <f t="shared" si="33"/>
        <v>480651.04854427441</v>
      </c>
      <c r="I120" s="577">
        <f t="shared" si="34"/>
        <v>480651.04854427441</v>
      </c>
      <c r="J120" s="514">
        <f t="shared" si="27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6"/>
        <v/>
      </c>
      <c r="C121" s="507">
        <f>IF(D93="","-",+C120+1)</f>
        <v>2037</v>
      </c>
      <c r="D121" s="374">
        <f>IF(F120+SUM(E$99:E120)=D$92,F120,D$92-SUM(E$99:E120))</f>
        <v>2860670.4771189503</v>
      </c>
      <c r="E121" s="522">
        <f t="shared" si="30"/>
        <v>136619.35714285713</v>
      </c>
      <c r="F121" s="523">
        <f t="shared" si="31"/>
        <v>2724051.1199760931</v>
      </c>
      <c r="G121" s="523">
        <f t="shared" si="32"/>
        <v>2792360.7985475217</v>
      </c>
      <c r="H121" s="526">
        <f t="shared" si="33"/>
        <v>464604.03353643348</v>
      </c>
      <c r="I121" s="577">
        <f t="shared" si="34"/>
        <v>464604.03353643348</v>
      </c>
      <c r="J121" s="514">
        <f t="shared" si="27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6"/>
        <v/>
      </c>
      <c r="C122" s="507">
        <f>IF(D93="","-",+C121+1)</f>
        <v>2038</v>
      </c>
      <c r="D122" s="374">
        <f>IF(F121+SUM(E$99:E121)=D$92,F121,D$92-SUM(E$99:E121))</f>
        <v>2724051.1199760931</v>
      </c>
      <c r="E122" s="522">
        <f t="shared" si="30"/>
        <v>136619.35714285713</v>
      </c>
      <c r="F122" s="523">
        <f t="shared" si="31"/>
        <v>2587431.7628332358</v>
      </c>
      <c r="G122" s="523">
        <f t="shared" si="32"/>
        <v>2655741.4414046644</v>
      </c>
      <c r="H122" s="526">
        <f t="shared" si="33"/>
        <v>448557.01852859266</v>
      </c>
      <c r="I122" s="577">
        <f t="shared" si="34"/>
        <v>448557.01852859266</v>
      </c>
      <c r="J122" s="514">
        <f t="shared" si="27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6"/>
        <v/>
      </c>
      <c r="C123" s="507">
        <f>IF(D93="","-",+C122+1)</f>
        <v>2039</v>
      </c>
      <c r="D123" s="374">
        <f>IF(F122+SUM(E$99:E122)=D$92,F122,D$92-SUM(E$99:E122))</f>
        <v>2587431.7628332358</v>
      </c>
      <c r="E123" s="522">
        <f t="shared" si="30"/>
        <v>136619.35714285713</v>
      </c>
      <c r="F123" s="523">
        <f t="shared" si="31"/>
        <v>2450812.4056903785</v>
      </c>
      <c r="G123" s="523">
        <f t="shared" si="32"/>
        <v>2519122.0842618071</v>
      </c>
      <c r="H123" s="526">
        <f t="shared" si="33"/>
        <v>432510.00352075184</v>
      </c>
      <c r="I123" s="577">
        <f t="shared" si="34"/>
        <v>432510.00352075184</v>
      </c>
      <c r="J123" s="514">
        <f t="shared" si="27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6"/>
        <v/>
      </c>
      <c r="C124" s="507">
        <f>IF(D93="","-",+C123+1)</f>
        <v>2040</v>
      </c>
      <c r="D124" s="374">
        <f>IF(F123+SUM(E$99:E123)=D$92,F123,D$92-SUM(E$99:E123))</f>
        <v>2450812.4056903785</v>
      </c>
      <c r="E124" s="522">
        <f t="shared" si="30"/>
        <v>136619.35714285713</v>
      </c>
      <c r="F124" s="523">
        <f t="shared" si="31"/>
        <v>2314193.0485475212</v>
      </c>
      <c r="G124" s="523">
        <f t="shared" si="32"/>
        <v>2382502.7271189499</v>
      </c>
      <c r="H124" s="526">
        <f t="shared" si="33"/>
        <v>416462.98851291102</v>
      </c>
      <c r="I124" s="577">
        <f t="shared" si="34"/>
        <v>416462.98851291102</v>
      </c>
      <c r="J124" s="514">
        <f t="shared" si="27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6"/>
        <v/>
      </c>
      <c r="C125" s="507">
        <f>IF(D93="","-",+C124+1)</f>
        <v>2041</v>
      </c>
      <c r="D125" s="374">
        <f>IF(F124+SUM(E$99:E124)=D$92,F124,D$92-SUM(E$99:E124))</f>
        <v>2314193.0485475212</v>
      </c>
      <c r="E125" s="522">
        <f t="shared" si="30"/>
        <v>136619.35714285713</v>
      </c>
      <c r="F125" s="523">
        <f t="shared" si="31"/>
        <v>2177573.691404664</v>
      </c>
      <c r="G125" s="523">
        <f t="shared" si="32"/>
        <v>2245883.3699760926</v>
      </c>
      <c r="H125" s="526">
        <f t="shared" si="33"/>
        <v>400415.9735050702</v>
      </c>
      <c r="I125" s="577">
        <f t="shared" si="34"/>
        <v>400415.9735050702</v>
      </c>
      <c r="J125" s="514">
        <f t="shared" si="27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6"/>
        <v/>
      </c>
      <c r="C126" s="507">
        <f>IF(D93="","-",+C125+1)</f>
        <v>2042</v>
      </c>
      <c r="D126" s="374">
        <f>IF(F125+SUM(E$99:E125)=D$92,F125,D$92-SUM(E$99:E125))</f>
        <v>2177573.691404664</v>
      </c>
      <c r="E126" s="522">
        <f t="shared" si="30"/>
        <v>136619.35714285713</v>
      </c>
      <c r="F126" s="523">
        <f t="shared" si="31"/>
        <v>2040954.3342618069</v>
      </c>
      <c r="G126" s="523">
        <f t="shared" si="32"/>
        <v>2109264.0128332353</v>
      </c>
      <c r="H126" s="526">
        <f t="shared" si="33"/>
        <v>384368.95849722938</v>
      </c>
      <c r="I126" s="577">
        <f t="shared" si="34"/>
        <v>384368.95849722938</v>
      </c>
      <c r="J126" s="514">
        <f t="shared" si="27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6"/>
        <v/>
      </c>
      <c r="C127" s="507">
        <f>IF(D93="","-",+C126+1)</f>
        <v>2043</v>
      </c>
      <c r="D127" s="374">
        <f>IF(F126+SUM(E$99:E126)=D$92,F126,D$92-SUM(E$99:E126))</f>
        <v>2040954.3342618069</v>
      </c>
      <c r="E127" s="522">
        <f t="shared" si="30"/>
        <v>136619.35714285713</v>
      </c>
      <c r="F127" s="523">
        <f t="shared" si="31"/>
        <v>1904334.9771189499</v>
      </c>
      <c r="G127" s="523">
        <f t="shared" si="32"/>
        <v>1972644.6556903785</v>
      </c>
      <c r="H127" s="526">
        <f t="shared" si="33"/>
        <v>368321.94348938856</v>
      </c>
      <c r="I127" s="577">
        <f t="shared" si="34"/>
        <v>368321.94348938856</v>
      </c>
      <c r="J127" s="514">
        <f t="shared" si="27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6"/>
        <v/>
      </c>
      <c r="C128" s="507">
        <f>IF(D93="","-",+C127+1)</f>
        <v>2044</v>
      </c>
      <c r="D128" s="374">
        <f>IF(F127+SUM(E$99:E127)=D$92,F127,D$92-SUM(E$99:E127))</f>
        <v>1904334.9771189499</v>
      </c>
      <c r="E128" s="522">
        <f t="shared" si="30"/>
        <v>136619.35714285713</v>
      </c>
      <c r="F128" s="523">
        <f t="shared" si="31"/>
        <v>1767715.6199760928</v>
      </c>
      <c r="G128" s="523">
        <f t="shared" si="32"/>
        <v>1836025.2985475212</v>
      </c>
      <c r="H128" s="526">
        <f t="shared" si="33"/>
        <v>352274.92848154774</v>
      </c>
      <c r="I128" s="577">
        <f t="shared" si="34"/>
        <v>352274.92848154774</v>
      </c>
      <c r="J128" s="514">
        <f t="shared" si="27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6"/>
        <v/>
      </c>
      <c r="C129" s="507">
        <f>IF(D93="","-",+C128+1)</f>
        <v>2045</v>
      </c>
      <c r="D129" s="374">
        <f>IF(F128+SUM(E$99:E128)=D$92,F128,D$92-SUM(E$99:E128))</f>
        <v>1767715.6199760928</v>
      </c>
      <c r="E129" s="522">
        <f t="shared" si="30"/>
        <v>136619.35714285713</v>
      </c>
      <c r="F129" s="523">
        <f t="shared" si="31"/>
        <v>1631096.2628332358</v>
      </c>
      <c r="G129" s="523">
        <f t="shared" si="32"/>
        <v>1699405.9414046644</v>
      </c>
      <c r="H129" s="526">
        <f t="shared" si="33"/>
        <v>336227.91347370704</v>
      </c>
      <c r="I129" s="577">
        <f t="shared" si="34"/>
        <v>336227.91347370704</v>
      </c>
      <c r="J129" s="514">
        <f t="shared" si="27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6"/>
        <v/>
      </c>
      <c r="C130" s="507">
        <f>IF(D93="","-",+C129+1)</f>
        <v>2046</v>
      </c>
      <c r="D130" s="374">
        <f>IF(F129+SUM(E$99:E129)=D$92,F129,D$92-SUM(E$99:E129))</f>
        <v>1631096.2628332358</v>
      </c>
      <c r="E130" s="522">
        <f t="shared" si="30"/>
        <v>136619.35714285713</v>
      </c>
      <c r="F130" s="523">
        <f t="shared" si="31"/>
        <v>1494476.9056903787</v>
      </c>
      <c r="G130" s="523">
        <f t="shared" si="32"/>
        <v>1562786.5842618071</v>
      </c>
      <c r="H130" s="526">
        <f t="shared" si="33"/>
        <v>320180.89846586616</v>
      </c>
      <c r="I130" s="577">
        <f t="shared" si="34"/>
        <v>320180.89846586616</v>
      </c>
      <c r="J130" s="514">
        <f t="shared" si="27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6"/>
        <v/>
      </c>
      <c r="C131" s="507">
        <f>IF(D93="","-",+C130+1)</f>
        <v>2047</v>
      </c>
      <c r="D131" s="374">
        <f>IF(F130+SUM(E$99:E130)=D$92,F130,D$92-SUM(E$99:E130))</f>
        <v>1494476.9056903787</v>
      </c>
      <c r="E131" s="522">
        <f t="shared" si="30"/>
        <v>136619.35714285713</v>
      </c>
      <c r="F131" s="523">
        <f t="shared" si="31"/>
        <v>1357857.5485475217</v>
      </c>
      <c r="G131" s="523">
        <f t="shared" si="32"/>
        <v>1426167.2271189503</v>
      </c>
      <c r="H131" s="526">
        <f t="shared" si="33"/>
        <v>304133.8834580254</v>
      </c>
      <c r="I131" s="577">
        <f t="shared" si="34"/>
        <v>304133.8834580254</v>
      </c>
      <c r="J131" s="514">
        <f t="shared" si="27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>
      <c r="B132" s="195" t="str">
        <f t="shared" si="26"/>
        <v/>
      </c>
      <c r="C132" s="507">
        <f>IF(D93="","-",+C131+1)</f>
        <v>2048</v>
      </c>
      <c r="D132" s="374">
        <f>IF(F131+SUM(E$99:E131)=D$92,F131,D$92-SUM(E$99:E131))</f>
        <v>1357857.5485475217</v>
      </c>
      <c r="E132" s="522">
        <f t="shared" si="30"/>
        <v>136619.35714285713</v>
      </c>
      <c r="F132" s="523">
        <f t="shared" si="31"/>
        <v>1221238.1914046647</v>
      </c>
      <c r="G132" s="523">
        <f t="shared" si="32"/>
        <v>1289547.8699760931</v>
      </c>
      <c r="H132" s="526">
        <f t="shared" si="33"/>
        <v>288086.86845018459</v>
      </c>
      <c r="I132" s="577">
        <f t="shared" si="34"/>
        <v>288086.86845018459</v>
      </c>
      <c r="J132" s="514">
        <f t="shared" si="27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>
      <c r="B133" s="195" t="str">
        <f t="shared" si="26"/>
        <v/>
      </c>
      <c r="C133" s="507">
        <f>IF(D93="","-",+C132+1)</f>
        <v>2049</v>
      </c>
      <c r="D133" s="374">
        <f>IF(F132+SUM(E$99:E132)=D$92,F132,D$92-SUM(E$99:E132))</f>
        <v>1221238.1914046647</v>
      </c>
      <c r="E133" s="522">
        <f t="shared" si="30"/>
        <v>136619.35714285713</v>
      </c>
      <c r="F133" s="523">
        <f t="shared" si="31"/>
        <v>1084618.8342618076</v>
      </c>
      <c r="G133" s="523">
        <f t="shared" si="32"/>
        <v>1152928.5128332363</v>
      </c>
      <c r="H133" s="526">
        <f t="shared" si="33"/>
        <v>272039.85344234377</v>
      </c>
      <c r="I133" s="577">
        <f t="shared" si="34"/>
        <v>272039.85344234377</v>
      </c>
      <c r="J133" s="514">
        <f t="shared" si="27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>
      <c r="B134" s="195" t="str">
        <f t="shared" si="26"/>
        <v/>
      </c>
      <c r="C134" s="507">
        <f>IF(D93="","-",+C133+1)</f>
        <v>2050</v>
      </c>
      <c r="D134" s="374">
        <f>IF(F133+SUM(E$99:E133)=D$92,F133,D$92-SUM(E$99:E133))</f>
        <v>1084618.8342618076</v>
      </c>
      <c r="E134" s="522">
        <f t="shared" si="30"/>
        <v>136619.35714285713</v>
      </c>
      <c r="F134" s="523">
        <f t="shared" si="31"/>
        <v>947999.47711895045</v>
      </c>
      <c r="G134" s="523">
        <f t="shared" si="32"/>
        <v>1016309.155690379</v>
      </c>
      <c r="H134" s="526">
        <f t="shared" si="33"/>
        <v>255992.83843450295</v>
      </c>
      <c r="I134" s="577">
        <f t="shared" si="34"/>
        <v>255992.83843450295</v>
      </c>
      <c r="J134" s="514">
        <f t="shared" si="27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>
      <c r="B135" s="195" t="str">
        <f t="shared" si="26"/>
        <v/>
      </c>
      <c r="C135" s="507">
        <f>IF(D93="","-",+C134+1)</f>
        <v>2051</v>
      </c>
      <c r="D135" s="374">
        <f>IF(F134+SUM(E$99:E134)=D$92,F134,D$92-SUM(E$99:E134))</f>
        <v>947999.47711895045</v>
      </c>
      <c r="E135" s="522">
        <f t="shared" si="30"/>
        <v>136619.35714285713</v>
      </c>
      <c r="F135" s="523">
        <f t="shared" si="31"/>
        <v>811380.11997609329</v>
      </c>
      <c r="G135" s="523">
        <f t="shared" si="32"/>
        <v>879689.79854752193</v>
      </c>
      <c r="H135" s="526">
        <f t="shared" si="33"/>
        <v>239945.82342666216</v>
      </c>
      <c r="I135" s="577">
        <f t="shared" si="34"/>
        <v>239945.82342666216</v>
      </c>
      <c r="J135" s="514">
        <f t="shared" si="27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>
      <c r="B136" s="195" t="str">
        <f t="shared" si="26"/>
        <v/>
      </c>
      <c r="C136" s="507">
        <f>IF(D93="","-",+C135+1)</f>
        <v>2052</v>
      </c>
      <c r="D136" s="374">
        <f>IF(F135+SUM(E$99:E135)=D$92,F135,D$92-SUM(E$99:E135))</f>
        <v>811380.11997609329</v>
      </c>
      <c r="E136" s="522">
        <f t="shared" si="30"/>
        <v>136619.35714285713</v>
      </c>
      <c r="F136" s="523">
        <f t="shared" si="31"/>
        <v>674760.76283323613</v>
      </c>
      <c r="G136" s="523">
        <f t="shared" si="32"/>
        <v>743070.44140466466</v>
      </c>
      <c r="H136" s="526">
        <f t="shared" si="33"/>
        <v>223898.80841882131</v>
      </c>
      <c r="I136" s="577">
        <f t="shared" si="34"/>
        <v>223898.80841882131</v>
      </c>
      <c r="J136" s="514">
        <f t="shared" si="27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>
      <c r="B137" s="195" t="str">
        <f t="shared" si="26"/>
        <v/>
      </c>
      <c r="C137" s="507">
        <f>IF(D93="","-",+C136+1)</f>
        <v>2053</v>
      </c>
      <c r="D137" s="374">
        <f>IF(F136+SUM(E$99:E136)=D$92,F136,D$92-SUM(E$99:E136))</f>
        <v>674760.76283323613</v>
      </c>
      <c r="E137" s="522">
        <f t="shared" si="30"/>
        <v>136619.35714285713</v>
      </c>
      <c r="F137" s="523">
        <f t="shared" si="31"/>
        <v>538141.40569037898</v>
      </c>
      <c r="G137" s="523">
        <f t="shared" si="32"/>
        <v>606451.08426180761</v>
      </c>
      <c r="H137" s="526">
        <f t="shared" si="33"/>
        <v>207851.79341098055</v>
      </c>
      <c r="I137" s="577">
        <f t="shared" si="34"/>
        <v>207851.79341098055</v>
      </c>
      <c r="J137" s="514">
        <f t="shared" si="27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>
      <c r="B138" s="195" t="str">
        <f t="shared" si="26"/>
        <v/>
      </c>
      <c r="C138" s="507">
        <f>IF(D93="","-",+C137+1)</f>
        <v>2054</v>
      </c>
      <c r="D138" s="374">
        <f>IF(F137+SUM(E$99:E137)=D$92,F137,D$92-SUM(E$99:E137))</f>
        <v>538141.40569037898</v>
      </c>
      <c r="E138" s="522">
        <f t="shared" si="30"/>
        <v>136619.35714285713</v>
      </c>
      <c r="F138" s="523">
        <f t="shared" si="31"/>
        <v>401522.04854752182</v>
      </c>
      <c r="G138" s="523">
        <f t="shared" si="32"/>
        <v>469831.7271189504</v>
      </c>
      <c r="H138" s="526">
        <f t="shared" si="33"/>
        <v>191804.7784031397</v>
      </c>
      <c r="I138" s="577">
        <f t="shared" si="34"/>
        <v>191804.7784031397</v>
      </c>
      <c r="J138" s="514">
        <f t="shared" si="27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>
      <c r="B139" s="195" t="str">
        <f t="shared" si="26"/>
        <v/>
      </c>
      <c r="C139" s="507">
        <f>IF(D93="","-",+C138+1)</f>
        <v>2055</v>
      </c>
      <c r="D139" s="374">
        <f>IF(F138+SUM(E$99:E138)=D$92,F138,D$92-SUM(E$99:E138))</f>
        <v>401522.04854752182</v>
      </c>
      <c r="E139" s="522">
        <f t="shared" si="30"/>
        <v>136619.35714285713</v>
      </c>
      <c r="F139" s="523">
        <f t="shared" si="31"/>
        <v>264902.69140466466</v>
      </c>
      <c r="G139" s="523">
        <f t="shared" si="32"/>
        <v>333212.36997609324</v>
      </c>
      <c r="H139" s="526">
        <f t="shared" si="33"/>
        <v>175757.76339529888</v>
      </c>
      <c r="I139" s="577">
        <f t="shared" si="34"/>
        <v>175757.76339529888</v>
      </c>
      <c r="J139" s="514">
        <f t="shared" si="27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>
      <c r="B140" s="195" t="str">
        <f t="shared" si="26"/>
        <v/>
      </c>
      <c r="C140" s="507">
        <f>IF(D93="","-",+C139+1)</f>
        <v>2056</v>
      </c>
      <c r="D140" s="374">
        <f>IF(F139+SUM(E$99:E139)=D$92,F139,D$92-SUM(E$99:E139))</f>
        <v>264902.69140466466</v>
      </c>
      <c r="E140" s="522">
        <f t="shared" si="30"/>
        <v>136619.35714285713</v>
      </c>
      <c r="F140" s="523">
        <f t="shared" si="31"/>
        <v>128283.33426180753</v>
      </c>
      <c r="G140" s="523">
        <f t="shared" si="32"/>
        <v>196593.01283323608</v>
      </c>
      <c r="H140" s="526">
        <f t="shared" si="33"/>
        <v>159710.74838745806</v>
      </c>
      <c r="I140" s="577">
        <f t="shared" si="34"/>
        <v>159710.74838745806</v>
      </c>
      <c r="J140" s="514">
        <f t="shared" si="27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>
      <c r="B141" s="195" t="str">
        <f t="shared" si="26"/>
        <v/>
      </c>
      <c r="C141" s="507">
        <f>IF(D93="","-",+C140+1)</f>
        <v>2057</v>
      </c>
      <c r="D141" s="374">
        <f>IF(F140+SUM(E$99:E140)=D$92,F140,D$92-SUM(E$99:E140))</f>
        <v>128283.33426180753</v>
      </c>
      <c r="E141" s="522">
        <f t="shared" si="30"/>
        <v>128283.33426180753</v>
      </c>
      <c r="F141" s="523">
        <f t="shared" si="31"/>
        <v>0</v>
      </c>
      <c r="G141" s="523">
        <f t="shared" si="32"/>
        <v>64141.667130903763</v>
      </c>
      <c r="H141" s="526">
        <f t="shared" si="33"/>
        <v>135817.27613214779</v>
      </c>
      <c r="I141" s="577">
        <f t="shared" si="34"/>
        <v>135817.27613214779</v>
      </c>
      <c r="J141" s="514">
        <f t="shared" si="27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>
      <c r="B142" s="195" t="str">
        <f t="shared" si="26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7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>
      <c r="B143" s="195" t="str">
        <f t="shared" si="26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7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>
      <c r="B144" s="195" t="str">
        <f t="shared" si="2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7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>
      <c r="B145" s="195" t="str">
        <f t="shared" si="2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>
      <c r="B146" s="195" t="str">
        <f t="shared" si="2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>
      <c r="B147" s="195" t="str">
        <f t="shared" si="2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>
      <c r="B148" s="195" t="str">
        <f t="shared" si="2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>
      <c r="B149" s="195" t="str">
        <f t="shared" si="2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>
      <c r="B150" s="195" t="str">
        <f t="shared" si="2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>
      <c r="B151" s="195" t="str">
        <f t="shared" si="2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>
      <c r="B152" s="195" t="str">
        <f t="shared" si="2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>
      <c r="B153" s="195" t="str">
        <f t="shared" si="2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.5" thickBot="1">
      <c r="B154" s="195" t="str">
        <f t="shared" si="26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7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>
      <c r="C155" s="374" t="s">
        <v>78</v>
      </c>
      <c r="D155" s="375"/>
      <c r="E155" s="375">
        <f>SUM(E99:E154)</f>
        <v>5738013</v>
      </c>
      <c r="F155" s="375"/>
      <c r="G155" s="375"/>
      <c r="H155" s="375">
        <f>SUM(H99:H154)</f>
        <v>20114995.379359443</v>
      </c>
      <c r="I155" s="375">
        <f>SUM(I99:I154)</f>
        <v>20114995.379359443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view="pageBreakPreview" zoomScale="82" zoomScaleNormal="100" zoomScaleSheetLayoutView="82" workbookViewId="0">
      <selection activeCell="D106" sqref="D106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1641312.6320202737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1641312.6320202737</v>
      </c>
      <c r="O6" s="269"/>
      <c r="P6" s="269"/>
    </row>
    <row r="7" spans="1:16" ht="13.5" thickBot="1">
      <c r="C7" s="467" t="s">
        <v>48</v>
      </c>
      <c r="D7" s="624" t="s">
        <v>346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329807.14285714284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1990450.8542031003</v>
      </c>
      <c r="H20" s="639">
        <v>1990450.8542031003</v>
      </c>
      <c r="I20" s="511">
        <f t="shared" si="3"/>
        <v>0</v>
      </c>
      <c r="J20" s="511"/>
      <c r="K20" s="518">
        <f t="shared" si="0"/>
        <v>1990450.8542031003</v>
      </c>
      <c r="L20" s="519">
        <f t="shared" si="1"/>
        <v>0</v>
      </c>
      <c r="M20" s="518">
        <f t="shared" si="2"/>
        <v>1990450.8542031003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337851.21951219509</v>
      </c>
      <c r="F21" s="631">
        <v>12496184.351673286</v>
      </c>
      <c r="G21" s="630">
        <v>1947511.9578873843</v>
      </c>
      <c r="H21" s="639">
        <v>1947511.9578873843</v>
      </c>
      <c r="I21" s="511">
        <f t="shared" si="3"/>
        <v>0</v>
      </c>
      <c r="J21" s="511"/>
      <c r="K21" s="518">
        <f t="shared" si="0"/>
        <v>1947511.9578873843</v>
      </c>
      <c r="L21" s="519">
        <f t="shared" si="1"/>
        <v>0</v>
      </c>
      <c r="M21" s="518">
        <f t="shared" si="2"/>
        <v>1947511.9578873843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/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1599366.8553044961</v>
      </c>
      <c r="H22" s="639">
        <v>1599366.8553044961</v>
      </c>
      <c r="I22" s="511">
        <f t="shared" si="3"/>
        <v>0</v>
      </c>
      <c r="J22" s="511"/>
      <c r="K22" s="518">
        <f t="shared" si="0"/>
        <v>1599366.8553044961</v>
      </c>
      <c r="L22" s="519">
        <f t="shared" si="1"/>
        <v>0</v>
      </c>
      <c r="M22" s="518">
        <f t="shared" si="2"/>
        <v>1599366.8553044961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12174047.142370958</v>
      </c>
      <c r="E23" s="630">
        <v>329807.14285714284</v>
      </c>
      <c r="F23" s="631">
        <v>11844239.999513814</v>
      </c>
      <c r="G23" s="630">
        <v>1602830.9434464206</v>
      </c>
      <c r="H23" s="639">
        <v>1602830.9434464206</v>
      </c>
      <c r="I23" s="511">
        <f t="shared" si="3"/>
        <v>0</v>
      </c>
      <c r="J23" s="511"/>
      <c r="K23" s="518">
        <f t="shared" ref="K23" si="7">G23</f>
        <v>1602830.9434464206</v>
      </c>
      <c r="L23" s="519">
        <f t="shared" ref="L23" si="8">IF(K23&lt;&gt;0,+G23-K23,0)</f>
        <v>0</v>
      </c>
      <c r="M23" s="518">
        <f t="shared" ref="M23" si="9">H23</f>
        <v>1602830.9434464206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11828525.989303946</v>
      </c>
      <c r="E24" s="630">
        <v>329807.14285714284</v>
      </c>
      <c r="F24" s="631">
        <v>11498718.846446803</v>
      </c>
      <c r="G24" s="630">
        <v>1641312.6320202737</v>
      </c>
      <c r="H24" s="639">
        <v>1641312.6320202737</v>
      </c>
      <c r="I24" s="511">
        <f t="shared" si="3"/>
        <v>0</v>
      </c>
      <c r="J24" s="511"/>
      <c r="K24" s="518">
        <f t="shared" ref="K24" si="10">G24</f>
        <v>1641312.6320202737</v>
      </c>
      <c r="L24" s="519">
        <f t="shared" ref="L24" si="11">IF(K24&lt;&gt;0,+G24-K24,0)</f>
        <v>0</v>
      </c>
      <c r="M24" s="518">
        <f t="shared" ref="M24" si="12">H24</f>
        <v>1641312.6320202737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11498718.846446803</v>
      </c>
      <c r="E25" s="522">
        <f t="shared" ref="E25:E72" si="13">IF(+$I$14&lt;F24,$I$14,D25)</f>
        <v>329807.14285714284</v>
      </c>
      <c r="F25" s="523">
        <f t="shared" ref="F25:F72" si="14">+D25-E25</f>
        <v>11168911.703589659</v>
      </c>
      <c r="G25" s="524">
        <f t="shared" ref="G25:G50" si="15">+I$12*((D25+F25)/2)+E25</f>
        <v>1604227.7656961163</v>
      </c>
      <c r="H25" s="491">
        <f t="shared" ref="H25:H50" si="16">+I$13*((D25+F25)/2)+E25</f>
        <v>1604227.7656961163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11168911.703589659</v>
      </c>
      <c r="E26" s="522">
        <f t="shared" si="13"/>
        <v>329807.14285714284</v>
      </c>
      <c r="F26" s="523">
        <f t="shared" si="14"/>
        <v>10839104.560732516</v>
      </c>
      <c r="G26" s="524">
        <f t="shared" si="15"/>
        <v>1567142.8993719588</v>
      </c>
      <c r="H26" s="491">
        <f t="shared" si="16"/>
        <v>1567142.8993719588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10839104.560732516</v>
      </c>
      <c r="E27" s="522">
        <f t="shared" si="13"/>
        <v>329807.14285714284</v>
      </c>
      <c r="F27" s="523">
        <f t="shared" si="14"/>
        <v>10509297.417875372</v>
      </c>
      <c r="G27" s="524">
        <f t="shared" si="15"/>
        <v>1530058.0330478013</v>
      </c>
      <c r="H27" s="491">
        <f t="shared" si="16"/>
        <v>1530058.0330478013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10509297.417875372</v>
      </c>
      <c r="E28" s="522">
        <f t="shared" si="13"/>
        <v>329807.14285714284</v>
      </c>
      <c r="F28" s="523">
        <f t="shared" si="14"/>
        <v>10179490.275018228</v>
      </c>
      <c r="G28" s="524">
        <f t="shared" si="15"/>
        <v>1492973.1667236444</v>
      </c>
      <c r="H28" s="491">
        <f t="shared" si="16"/>
        <v>1492973.1667236444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10179490.275018228</v>
      </c>
      <c r="E29" s="522">
        <f t="shared" si="13"/>
        <v>329807.14285714284</v>
      </c>
      <c r="F29" s="523">
        <f t="shared" si="14"/>
        <v>9849683.1321610846</v>
      </c>
      <c r="G29" s="524">
        <f t="shared" si="15"/>
        <v>1455888.3003994869</v>
      </c>
      <c r="H29" s="491">
        <f t="shared" si="16"/>
        <v>1455888.3003994869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9849683.1321610846</v>
      </c>
      <c r="E30" s="522">
        <f t="shared" si="13"/>
        <v>329807.14285714284</v>
      </c>
      <c r="F30" s="523">
        <f t="shared" si="14"/>
        <v>9519875.9893039409</v>
      </c>
      <c r="G30" s="524">
        <f t="shared" si="15"/>
        <v>1418803.4340753299</v>
      </c>
      <c r="H30" s="491">
        <f t="shared" si="16"/>
        <v>1418803.4340753299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9519875.9893039409</v>
      </c>
      <c r="E31" s="522">
        <f t="shared" si="13"/>
        <v>329807.14285714284</v>
      </c>
      <c r="F31" s="523">
        <f t="shared" si="14"/>
        <v>9190068.8464467973</v>
      </c>
      <c r="G31" s="524">
        <f t="shared" si="15"/>
        <v>1381718.5677511725</v>
      </c>
      <c r="H31" s="491">
        <f t="shared" si="16"/>
        <v>1381718.5677511725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9190068.8464467973</v>
      </c>
      <c r="E32" s="522">
        <f t="shared" si="13"/>
        <v>329807.14285714284</v>
      </c>
      <c r="F32" s="523">
        <f t="shared" si="14"/>
        <v>8860261.7035896536</v>
      </c>
      <c r="G32" s="524">
        <f t="shared" si="15"/>
        <v>1344633.701427015</v>
      </c>
      <c r="H32" s="491">
        <f t="shared" si="16"/>
        <v>1344633.701427015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8860261.7035896536</v>
      </c>
      <c r="E33" s="522">
        <f t="shared" si="13"/>
        <v>329807.14285714284</v>
      </c>
      <c r="F33" s="523">
        <f t="shared" si="14"/>
        <v>8530454.5607325099</v>
      </c>
      <c r="G33" s="524">
        <f t="shared" si="15"/>
        <v>1307548.8351028576</v>
      </c>
      <c r="H33" s="491">
        <f t="shared" si="16"/>
        <v>1307548.8351028576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8530454.5607325099</v>
      </c>
      <c r="E34" s="522">
        <f t="shared" si="13"/>
        <v>329807.14285714284</v>
      </c>
      <c r="F34" s="523">
        <f t="shared" si="14"/>
        <v>8200647.4178753672</v>
      </c>
      <c r="G34" s="524">
        <f t="shared" si="15"/>
        <v>1270463.9687787006</v>
      </c>
      <c r="H34" s="491">
        <f t="shared" si="16"/>
        <v>1270463.9687787006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8200647.4178753672</v>
      </c>
      <c r="E35" s="522">
        <f t="shared" si="13"/>
        <v>329807.14285714284</v>
      </c>
      <c r="F35" s="523">
        <f t="shared" si="14"/>
        <v>7870840.2750182245</v>
      </c>
      <c r="G35" s="524">
        <f t="shared" si="15"/>
        <v>1233379.1024545431</v>
      </c>
      <c r="H35" s="491">
        <f t="shared" si="16"/>
        <v>1233379.1024545431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7870840.2750182245</v>
      </c>
      <c r="E36" s="522">
        <f t="shared" si="13"/>
        <v>329807.14285714284</v>
      </c>
      <c r="F36" s="523">
        <f t="shared" si="14"/>
        <v>7541033.1321610818</v>
      </c>
      <c r="G36" s="524">
        <f t="shared" si="15"/>
        <v>1196294.2361303861</v>
      </c>
      <c r="H36" s="491">
        <f t="shared" si="16"/>
        <v>1196294.2361303861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7541033.1321610818</v>
      </c>
      <c r="E37" s="522">
        <f t="shared" si="13"/>
        <v>329807.14285714284</v>
      </c>
      <c r="F37" s="523">
        <f t="shared" si="14"/>
        <v>7211225.989303939</v>
      </c>
      <c r="G37" s="524">
        <f t="shared" si="15"/>
        <v>1159209.3698062287</v>
      </c>
      <c r="H37" s="491">
        <f t="shared" si="16"/>
        <v>1159209.3698062287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7211225.989303939</v>
      </c>
      <c r="E38" s="522">
        <f t="shared" si="13"/>
        <v>329807.14285714284</v>
      </c>
      <c r="F38" s="523">
        <f t="shared" si="14"/>
        <v>6881418.8464467963</v>
      </c>
      <c r="G38" s="524">
        <f t="shared" si="15"/>
        <v>1122124.5034820717</v>
      </c>
      <c r="H38" s="491">
        <f t="shared" si="16"/>
        <v>1122124.5034820717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6881418.8464467963</v>
      </c>
      <c r="E39" s="522">
        <f t="shared" si="13"/>
        <v>329807.14285714284</v>
      </c>
      <c r="F39" s="523">
        <f t="shared" si="14"/>
        <v>6551611.7035896536</v>
      </c>
      <c r="G39" s="524">
        <f t="shared" si="15"/>
        <v>1085039.6371579145</v>
      </c>
      <c r="H39" s="491">
        <f t="shared" si="16"/>
        <v>1085039.6371579145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6551611.7035896536</v>
      </c>
      <c r="E40" s="522">
        <f t="shared" si="13"/>
        <v>329807.14285714284</v>
      </c>
      <c r="F40" s="523">
        <f t="shared" si="14"/>
        <v>6221804.5607325109</v>
      </c>
      <c r="G40" s="524">
        <f t="shared" si="15"/>
        <v>1047954.7708337574</v>
      </c>
      <c r="H40" s="491">
        <f t="shared" si="16"/>
        <v>1047954.7708337574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6221804.5607325109</v>
      </c>
      <c r="E41" s="522">
        <f t="shared" si="13"/>
        <v>329807.14285714284</v>
      </c>
      <c r="F41" s="523">
        <f t="shared" si="14"/>
        <v>5891997.4178753681</v>
      </c>
      <c r="G41" s="524">
        <f t="shared" si="15"/>
        <v>1010869.9045096</v>
      </c>
      <c r="H41" s="491">
        <f t="shared" si="16"/>
        <v>1010869.9045096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5891997.4178753681</v>
      </c>
      <c r="E42" s="522">
        <f t="shared" si="13"/>
        <v>329807.14285714284</v>
      </c>
      <c r="F42" s="523">
        <f t="shared" si="14"/>
        <v>5562190.2750182254</v>
      </c>
      <c r="G42" s="524">
        <f t="shared" si="15"/>
        <v>973785.03818544291</v>
      </c>
      <c r="H42" s="491">
        <f t="shared" si="16"/>
        <v>973785.03818544291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5562190.2750182254</v>
      </c>
      <c r="E43" s="522">
        <f t="shared" si="13"/>
        <v>329807.14285714284</v>
      </c>
      <c r="F43" s="523">
        <f t="shared" si="14"/>
        <v>5232383.1321610827</v>
      </c>
      <c r="G43" s="524">
        <f t="shared" si="15"/>
        <v>936700.17186128558</v>
      </c>
      <c r="H43" s="491">
        <f t="shared" si="16"/>
        <v>936700.17186128558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5232383.1321610827</v>
      </c>
      <c r="E44" s="522">
        <f t="shared" si="13"/>
        <v>329807.14285714284</v>
      </c>
      <c r="F44" s="523">
        <f t="shared" si="14"/>
        <v>4902575.98930394</v>
      </c>
      <c r="G44" s="524">
        <f t="shared" si="15"/>
        <v>899615.30553712847</v>
      </c>
      <c r="H44" s="491">
        <f t="shared" si="16"/>
        <v>899615.30553712847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4902575.98930394</v>
      </c>
      <c r="E45" s="522">
        <f t="shared" si="13"/>
        <v>329807.14285714284</v>
      </c>
      <c r="F45" s="523">
        <f t="shared" si="14"/>
        <v>4572768.8464467973</v>
      </c>
      <c r="G45" s="524">
        <f t="shared" si="15"/>
        <v>862530.43921297125</v>
      </c>
      <c r="H45" s="491">
        <f t="shared" si="16"/>
        <v>862530.43921297125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4572768.8464467973</v>
      </c>
      <c r="E46" s="522">
        <f t="shared" si="13"/>
        <v>329807.14285714284</v>
      </c>
      <c r="F46" s="523">
        <f t="shared" si="14"/>
        <v>4242961.7035896545</v>
      </c>
      <c r="G46" s="524">
        <f t="shared" si="15"/>
        <v>825445.57288881415</v>
      </c>
      <c r="H46" s="491">
        <f t="shared" si="16"/>
        <v>825445.57288881415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4242961.7035896545</v>
      </c>
      <c r="E47" s="522">
        <f t="shared" si="13"/>
        <v>329807.14285714284</v>
      </c>
      <c r="F47" s="523">
        <f t="shared" si="14"/>
        <v>3913154.5607325118</v>
      </c>
      <c r="G47" s="524">
        <f t="shared" si="15"/>
        <v>788360.70656465692</v>
      </c>
      <c r="H47" s="491">
        <f t="shared" si="16"/>
        <v>788360.70656465692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3913154.5607325118</v>
      </c>
      <c r="E48" s="522">
        <f t="shared" si="13"/>
        <v>329807.14285714284</v>
      </c>
      <c r="F48" s="523">
        <f t="shared" si="14"/>
        <v>3583347.4178753691</v>
      </c>
      <c r="G48" s="524">
        <f t="shared" si="15"/>
        <v>751275.8402404997</v>
      </c>
      <c r="H48" s="491">
        <f t="shared" si="16"/>
        <v>751275.8402404997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3583347.4178753691</v>
      </c>
      <c r="E49" s="522">
        <f t="shared" si="13"/>
        <v>329807.14285714284</v>
      </c>
      <c r="F49" s="523">
        <f t="shared" si="14"/>
        <v>3253540.2750182264</v>
      </c>
      <c r="G49" s="524">
        <f t="shared" si="15"/>
        <v>714190.97391634248</v>
      </c>
      <c r="H49" s="491">
        <f t="shared" si="16"/>
        <v>714190.97391634248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3253540.2750182264</v>
      </c>
      <c r="E50" s="522">
        <f t="shared" si="13"/>
        <v>329807.14285714284</v>
      </c>
      <c r="F50" s="523">
        <f t="shared" si="14"/>
        <v>2923733.1321610836</v>
      </c>
      <c r="G50" s="524">
        <f t="shared" si="15"/>
        <v>677106.10759218526</v>
      </c>
      <c r="H50" s="491">
        <f t="shared" si="16"/>
        <v>677106.10759218526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2923733.1321610836</v>
      </c>
      <c r="E51" s="522">
        <f t="shared" si="13"/>
        <v>329807.14285714284</v>
      </c>
      <c r="F51" s="523">
        <f t="shared" si="14"/>
        <v>2593925.9893039409</v>
      </c>
      <c r="G51" s="524">
        <f t="shared" ref="G51:G72" si="18">+I$12*((D51+F51)/2)+E51</f>
        <v>640021.24126802804</v>
      </c>
      <c r="H51" s="491">
        <f t="shared" ref="H51:H72" si="19">+I$13*((D51+F51)/2)+E51</f>
        <v>640021.24126802804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2593925.9893039409</v>
      </c>
      <c r="E52" s="522">
        <f t="shared" si="13"/>
        <v>329807.14285714284</v>
      </c>
      <c r="F52" s="523">
        <f t="shared" si="14"/>
        <v>2264118.8464467982</v>
      </c>
      <c r="G52" s="524">
        <f t="shared" si="18"/>
        <v>602936.37494387082</v>
      </c>
      <c r="H52" s="491">
        <f t="shared" si="19"/>
        <v>602936.37494387082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2264118.8464467982</v>
      </c>
      <c r="E53" s="522">
        <f t="shared" si="13"/>
        <v>329807.14285714284</v>
      </c>
      <c r="F53" s="523">
        <f t="shared" si="14"/>
        <v>1934311.7035896555</v>
      </c>
      <c r="G53" s="524">
        <f t="shared" si="18"/>
        <v>565851.5086197136</v>
      </c>
      <c r="H53" s="491">
        <f t="shared" si="19"/>
        <v>565851.5086197136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1934311.7035896555</v>
      </c>
      <c r="E54" s="522">
        <f t="shared" si="13"/>
        <v>329807.14285714284</v>
      </c>
      <c r="F54" s="523">
        <f t="shared" si="14"/>
        <v>1604504.5607325127</v>
      </c>
      <c r="G54" s="524">
        <f t="shared" si="18"/>
        <v>528766.64229555638</v>
      </c>
      <c r="H54" s="491">
        <f t="shared" si="19"/>
        <v>528766.64229555638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1604504.5607325127</v>
      </c>
      <c r="E55" s="522">
        <f t="shared" si="13"/>
        <v>329807.14285714284</v>
      </c>
      <c r="F55" s="523">
        <f t="shared" si="14"/>
        <v>1274697.41787537</v>
      </c>
      <c r="G55" s="524">
        <f t="shared" si="18"/>
        <v>491681.77597139927</v>
      </c>
      <c r="H55" s="491">
        <f t="shared" si="19"/>
        <v>491681.77597139927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1274697.41787537</v>
      </c>
      <c r="E56" s="522">
        <f t="shared" si="13"/>
        <v>329807.14285714284</v>
      </c>
      <c r="F56" s="523">
        <f t="shared" si="14"/>
        <v>944890.27501822717</v>
      </c>
      <c r="G56" s="524">
        <f t="shared" si="18"/>
        <v>454596.90964724205</v>
      </c>
      <c r="H56" s="491">
        <f t="shared" si="19"/>
        <v>454596.90964724205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944890.27501822717</v>
      </c>
      <c r="E57" s="522">
        <f t="shared" si="13"/>
        <v>329807.14285714284</v>
      </c>
      <c r="F57" s="523">
        <f t="shared" si="14"/>
        <v>615083.13216108433</v>
      </c>
      <c r="G57" s="524">
        <f t="shared" si="18"/>
        <v>417512.04332308483</v>
      </c>
      <c r="H57" s="491">
        <f t="shared" si="19"/>
        <v>417512.04332308483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615083.13216108433</v>
      </c>
      <c r="E58" s="522">
        <f t="shared" si="13"/>
        <v>329807.14285714284</v>
      </c>
      <c r="F58" s="523">
        <f t="shared" si="14"/>
        <v>285275.98930394149</v>
      </c>
      <c r="G58" s="524">
        <f t="shared" si="18"/>
        <v>380427.17699892761</v>
      </c>
      <c r="H58" s="491">
        <f t="shared" si="19"/>
        <v>380427.17699892761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285275.98930394149</v>
      </c>
      <c r="E59" s="522">
        <f t="shared" si="13"/>
        <v>285275.98930394149</v>
      </c>
      <c r="F59" s="523">
        <f t="shared" si="14"/>
        <v>0</v>
      </c>
      <c r="G59" s="524">
        <f t="shared" si="18"/>
        <v>301314.78979379457</v>
      </c>
      <c r="H59" s="491">
        <f t="shared" si="19"/>
        <v>301314.78979379457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13851900.000000004</v>
      </c>
      <c r="F73" s="375"/>
      <c r="G73" s="375">
        <f>SUM(G17:G72)</f>
        <v>48734005.72737401</v>
      </c>
      <c r="H73" s="375">
        <f>SUM(H17:H72)</f>
        <v>48734005.72737401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1641312.6320202737</v>
      </c>
      <c r="N87" s="546">
        <f>IF(J92&lt;D11,0,VLOOKUP(J92,C17:O72,11))</f>
        <v>1641312.6320202737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1702644.784147114</v>
      </c>
      <c r="N88" s="550">
        <f>IF(J92&lt;D11,0,VLOOKUP(J92,C99:P154,7))</f>
        <v>1702644.784147114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61332.152126840316</v>
      </c>
      <c r="N89" s="555">
        <f>+N88-N87</f>
        <v>61332.152126840316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13851900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329807.14285714284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 t="shared" ref="L99:L104" si="20">+H99</f>
        <v>939916.21761685633</v>
      </c>
      <c r="M99" s="513">
        <f t="shared" ref="M99:M130" si="21">IF(L99&lt;&gt;0,+H99-L99,0)</f>
        <v>0</v>
      </c>
      <c r="N99" s="512">
        <f t="shared" ref="N99:N104" si="22">+I99</f>
        <v>939916.21761685633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 t="shared" si="20"/>
        <v>2056692.9921555684</v>
      </c>
      <c r="M100" s="514">
        <f t="shared" ref="M100:M105" si="25">IF(L100&lt;&gt;0,+H100-L100,0)</f>
        <v>0</v>
      </c>
      <c r="N100" s="518">
        <f t="shared" si="22"/>
        <v>2056692.9921555684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27">+I101-H101</f>
        <v>0</v>
      </c>
      <c r="K101" s="514"/>
      <c r="L101" s="518">
        <f t="shared" si="20"/>
        <v>1949911.8027709834</v>
      </c>
      <c r="M101" s="514">
        <f t="shared" si="25"/>
        <v>0</v>
      </c>
      <c r="N101" s="518">
        <f t="shared" si="22"/>
        <v>1949911.8027709834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6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27"/>
        <v>0</v>
      </c>
      <c r="K102" s="514"/>
      <c r="L102" s="518">
        <f t="shared" si="20"/>
        <v>1703460.9834722793</v>
      </c>
      <c r="M102" s="514">
        <f t="shared" si="25"/>
        <v>0</v>
      </c>
      <c r="N102" s="518">
        <f t="shared" si="22"/>
        <v>1703460.9834722793</v>
      </c>
      <c r="O102" s="514">
        <f>IF(N102&lt;&gt;0,+I102-N102,0)</f>
        <v>0</v>
      </c>
      <c r="P102" s="514">
        <f t="shared" si="24"/>
        <v>0</v>
      </c>
    </row>
    <row r="103" spans="1:16">
      <c r="B103" s="195" t="str">
        <f t="shared" si="26"/>
        <v/>
      </c>
      <c r="C103" s="507">
        <f>IF(D93="","-",+C102+1)</f>
        <v>2019</v>
      </c>
      <c r="D103" s="629">
        <v>12842617.171650054</v>
      </c>
      <c r="E103" s="630">
        <v>322137.20930232556</v>
      </c>
      <c r="F103" s="631">
        <v>12520479.962347729</v>
      </c>
      <c r="G103" s="631">
        <v>12681548.566998892</v>
      </c>
      <c r="H103" s="633">
        <v>1679577.0989135858</v>
      </c>
      <c r="I103" s="634">
        <v>1679577.0989135858</v>
      </c>
      <c r="J103" s="514">
        <f t="shared" si="27"/>
        <v>0</v>
      </c>
      <c r="K103" s="514"/>
      <c r="L103" s="518">
        <f t="shared" si="20"/>
        <v>1679577.0989135858</v>
      </c>
      <c r="M103" s="514">
        <f t="shared" si="25"/>
        <v>0</v>
      </c>
      <c r="N103" s="518">
        <f t="shared" si="22"/>
        <v>1679577.0989135858</v>
      </c>
      <c r="O103" s="514">
        <f t="shared" si="23"/>
        <v>0</v>
      </c>
      <c r="P103" s="514">
        <f t="shared" si="24"/>
        <v>0</v>
      </c>
    </row>
    <row r="104" spans="1:16">
      <c r="B104" s="195" t="str">
        <f t="shared" si="26"/>
        <v/>
      </c>
      <c r="C104" s="507">
        <f>IF(D93="","-",+C103+1)</f>
        <v>2020</v>
      </c>
      <c r="D104" s="629">
        <v>12520479.962347729</v>
      </c>
      <c r="E104" s="630">
        <v>329807.14285714284</v>
      </c>
      <c r="F104" s="631">
        <v>12190672.819490585</v>
      </c>
      <c r="G104" s="631">
        <v>12355576.390919156</v>
      </c>
      <c r="H104" s="633">
        <v>1658943.8479839475</v>
      </c>
      <c r="I104" s="634">
        <v>1658943.8479839475</v>
      </c>
      <c r="J104" s="514">
        <f t="shared" si="27"/>
        <v>0</v>
      </c>
      <c r="K104" s="514"/>
      <c r="L104" s="518">
        <f t="shared" si="20"/>
        <v>1658943.8479839475</v>
      </c>
      <c r="M104" s="514">
        <f t="shared" si="25"/>
        <v>0</v>
      </c>
      <c r="N104" s="518">
        <f t="shared" si="22"/>
        <v>1658943.8479839475</v>
      </c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6"/>
        <v/>
      </c>
      <c r="C105" s="507">
        <f>IF(D93="","-",+C104+1)</f>
        <v>2021</v>
      </c>
      <c r="D105" s="629">
        <v>12190672.819490585</v>
      </c>
      <c r="E105" s="630">
        <v>337851.21951219509</v>
      </c>
      <c r="F105" s="631">
        <v>11852821.599978391</v>
      </c>
      <c r="G105" s="631">
        <v>12021747.209734488</v>
      </c>
      <c r="H105" s="633">
        <v>1702490.5536625395</v>
      </c>
      <c r="I105" s="634">
        <v>1702490.5536625395</v>
      </c>
      <c r="J105" s="514">
        <f t="shared" si="27"/>
        <v>0</v>
      </c>
      <c r="K105" s="514"/>
      <c r="L105" s="518">
        <f t="shared" ref="L105" si="28">+H105</f>
        <v>1702490.5536625395</v>
      </c>
      <c r="M105" s="514">
        <f t="shared" si="25"/>
        <v>0</v>
      </c>
      <c r="N105" s="518">
        <f t="shared" ref="N105" si="29">+I105</f>
        <v>1702490.5536625395</v>
      </c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6"/>
        <v/>
      </c>
      <c r="C106" s="507">
        <f>IF(D93="","-",+C105+1)</f>
        <v>2022</v>
      </c>
      <c r="D106" s="374">
        <f>IF(F105+SUM(E$99:E105)=D$92,F105,D$92-SUM(E$99:E105))</f>
        <v>11852821.599978391</v>
      </c>
      <c r="E106" s="522">
        <f t="shared" ref="E106:E154" si="30">IF(+$J$96&lt;F105,$J$96,D106)</f>
        <v>329807.14285714284</v>
      </c>
      <c r="F106" s="523">
        <f t="shared" ref="F106:F154" si="31">+D106-E106</f>
        <v>11523014.457121247</v>
      </c>
      <c r="G106" s="523">
        <f t="shared" ref="G106:G154" si="32">+(F106+D106)/2</f>
        <v>11687918.02854982</v>
      </c>
      <c r="H106" s="526">
        <f t="shared" ref="H106:H154" si="33">+J$94*G106+E106</f>
        <v>1702644.784147114</v>
      </c>
      <c r="I106" s="577">
        <f t="shared" ref="I106:I154" si="34">+J$95*G106+E106</f>
        <v>1702644.784147114</v>
      </c>
      <c r="J106" s="514">
        <f t="shared" si="27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6"/>
        <v/>
      </c>
      <c r="C107" s="507">
        <f>IF(D93="","-",+C106+1)</f>
        <v>2023</v>
      </c>
      <c r="D107" s="374">
        <f>IF(F106+SUM(E$99:E106)=D$92,F106,D$92-SUM(E$99:E106))</f>
        <v>11523014.457121247</v>
      </c>
      <c r="E107" s="522">
        <f t="shared" si="30"/>
        <v>329807.14285714284</v>
      </c>
      <c r="F107" s="523">
        <f t="shared" si="31"/>
        <v>11193207.314264104</v>
      </c>
      <c r="G107" s="523">
        <f t="shared" si="32"/>
        <v>11358110.885692675</v>
      </c>
      <c r="H107" s="526">
        <f t="shared" si="33"/>
        <v>1663906.3485271335</v>
      </c>
      <c r="I107" s="577">
        <f t="shared" si="34"/>
        <v>1663906.3485271335</v>
      </c>
      <c r="J107" s="514">
        <f t="shared" si="27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6"/>
        <v/>
      </c>
      <c r="C108" s="507">
        <f>IF(D93="","-",+C107+1)</f>
        <v>2024</v>
      </c>
      <c r="D108" s="374">
        <f>IF(F107+SUM(E$99:E107)=D$92,F107,D$92-SUM(E$99:E107))</f>
        <v>11193207.314264104</v>
      </c>
      <c r="E108" s="522">
        <f t="shared" si="30"/>
        <v>329807.14285714284</v>
      </c>
      <c r="F108" s="523">
        <f t="shared" si="31"/>
        <v>10863400.17140696</v>
      </c>
      <c r="G108" s="523">
        <f t="shared" si="32"/>
        <v>11028303.742835533</v>
      </c>
      <c r="H108" s="526">
        <f t="shared" si="33"/>
        <v>1625167.9129071534</v>
      </c>
      <c r="I108" s="577">
        <f t="shared" si="34"/>
        <v>1625167.9129071534</v>
      </c>
      <c r="J108" s="514">
        <f t="shared" si="27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6"/>
        <v/>
      </c>
      <c r="C109" s="507">
        <f>IF(D93="","-",+C108+1)</f>
        <v>2025</v>
      </c>
      <c r="D109" s="374">
        <f>IF(F108+SUM(E$99:E108)=D$92,F108,D$92-SUM(E$99:E108))</f>
        <v>10863400.17140696</v>
      </c>
      <c r="E109" s="522">
        <f t="shared" si="30"/>
        <v>329807.14285714284</v>
      </c>
      <c r="F109" s="523">
        <f t="shared" si="31"/>
        <v>10533593.028549816</v>
      </c>
      <c r="G109" s="523">
        <f t="shared" si="32"/>
        <v>10698496.599978387</v>
      </c>
      <c r="H109" s="526">
        <f t="shared" si="33"/>
        <v>1586429.4772871728</v>
      </c>
      <c r="I109" s="577">
        <f t="shared" si="34"/>
        <v>1586429.4772871728</v>
      </c>
      <c r="J109" s="514">
        <f t="shared" si="27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6"/>
        <v/>
      </c>
      <c r="C110" s="507">
        <f>IF(D93="","-",+C109+1)</f>
        <v>2026</v>
      </c>
      <c r="D110" s="374">
        <f>IF(F109+SUM(E$99:E109)=D$92,F109,D$92-SUM(E$99:E109))</f>
        <v>10533593.028549816</v>
      </c>
      <c r="E110" s="522">
        <f t="shared" si="30"/>
        <v>329807.14285714284</v>
      </c>
      <c r="F110" s="523">
        <f t="shared" si="31"/>
        <v>10203785.885692673</v>
      </c>
      <c r="G110" s="523">
        <f t="shared" si="32"/>
        <v>10368689.457121246</v>
      </c>
      <c r="H110" s="526">
        <f t="shared" si="33"/>
        <v>1547691.0416671922</v>
      </c>
      <c r="I110" s="577">
        <f t="shared" si="34"/>
        <v>1547691.0416671922</v>
      </c>
      <c r="J110" s="514">
        <f t="shared" si="27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6"/>
        <v/>
      </c>
      <c r="C111" s="507">
        <f>IF(D93="","-",+C110+1)</f>
        <v>2027</v>
      </c>
      <c r="D111" s="374">
        <f>IF(F110+SUM(E$99:E110)=D$92,F110,D$92-SUM(E$99:E110))</f>
        <v>10203785.885692673</v>
      </c>
      <c r="E111" s="522">
        <f t="shared" si="30"/>
        <v>329807.14285714284</v>
      </c>
      <c r="F111" s="523">
        <f t="shared" si="31"/>
        <v>9873978.7428355291</v>
      </c>
      <c r="G111" s="523">
        <f t="shared" si="32"/>
        <v>10038882.3142641</v>
      </c>
      <c r="H111" s="526">
        <f t="shared" si="33"/>
        <v>1508952.6060472117</v>
      </c>
      <c r="I111" s="577">
        <f t="shared" si="34"/>
        <v>1508952.6060472117</v>
      </c>
      <c r="J111" s="514">
        <f t="shared" si="27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6"/>
        <v/>
      </c>
      <c r="C112" s="507">
        <f>IF(D93="","-",+C111+1)</f>
        <v>2028</v>
      </c>
      <c r="D112" s="374">
        <f>IF(F111+SUM(E$99:E111)=D$92,F111,D$92-SUM(E$99:E111))</f>
        <v>9873978.7428355291</v>
      </c>
      <c r="E112" s="522">
        <f t="shared" si="30"/>
        <v>329807.14285714284</v>
      </c>
      <c r="F112" s="523">
        <f t="shared" si="31"/>
        <v>9544171.5999783855</v>
      </c>
      <c r="G112" s="523">
        <f t="shared" si="32"/>
        <v>9709075.1714069583</v>
      </c>
      <c r="H112" s="526">
        <f t="shared" si="33"/>
        <v>1470214.1704272316</v>
      </c>
      <c r="I112" s="577">
        <f t="shared" si="34"/>
        <v>1470214.1704272316</v>
      </c>
      <c r="J112" s="514">
        <f t="shared" si="27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6"/>
        <v/>
      </c>
      <c r="C113" s="507">
        <f>IF(D93="","-",+C112+1)</f>
        <v>2029</v>
      </c>
      <c r="D113" s="374">
        <f>IF(F112+SUM(E$99:E112)=D$92,F112,D$92-SUM(E$99:E112))</f>
        <v>9544171.5999783855</v>
      </c>
      <c r="E113" s="522">
        <f t="shared" si="30"/>
        <v>329807.14285714284</v>
      </c>
      <c r="F113" s="523">
        <f t="shared" si="31"/>
        <v>9214364.4571212418</v>
      </c>
      <c r="G113" s="523">
        <f t="shared" si="32"/>
        <v>9379268.0285498127</v>
      </c>
      <c r="H113" s="526">
        <f t="shared" si="33"/>
        <v>1431475.734807251</v>
      </c>
      <c r="I113" s="577">
        <f t="shared" si="34"/>
        <v>1431475.734807251</v>
      </c>
      <c r="J113" s="514">
        <f t="shared" si="27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6"/>
        <v/>
      </c>
      <c r="C114" s="507">
        <f>IF(D93="","-",+C113+1)</f>
        <v>2030</v>
      </c>
      <c r="D114" s="374">
        <f>IF(F113+SUM(E$99:E113)=D$92,F113,D$92-SUM(E$99:E113))</f>
        <v>9214364.4571212418</v>
      </c>
      <c r="E114" s="522">
        <f t="shared" si="30"/>
        <v>329807.14285714284</v>
      </c>
      <c r="F114" s="523">
        <f t="shared" si="31"/>
        <v>8884557.3142640982</v>
      </c>
      <c r="G114" s="523">
        <f t="shared" si="32"/>
        <v>9049460.8856926709</v>
      </c>
      <c r="H114" s="526">
        <f t="shared" si="33"/>
        <v>1392737.2991872709</v>
      </c>
      <c r="I114" s="577">
        <f t="shared" si="34"/>
        <v>1392737.2991872709</v>
      </c>
      <c r="J114" s="514">
        <f t="shared" si="27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6"/>
        <v/>
      </c>
      <c r="C115" s="507">
        <f>IF(D93="","-",+C114+1)</f>
        <v>2031</v>
      </c>
      <c r="D115" s="374">
        <f>IF(F114+SUM(E$99:E114)=D$92,F114,D$92-SUM(E$99:E114))</f>
        <v>8884557.3142640982</v>
      </c>
      <c r="E115" s="522">
        <f t="shared" si="30"/>
        <v>329807.14285714284</v>
      </c>
      <c r="F115" s="523">
        <f t="shared" si="31"/>
        <v>8554750.1714069545</v>
      </c>
      <c r="G115" s="523">
        <f t="shared" si="32"/>
        <v>8719653.7428355254</v>
      </c>
      <c r="H115" s="526">
        <f t="shared" si="33"/>
        <v>1353998.8635672899</v>
      </c>
      <c r="I115" s="577">
        <f t="shared" si="34"/>
        <v>1353998.8635672899</v>
      </c>
      <c r="J115" s="514">
        <f t="shared" si="27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6"/>
        <v/>
      </c>
      <c r="C116" s="507">
        <f>IF(D93="","-",+C115+1)</f>
        <v>2032</v>
      </c>
      <c r="D116" s="374">
        <f>IF(F115+SUM(E$99:E115)=D$92,F115,D$92-SUM(E$99:E115))</f>
        <v>8554750.1714069545</v>
      </c>
      <c r="E116" s="522">
        <f t="shared" si="30"/>
        <v>329807.14285714284</v>
      </c>
      <c r="F116" s="523">
        <f t="shared" si="31"/>
        <v>8224943.0285498118</v>
      </c>
      <c r="G116" s="523">
        <f t="shared" si="32"/>
        <v>8389846.5999783836</v>
      </c>
      <c r="H116" s="526">
        <f t="shared" si="33"/>
        <v>1315260.4279473098</v>
      </c>
      <c r="I116" s="577">
        <f t="shared" si="34"/>
        <v>1315260.4279473098</v>
      </c>
      <c r="J116" s="514">
        <f t="shared" si="27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6"/>
        <v/>
      </c>
      <c r="C117" s="507">
        <f>IF(D93="","-",+C116+1)</f>
        <v>2033</v>
      </c>
      <c r="D117" s="374">
        <f>IF(F116+SUM(E$99:E116)=D$92,F116,D$92-SUM(E$99:E116))</f>
        <v>8224943.0285498118</v>
      </c>
      <c r="E117" s="522">
        <f t="shared" si="30"/>
        <v>329807.14285714284</v>
      </c>
      <c r="F117" s="523">
        <f t="shared" si="31"/>
        <v>7895135.8856926691</v>
      </c>
      <c r="G117" s="523">
        <f t="shared" si="32"/>
        <v>8060039.45712124</v>
      </c>
      <c r="H117" s="526">
        <f t="shared" si="33"/>
        <v>1276521.9923273295</v>
      </c>
      <c r="I117" s="577">
        <f t="shared" si="34"/>
        <v>1276521.9923273295</v>
      </c>
      <c r="J117" s="514">
        <f t="shared" si="27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6"/>
        <v/>
      </c>
      <c r="C118" s="507">
        <f>IF(D93="","-",+C117+1)</f>
        <v>2034</v>
      </c>
      <c r="D118" s="374">
        <f>IF(F117+SUM(E$99:E117)=D$92,F117,D$92-SUM(E$99:E117))</f>
        <v>7895135.8856926691</v>
      </c>
      <c r="E118" s="522">
        <f t="shared" si="30"/>
        <v>329807.14285714284</v>
      </c>
      <c r="F118" s="523">
        <f t="shared" si="31"/>
        <v>7565328.7428355264</v>
      </c>
      <c r="G118" s="523">
        <f t="shared" si="32"/>
        <v>7730232.3142640982</v>
      </c>
      <c r="H118" s="526">
        <f t="shared" si="33"/>
        <v>1237783.5567073491</v>
      </c>
      <c r="I118" s="577">
        <f t="shared" si="34"/>
        <v>1237783.5567073491</v>
      </c>
      <c r="J118" s="514">
        <f t="shared" si="27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6"/>
        <v/>
      </c>
      <c r="C119" s="507">
        <f>IF(D93="","-",+C118+1)</f>
        <v>2035</v>
      </c>
      <c r="D119" s="374">
        <f>IF(F118+SUM(E$99:E118)=D$92,F118,D$92-SUM(E$99:E118))</f>
        <v>7565328.7428355264</v>
      </c>
      <c r="E119" s="522">
        <f t="shared" si="30"/>
        <v>329807.14285714284</v>
      </c>
      <c r="F119" s="523">
        <f t="shared" si="31"/>
        <v>7235521.5999783836</v>
      </c>
      <c r="G119" s="523">
        <f t="shared" si="32"/>
        <v>7400425.1714069545</v>
      </c>
      <c r="H119" s="526">
        <f t="shared" si="33"/>
        <v>1199045.1210873688</v>
      </c>
      <c r="I119" s="577">
        <f t="shared" si="34"/>
        <v>1199045.1210873688</v>
      </c>
      <c r="J119" s="514">
        <f t="shared" si="27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6"/>
        <v/>
      </c>
      <c r="C120" s="507">
        <f>IF(D93="","-",+C119+1)</f>
        <v>2036</v>
      </c>
      <c r="D120" s="374">
        <f>IF(F119+SUM(E$99:E119)=D$92,F119,D$92-SUM(E$99:E119))</f>
        <v>7235521.5999783836</v>
      </c>
      <c r="E120" s="522">
        <f t="shared" si="30"/>
        <v>329807.14285714284</v>
      </c>
      <c r="F120" s="523">
        <f t="shared" si="31"/>
        <v>6905714.4571212409</v>
      </c>
      <c r="G120" s="523">
        <f t="shared" si="32"/>
        <v>7070618.0285498127</v>
      </c>
      <c r="H120" s="526">
        <f t="shared" si="33"/>
        <v>1160306.6854673885</v>
      </c>
      <c r="I120" s="577">
        <f t="shared" si="34"/>
        <v>1160306.6854673885</v>
      </c>
      <c r="J120" s="514">
        <f t="shared" si="27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6"/>
        <v/>
      </c>
      <c r="C121" s="507">
        <f>IF(D93="","-",+C120+1)</f>
        <v>2037</v>
      </c>
      <c r="D121" s="374">
        <f>IF(F120+SUM(E$99:E120)=D$92,F120,D$92-SUM(E$99:E120))</f>
        <v>6905714.4571212409</v>
      </c>
      <c r="E121" s="522">
        <f t="shared" si="30"/>
        <v>329807.14285714284</v>
      </c>
      <c r="F121" s="523">
        <f t="shared" si="31"/>
        <v>6575907.3142640982</v>
      </c>
      <c r="G121" s="523">
        <f t="shared" si="32"/>
        <v>6740810.8856926691</v>
      </c>
      <c r="H121" s="526">
        <f t="shared" si="33"/>
        <v>1121568.2498474082</v>
      </c>
      <c r="I121" s="577">
        <f t="shared" si="34"/>
        <v>1121568.2498474082</v>
      </c>
      <c r="J121" s="514">
        <f t="shared" si="27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6"/>
        <v/>
      </c>
      <c r="C122" s="507">
        <f>IF(D93="","-",+C121+1)</f>
        <v>2038</v>
      </c>
      <c r="D122" s="374">
        <f>IF(F121+SUM(E$99:E121)=D$92,F121,D$92-SUM(E$99:E121))</f>
        <v>6575907.3142640982</v>
      </c>
      <c r="E122" s="522">
        <f t="shared" si="30"/>
        <v>329807.14285714284</v>
      </c>
      <c r="F122" s="523">
        <f t="shared" si="31"/>
        <v>6246100.1714069555</v>
      </c>
      <c r="G122" s="523">
        <f t="shared" si="32"/>
        <v>6411003.7428355273</v>
      </c>
      <c r="H122" s="526">
        <f t="shared" si="33"/>
        <v>1082829.8142274281</v>
      </c>
      <c r="I122" s="577">
        <f t="shared" si="34"/>
        <v>1082829.8142274281</v>
      </c>
      <c r="J122" s="514">
        <f t="shared" si="27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6"/>
        <v/>
      </c>
      <c r="C123" s="507">
        <f>IF(D93="","-",+C122+1)</f>
        <v>2039</v>
      </c>
      <c r="D123" s="374">
        <f>IF(F122+SUM(E$99:E122)=D$92,F122,D$92-SUM(E$99:E122))</f>
        <v>6246100.1714069555</v>
      </c>
      <c r="E123" s="522">
        <f t="shared" si="30"/>
        <v>329807.14285714284</v>
      </c>
      <c r="F123" s="523">
        <f t="shared" si="31"/>
        <v>5916293.0285498127</v>
      </c>
      <c r="G123" s="523">
        <f t="shared" si="32"/>
        <v>6081196.5999783836</v>
      </c>
      <c r="H123" s="526">
        <f t="shared" si="33"/>
        <v>1044091.3786074476</v>
      </c>
      <c r="I123" s="577">
        <f t="shared" si="34"/>
        <v>1044091.3786074476</v>
      </c>
      <c r="J123" s="514">
        <f t="shared" si="27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6"/>
        <v/>
      </c>
      <c r="C124" s="507">
        <f>IF(D93="","-",+C123+1)</f>
        <v>2040</v>
      </c>
      <c r="D124" s="374">
        <f>IF(F123+SUM(E$99:E123)=D$92,F123,D$92-SUM(E$99:E123))</f>
        <v>5916293.0285498127</v>
      </c>
      <c r="E124" s="522">
        <f t="shared" si="30"/>
        <v>329807.14285714284</v>
      </c>
      <c r="F124" s="523">
        <f t="shared" si="31"/>
        <v>5586485.88569267</v>
      </c>
      <c r="G124" s="523">
        <f t="shared" si="32"/>
        <v>5751389.4571212418</v>
      </c>
      <c r="H124" s="526">
        <f t="shared" si="33"/>
        <v>1005352.9429874674</v>
      </c>
      <c r="I124" s="577">
        <f t="shared" si="34"/>
        <v>1005352.9429874674</v>
      </c>
      <c r="J124" s="514">
        <f t="shared" si="27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6"/>
        <v/>
      </c>
      <c r="C125" s="507">
        <f>IF(D93="","-",+C124+1)</f>
        <v>2041</v>
      </c>
      <c r="D125" s="374">
        <f>IF(F124+SUM(E$99:E124)=D$92,F124,D$92-SUM(E$99:E124))</f>
        <v>5586485.88569267</v>
      </c>
      <c r="E125" s="522">
        <f t="shared" si="30"/>
        <v>329807.14285714284</v>
      </c>
      <c r="F125" s="523">
        <f t="shared" si="31"/>
        <v>5256678.7428355273</v>
      </c>
      <c r="G125" s="523">
        <f t="shared" si="32"/>
        <v>5421582.3142640982</v>
      </c>
      <c r="H125" s="526">
        <f t="shared" si="33"/>
        <v>966614.50736748695</v>
      </c>
      <c r="I125" s="577">
        <f t="shared" si="34"/>
        <v>966614.50736748695</v>
      </c>
      <c r="J125" s="514">
        <f t="shared" si="27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6"/>
        <v/>
      </c>
      <c r="C126" s="507">
        <f>IF(D93="","-",+C125+1)</f>
        <v>2042</v>
      </c>
      <c r="D126" s="374">
        <f>IF(F125+SUM(E$99:E125)=D$92,F125,D$92-SUM(E$99:E125))</f>
        <v>5256678.7428355273</v>
      </c>
      <c r="E126" s="522">
        <f t="shared" si="30"/>
        <v>329807.14285714284</v>
      </c>
      <c r="F126" s="523">
        <f t="shared" si="31"/>
        <v>4926871.5999783846</v>
      </c>
      <c r="G126" s="523">
        <f t="shared" si="32"/>
        <v>5091775.1714069564</v>
      </c>
      <c r="H126" s="526">
        <f t="shared" si="33"/>
        <v>927876.07174750674</v>
      </c>
      <c r="I126" s="577">
        <f t="shared" si="34"/>
        <v>927876.07174750674</v>
      </c>
      <c r="J126" s="514">
        <f t="shared" si="27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6"/>
        <v/>
      </c>
      <c r="C127" s="507">
        <f>IF(D93="","-",+C126+1)</f>
        <v>2043</v>
      </c>
      <c r="D127" s="374">
        <f>IF(F126+SUM(E$99:E126)=D$92,F126,D$92-SUM(E$99:E126))</f>
        <v>4926871.5999783846</v>
      </c>
      <c r="E127" s="522">
        <f t="shared" si="30"/>
        <v>329807.14285714284</v>
      </c>
      <c r="F127" s="523">
        <f t="shared" si="31"/>
        <v>4597064.4571212418</v>
      </c>
      <c r="G127" s="523">
        <f t="shared" si="32"/>
        <v>4761968.0285498127</v>
      </c>
      <c r="H127" s="526">
        <f t="shared" si="33"/>
        <v>889137.63612752629</v>
      </c>
      <c r="I127" s="577">
        <f t="shared" si="34"/>
        <v>889137.63612752629</v>
      </c>
      <c r="J127" s="514">
        <f t="shared" si="27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6"/>
        <v/>
      </c>
      <c r="C128" s="507">
        <f>IF(D93="","-",+C127+1)</f>
        <v>2044</v>
      </c>
      <c r="D128" s="374">
        <f>IF(F127+SUM(E$99:E127)=D$92,F127,D$92-SUM(E$99:E127))</f>
        <v>4597064.4571212418</v>
      </c>
      <c r="E128" s="522">
        <f t="shared" si="30"/>
        <v>329807.14285714284</v>
      </c>
      <c r="F128" s="523">
        <f t="shared" si="31"/>
        <v>4267257.3142640991</v>
      </c>
      <c r="G128" s="523">
        <f t="shared" si="32"/>
        <v>4432160.8856926709</v>
      </c>
      <c r="H128" s="526">
        <f t="shared" si="33"/>
        <v>850399.20050754608</v>
      </c>
      <c r="I128" s="577">
        <f t="shared" si="34"/>
        <v>850399.20050754608</v>
      </c>
      <c r="J128" s="514">
        <f t="shared" si="27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6"/>
        <v/>
      </c>
      <c r="C129" s="507">
        <f>IF(D93="","-",+C128+1)</f>
        <v>2045</v>
      </c>
      <c r="D129" s="374">
        <f>IF(F128+SUM(E$99:E128)=D$92,F128,D$92-SUM(E$99:E128))</f>
        <v>4267257.3142640991</v>
      </c>
      <c r="E129" s="522">
        <f t="shared" si="30"/>
        <v>329807.14285714284</v>
      </c>
      <c r="F129" s="523">
        <f t="shared" si="31"/>
        <v>3937450.1714069564</v>
      </c>
      <c r="G129" s="523">
        <f t="shared" si="32"/>
        <v>4102353.7428355278</v>
      </c>
      <c r="H129" s="526">
        <f t="shared" si="33"/>
        <v>811660.76488756575</v>
      </c>
      <c r="I129" s="577">
        <f t="shared" si="34"/>
        <v>811660.76488756575</v>
      </c>
      <c r="J129" s="514">
        <f t="shared" si="27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6"/>
        <v/>
      </c>
      <c r="C130" s="507">
        <f>IF(D93="","-",+C129+1)</f>
        <v>2046</v>
      </c>
      <c r="D130" s="374">
        <f>IF(F129+SUM(E$99:E129)=D$92,F129,D$92-SUM(E$99:E129))</f>
        <v>3937450.1714069564</v>
      </c>
      <c r="E130" s="522">
        <f t="shared" si="30"/>
        <v>329807.14285714284</v>
      </c>
      <c r="F130" s="523">
        <f t="shared" si="31"/>
        <v>3607643.0285498137</v>
      </c>
      <c r="G130" s="523">
        <f t="shared" si="32"/>
        <v>3772546.599978385</v>
      </c>
      <c r="H130" s="526">
        <f t="shared" si="33"/>
        <v>772922.32926758542</v>
      </c>
      <c r="I130" s="577">
        <f t="shared" si="34"/>
        <v>772922.32926758542</v>
      </c>
      <c r="J130" s="514">
        <f t="shared" si="27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6"/>
        <v/>
      </c>
      <c r="C131" s="507">
        <f>IF(D93="","-",+C130+1)</f>
        <v>2047</v>
      </c>
      <c r="D131" s="374">
        <f>IF(F130+SUM(E$99:E130)=D$92,F130,D$92-SUM(E$99:E130))</f>
        <v>3607643.0285498137</v>
      </c>
      <c r="E131" s="522">
        <f t="shared" si="30"/>
        <v>329807.14285714284</v>
      </c>
      <c r="F131" s="523">
        <f t="shared" si="31"/>
        <v>3277835.8856926709</v>
      </c>
      <c r="G131" s="523">
        <f t="shared" si="32"/>
        <v>3442739.4571212423</v>
      </c>
      <c r="H131" s="526">
        <f t="shared" si="33"/>
        <v>734183.89364760509</v>
      </c>
      <c r="I131" s="577">
        <f t="shared" si="34"/>
        <v>734183.89364760509</v>
      </c>
      <c r="J131" s="514">
        <f t="shared" si="27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>
      <c r="B132" s="195" t="str">
        <f t="shared" si="26"/>
        <v/>
      </c>
      <c r="C132" s="507">
        <f>IF(D93="","-",+C131+1)</f>
        <v>2048</v>
      </c>
      <c r="D132" s="374">
        <f>IF(F131+SUM(E$99:E131)=D$92,F131,D$92-SUM(E$99:E131))</f>
        <v>3277835.8856926709</v>
      </c>
      <c r="E132" s="522">
        <f t="shared" si="30"/>
        <v>329807.14285714284</v>
      </c>
      <c r="F132" s="523">
        <f t="shared" si="31"/>
        <v>2948028.7428355282</v>
      </c>
      <c r="G132" s="523">
        <f t="shared" si="32"/>
        <v>3112932.3142640996</v>
      </c>
      <c r="H132" s="526">
        <f t="shared" si="33"/>
        <v>695445.45802762487</v>
      </c>
      <c r="I132" s="577">
        <f t="shared" si="34"/>
        <v>695445.45802762487</v>
      </c>
      <c r="J132" s="514">
        <f t="shared" si="27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>
      <c r="B133" s="195" t="str">
        <f t="shared" si="26"/>
        <v/>
      </c>
      <c r="C133" s="507">
        <f>IF(D93="","-",+C132+1)</f>
        <v>2049</v>
      </c>
      <c r="D133" s="374">
        <f>IF(F132+SUM(E$99:E132)=D$92,F132,D$92-SUM(E$99:E132))</f>
        <v>2948028.7428355282</v>
      </c>
      <c r="E133" s="522">
        <f t="shared" si="30"/>
        <v>329807.14285714284</v>
      </c>
      <c r="F133" s="523">
        <f t="shared" si="31"/>
        <v>2618221.5999783855</v>
      </c>
      <c r="G133" s="523">
        <f t="shared" si="32"/>
        <v>2783125.1714069569</v>
      </c>
      <c r="H133" s="526">
        <f t="shared" si="33"/>
        <v>656707.02240764454</v>
      </c>
      <c r="I133" s="577">
        <f t="shared" si="34"/>
        <v>656707.02240764454</v>
      </c>
      <c r="J133" s="514">
        <f t="shared" si="27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>
      <c r="B134" s="195" t="str">
        <f t="shared" si="26"/>
        <v/>
      </c>
      <c r="C134" s="507">
        <f>IF(D93="","-",+C133+1)</f>
        <v>2050</v>
      </c>
      <c r="D134" s="374">
        <f>IF(F133+SUM(E$99:E133)=D$92,F133,D$92-SUM(E$99:E133))</f>
        <v>2618221.5999783855</v>
      </c>
      <c r="E134" s="522">
        <f t="shared" si="30"/>
        <v>329807.14285714284</v>
      </c>
      <c r="F134" s="523">
        <f t="shared" si="31"/>
        <v>2288414.4571212428</v>
      </c>
      <c r="G134" s="523">
        <f t="shared" si="32"/>
        <v>2453318.0285498141</v>
      </c>
      <c r="H134" s="526">
        <f t="shared" si="33"/>
        <v>617968.58678766422</v>
      </c>
      <c r="I134" s="577">
        <f t="shared" si="34"/>
        <v>617968.58678766422</v>
      </c>
      <c r="J134" s="514">
        <f t="shared" si="27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>
      <c r="B135" s="195" t="str">
        <f t="shared" si="26"/>
        <v/>
      </c>
      <c r="C135" s="507">
        <f>IF(D93="","-",+C134+1)</f>
        <v>2051</v>
      </c>
      <c r="D135" s="374">
        <f>IF(F134+SUM(E$99:E134)=D$92,F134,D$92-SUM(E$99:E134))</f>
        <v>2288414.4571212428</v>
      </c>
      <c r="E135" s="522">
        <f t="shared" si="30"/>
        <v>329807.14285714284</v>
      </c>
      <c r="F135" s="523">
        <f t="shared" si="31"/>
        <v>1958607.3142641</v>
      </c>
      <c r="G135" s="523">
        <f t="shared" si="32"/>
        <v>2123510.8856926714</v>
      </c>
      <c r="H135" s="526">
        <f t="shared" si="33"/>
        <v>579230.15116768389</v>
      </c>
      <c r="I135" s="577">
        <f t="shared" si="34"/>
        <v>579230.15116768389</v>
      </c>
      <c r="J135" s="514">
        <f t="shared" si="27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>
      <c r="B136" s="195" t="str">
        <f t="shared" si="26"/>
        <v/>
      </c>
      <c r="C136" s="507">
        <f>IF(D93="","-",+C135+1)</f>
        <v>2052</v>
      </c>
      <c r="D136" s="374">
        <f>IF(F135+SUM(E$99:E135)=D$92,F135,D$92-SUM(E$99:E135))</f>
        <v>1958607.3142641</v>
      </c>
      <c r="E136" s="522">
        <f t="shared" si="30"/>
        <v>329807.14285714284</v>
      </c>
      <c r="F136" s="523">
        <f t="shared" si="31"/>
        <v>1628800.1714069573</v>
      </c>
      <c r="G136" s="523">
        <f t="shared" si="32"/>
        <v>1793703.7428355287</v>
      </c>
      <c r="H136" s="526">
        <f t="shared" si="33"/>
        <v>540491.71554770367</v>
      </c>
      <c r="I136" s="577">
        <f t="shared" si="34"/>
        <v>540491.71554770367</v>
      </c>
      <c r="J136" s="514">
        <f t="shared" si="27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>
      <c r="B137" s="195" t="str">
        <f t="shared" si="26"/>
        <v/>
      </c>
      <c r="C137" s="507">
        <f>IF(D93="","-",+C136+1)</f>
        <v>2053</v>
      </c>
      <c r="D137" s="374">
        <f>IF(F136+SUM(E$99:E136)=D$92,F136,D$92-SUM(E$99:E136))</f>
        <v>1628800.1714069573</v>
      </c>
      <c r="E137" s="522">
        <f t="shared" si="30"/>
        <v>329807.14285714284</v>
      </c>
      <c r="F137" s="523">
        <f t="shared" si="31"/>
        <v>1298993.0285498146</v>
      </c>
      <c r="G137" s="523">
        <f t="shared" si="32"/>
        <v>1463896.599978386</v>
      </c>
      <c r="H137" s="526">
        <f t="shared" si="33"/>
        <v>501753.27992772328</v>
      </c>
      <c r="I137" s="577">
        <f t="shared" si="34"/>
        <v>501753.27992772328</v>
      </c>
      <c r="J137" s="514">
        <f t="shared" si="27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>
      <c r="B138" s="195" t="str">
        <f t="shared" si="26"/>
        <v/>
      </c>
      <c r="C138" s="507">
        <f>IF(D93="","-",+C137+1)</f>
        <v>2054</v>
      </c>
      <c r="D138" s="374">
        <f>IF(F137+SUM(E$99:E137)=D$92,F137,D$92-SUM(E$99:E137))</f>
        <v>1298993.0285498146</v>
      </c>
      <c r="E138" s="522">
        <f t="shared" si="30"/>
        <v>329807.14285714284</v>
      </c>
      <c r="F138" s="523">
        <f t="shared" si="31"/>
        <v>969185.88569267176</v>
      </c>
      <c r="G138" s="523">
        <f t="shared" si="32"/>
        <v>1134089.4571212432</v>
      </c>
      <c r="H138" s="526">
        <f t="shared" si="33"/>
        <v>463014.84430774301</v>
      </c>
      <c r="I138" s="577">
        <f t="shared" si="34"/>
        <v>463014.84430774301</v>
      </c>
      <c r="J138" s="514">
        <f t="shared" si="27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>
      <c r="B139" s="195" t="str">
        <f t="shared" si="26"/>
        <v/>
      </c>
      <c r="C139" s="507">
        <f>IF(D93="","-",+C138+1)</f>
        <v>2055</v>
      </c>
      <c r="D139" s="374">
        <f>IF(F138+SUM(E$99:E138)=D$92,F138,D$92-SUM(E$99:E138))</f>
        <v>969185.88569267176</v>
      </c>
      <c r="E139" s="522">
        <f t="shared" si="30"/>
        <v>329807.14285714284</v>
      </c>
      <c r="F139" s="523">
        <f t="shared" si="31"/>
        <v>639378.74283552892</v>
      </c>
      <c r="G139" s="523">
        <f t="shared" si="32"/>
        <v>804282.31426410028</v>
      </c>
      <c r="H139" s="526">
        <f t="shared" si="33"/>
        <v>424276.40868776268</v>
      </c>
      <c r="I139" s="577">
        <f t="shared" si="34"/>
        <v>424276.40868776268</v>
      </c>
      <c r="J139" s="514">
        <f t="shared" si="27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>
      <c r="B140" s="195" t="str">
        <f t="shared" si="26"/>
        <v/>
      </c>
      <c r="C140" s="507">
        <f>IF(D93="","-",+C139+1)</f>
        <v>2056</v>
      </c>
      <c r="D140" s="374">
        <f>IF(F139+SUM(E$99:E139)=D$92,F139,D$92-SUM(E$99:E139))</f>
        <v>639378.74283552892</v>
      </c>
      <c r="E140" s="522">
        <f t="shared" si="30"/>
        <v>329807.14285714284</v>
      </c>
      <c r="F140" s="523">
        <f t="shared" si="31"/>
        <v>309571.59997838608</v>
      </c>
      <c r="G140" s="523">
        <f t="shared" si="32"/>
        <v>474475.1714069575</v>
      </c>
      <c r="H140" s="526">
        <f t="shared" si="33"/>
        <v>385537.97306778235</v>
      </c>
      <c r="I140" s="577">
        <f t="shared" si="34"/>
        <v>385537.97306778235</v>
      </c>
      <c r="J140" s="514">
        <f t="shared" si="27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>
      <c r="B141" s="195" t="str">
        <f t="shared" si="26"/>
        <v/>
      </c>
      <c r="C141" s="507">
        <f>IF(D93="","-",+C140+1)</f>
        <v>2057</v>
      </c>
      <c r="D141" s="374">
        <f>IF(F140+SUM(E$99:E140)=D$92,F140,D$92-SUM(E$99:E140))</f>
        <v>309571.59997838608</v>
      </c>
      <c r="E141" s="522">
        <f t="shared" si="30"/>
        <v>309571.59997838608</v>
      </c>
      <c r="F141" s="523">
        <f t="shared" si="31"/>
        <v>0</v>
      </c>
      <c r="G141" s="523">
        <f t="shared" si="32"/>
        <v>154785.79998919304</v>
      </c>
      <c r="H141" s="526">
        <f t="shared" si="33"/>
        <v>327752.40617871075</v>
      </c>
      <c r="I141" s="577">
        <f t="shared" si="34"/>
        <v>327752.40617871075</v>
      </c>
      <c r="J141" s="514">
        <f t="shared" si="27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>
      <c r="B142" s="195" t="str">
        <f t="shared" si="26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7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>
      <c r="B143" s="195" t="str">
        <f t="shared" si="26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7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>
      <c r="B144" s="195" t="str">
        <f t="shared" si="26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7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>
      <c r="B145" s="195" t="str">
        <f t="shared" si="26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>
      <c r="B146" s="195" t="str">
        <f t="shared" si="26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>
      <c r="B147" s="195" t="str">
        <f t="shared" si="26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>
      <c r="B148" s="195" t="str">
        <f t="shared" si="26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>
      <c r="B149" s="195" t="str">
        <f t="shared" si="26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>
      <c r="B150" s="195" t="str">
        <f t="shared" si="26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>
      <c r="B151" s="195" t="str">
        <f t="shared" si="26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>
      <c r="B152" s="195" t="str">
        <f t="shared" si="26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>
      <c r="B153" s="195" t="str">
        <f t="shared" si="26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.5" thickBot="1">
      <c r="B154" s="195" t="str">
        <f t="shared" si="26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30"/>
        <v>0</v>
      </c>
      <c r="F154" s="528">
        <f t="shared" si="31"/>
        <v>0</v>
      </c>
      <c r="G154" s="528">
        <f t="shared" si="32"/>
        <v>0</v>
      </c>
      <c r="H154" s="530">
        <f t="shared" si="33"/>
        <v>0</v>
      </c>
      <c r="I154" s="579">
        <f t="shared" si="34"/>
        <v>0</v>
      </c>
      <c r="J154" s="533">
        <f t="shared" si="27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>
      <c r="C155" s="374" t="s">
        <v>78</v>
      </c>
      <c r="D155" s="375"/>
      <c r="E155" s="375">
        <f>SUM(E99:E154)</f>
        <v>13851900.000000004</v>
      </c>
      <c r="F155" s="375"/>
      <c r="G155" s="375"/>
      <c r="H155" s="375">
        <f>SUM(H99:H154)</f>
        <v>48561944.154015116</v>
      </c>
      <c r="I155" s="375">
        <f>SUM(I99:I154)</f>
        <v>48561944.154015116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2" priority="3" stopIfTrue="1" operator="equal">
      <formula>$I$10</formula>
    </cfRule>
  </conditionalFormatting>
  <conditionalFormatting sqref="C99:C153">
    <cfRule type="cellIs" dxfId="51" priority="4" stopIfTrue="1" operator="equal">
      <formula>$J$92</formula>
    </cfRule>
  </conditionalFormatting>
  <conditionalFormatting sqref="C154">
    <cfRule type="cellIs" dxfId="50" priority="1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view="pageBreakPreview" zoomScale="80" zoomScaleNormal="100" zoomScaleSheetLayoutView="80" workbookViewId="0">
      <selection activeCell="D105" sqref="D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32.5703125" style="183" customWidth="1"/>
    <col min="17" max="17" width="9.140625" style="183" customWidth="1"/>
    <col min="18" max="18" width="8.7109375" style="183"/>
    <col min="19" max="21" width="9.140625" style="183" customWidth="1"/>
    <col min="22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55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1127106.9316908673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1127106.9316908673</v>
      </c>
      <c r="O6" s="269"/>
      <c r="P6" s="269"/>
    </row>
    <row r="7" spans="1:16" ht="13.5" thickBot="1">
      <c r="C7" s="467" t="s">
        <v>48</v>
      </c>
      <c r="D7" s="624" t="s">
        <v>359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478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9381463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223368.16666666666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 t="shared" ref="K17:K22" si="1">+G17</f>
        <v>1240275.0587599066</v>
      </c>
      <c r="L17" s="513">
        <f t="shared" ref="L17:L72" si="2">IF(K17&lt;&gt;0,+G17-K17,0)</f>
        <v>0</v>
      </c>
      <c r="M17" s="512">
        <f t="shared" ref="M17:M22" si="3">+H17</f>
        <v>1240275.0587599066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 t="shared" si="1"/>
        <v>1353054.593855357</v>
      </c>
      <c r="L18" s="519">
        <f t="shared" ref="L18:L23" si="6">IF(K18&lt;&gt;0,+G18-K18,0)</f>
        <v>0</v>
      </c>
      <c r="M18" s="518">
        <f t="shared" si="3"/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1364634.2393042783</v>
      </c>
      <c r="H19" s="639">
        <v>1364634.2393042783</v>
      </c>
      <c r="I19" s="511">
        <f t="shared" si="0"/>
        <v>0</v>
      </c>
      <c r="J19" s="511"/>
      <c r="K19" s="518">
        <f t="shared" si="1"/>
        <v>1364634.2393042783</v>
      </c>
      <c r="L19" s="519">
        <f t="shared" si="6"/>
        <v>0</v>
      </c>
      <c r="M19" s="518">
        <f t="shared" si="3"/>
        <v>1364634.2393042783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31">
        <v>8823640.1826499756</v>
      </c>
      <c r="E20" s="630">
        <v>228670.31707317074</v>
      </c>
      <c r="F20" s="631">
        <v>8594969.8655768055</v>
      </c>
      <c r="G20" s="630">
        <v>1335571.5914042245</v>
      </c>
      <c r="H20" s="639">
        <v>1335571.5914042245</v>
      </c>
      <c r="I20" s="511">
        <f t="shared" si="0"/>
        <v>0</v>
      </c>
      <c r="J20" s="511"/>
      <c r="K20" s="518">
        <f t="shared" si="1"/>
        <v>1335571.5914042245</v>
      </c>
      <c r="L20" s="519">
        <f t="shared" si="6"/>
        <v>0</v>
      </c>
      <c r="M20" s="518">
        <f t="shared" si="3"/>
        <v>1335571.5914042245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/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1096539.9309391833</v>
      </c>
      <c r="H21" s="639">
        <v>1096539.9309391833</v>
      </c>
      <c r="I21" s="511">
        <f t="shared" si="0"/>
        <v>0</v>
      </c>
      <c r="J21" s="511"/>
      <c r="K21" s="518">
        <f t="shared" si="1"/>
        <v>1096539.9309391833</v>
      </c>
      <c r="L21" s="519">
        <f t="shared" si="6"/>
        <v>0</v>
      </c>
      <c r="M21" s="518">
        <f t="shared" si="3"/>
        <v>1096539.9309391833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31">
        <v>8382915.3772047106</v>
      </c>
      <c r="E22" s="630">
        <v>223368.16666666666</v>
      </c>
      <c r="F22" s="631">
        <v>8159547.2105380436</v>
      </c>
      <c r="G22" s="630">
        <v>1100156.2769158005</v>
      </c>
      <c r="H22" s="639">
        <v>1100156.2769158005</v>
      </c>
      <c r="I22" s="511">
        <f t="shared" si="0"/>
        <v>0</v>
      </c>
      <c r="J22" s="511"/>
      <c r="K22" s="518">
        <f t="shared" si="1"/>
        <v>1100156.2769158005</v>
      </c>
      <c r="L22" s="519">
        <f t="shared" si="6"/>
        <v>0</v>
      </c>
      <c r="M22" s="518">
        <f t="shared" si="3"/>
        <v>1100156.2769158005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31">
        <v>8148911.3818369657</v>
      </c>
      <c r="E23" s="630">
        <v>223368.16666666666</v>
      </c>
      <c r="F23" s="631">
        <v>7925543.2151702987</v>
      </c>
      <c r="G23" s="630">
        <v>1127106.9316908673</v>
      </c>
      <c r="H23" s="639">
        <v>1127106.9316908673</v>
      </c>
      <c r="I23" s="511">
        <f t="shared" si="0"/>
        <v>0</v>
      </c>
      <c r="J23" s="511"/>
      <c r="K23" s="518">
        <f t="shared" ref="K23" si="8">+G23</f>
        <v>1127106.9316908673</v>
      </c>
      <c r="L23" s="519">
        <f t="shared" si="6"/>
        <v>0</v>
      </c>
      <c r="M23" s="518">
        <f t="shared" ref="M23" si="9">+H23</f>
        <v>1127106.9316908673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2023</v>
      </c>
      <c r="D24" s="523">
        <f>IF(F23+SUM(E$17:E23)=D$10,F23,D$10-SUM(E$17:E23))</f>
        <v>7925543.2151702987</v>
      </c>
      <c r="E24" s="522">
        <f>IF(+I14&lt;F23,I14,D24)</f>
        <v>223368.16666666666</v>
      </c>
      <c r="F24" s="523">
        <f t="shared" ref="F24:F72" si="10">+D24-E24</f>
        <v>7702175.0485036317</v>
      </c>
      <c r="G24" s="524">
        <f t="shared" ref="G24:G49" si="11">+I$12*((D24+F24)/2)+E24</f>
        <v>1101990.4999176071</v>
      </c>
      <c r="H24" s="491">
        <f t="shared" ref="H24:H49" si="12">+I$13*((D24+F24)/2)+E24</f>
        <v>1101990.4999176071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7702175.0485036317</v>
      </c>
      <c r="E25" s="522">
        <f>IF(+I14&lt;F24,I14,D25)</f>
        <v>223368.16666666666</v>
      </c>
      <c r="F25" s="523">
        <f t="shared" si="10"/>
        <v>7478806.8818369647</v>
      </c>
      <c r="G25" s="524">
        <f t="shared" si="11"/>
        <v>1076874.0681443464</v>
      </c>
      <c r="H25" s="491">
        <f t="shared" si="12"/>
        <v>1076874.0681443464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7478806.8818369647</v>
      </c>
      <c r="E26" s="522">
        <f>IF(+I14&lt;F25,I14,D26)</f>
        <v>223368.16666666666</v>
      </c>
      <c r="F26" s="523">
        <f t="shared" si="10"/>
        <v>7255438.7151702978</v>
      </c>
      <c r="G26" s="524">
        <f t="shared" si="11"/>
        <v>1051757.6363710859</v>
      </c>
      <c r="H26" s="491">
        <f t="shared" si="12"/>
        <v>1051757.6363710859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7255438.7151702978</v>
      </c>
      <c r="E27" s="522">
        <f>IF(+I14&lt;F26,I14,D27)</f>
        <v>223368.16666666666</v>
      </c>
      <c r="F27" s="523">
        <f t="shared" si="10"/>
        <v>7032070.5485036308</v>
      </c>
      <c r="G27" s="524">
        <f t="shared" si="11"/>
        <v>1026641.2045978252</v>
      </c>
      <c r="H27" s="491">
        <f t="shared" si="12"/>
        <v>1026641.2045978252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7032070.5485036308</v>
      </c>
      <c r="E28" s="522">
        <f>IF(+I14&lt;F27,I14,D28)</f>
        <v>223368.16666666666</v>
      </c>
      <c r="F28" s="523">
        <f t="shared" si="10"/>
        <v>6808702.3818369638</v>
      </c>
      <c r="G28" s="524">
        <f t="shared" si="11"/>
        <v>1001524.7728245648</v>
      </c>
      <c r="H28" s="491">
        <f t="shared" si="12"/>
        <v>1001524.7728245648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6808702.3818369638</v>
      </c>
      <c r="E29" s="522">
        <f>IF(+I14&lt;F28,I14,D29)</f>
        <v>223368.16666666666</v>
      </c>
      <c r="F29" s="523">
        <f t="shared" si="10"/>
        <v>6585334.2151702968</v>
      </c>
      <c r="G29" s="524">
        <f t="shared" si="11"/>
        <v>976408.34105130413</v>
      </c>
      <c r="H29" s="491">
        <f t="shared" si="12"/>
        <v>976408.34105130413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6585334.2151702968</v>
      </c>
      <c r="E30" s="522">
        <f>IF(+I14&lt;F29,I14,D30)</f>
        <v>223368.16666666666</v>
      </c>
      <c r="F30" s="523">
        <f t="shared" si="10"/>
        <v>6361966.0485036299</v>
      </c>
      <c r="G30" s="524">
        <f t="shared" si="11"/>
        <v>951291.90927804378</v>
      </c>
      <c r="H30" s="491">
        <f t="shared" si="12"/>
        <v>951291.90927804378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6361966.0485036299</v>
      </c>
      <c r="E31" s="522">
        <f>IF(+I14&lt;F30,I14,D31)</f>
        <v>223368.16666666666</v>
      </c>
      <c r="F31" s="523">
        <f t="shared" si="10"/>
        <v>6138597.8818369629</v>
      </c>
      <c r="G31" s="524">
        <f t="shared" si="11"/>
        <v>926175.47750478308</v>
      </c>
      <c r="H31" s="491">
        <f t="shared" si="12"/>
        <v>926175.47750478308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6138597.8818369629</v>
      </c>
      <c r="E32" s="522">
        <f>IF(+I14&lt;F31,I14,D32)</f>
        <v>223368.16666666666</v>
      </c>
      <c r="F32" s="523">
        <f t="shared" si="10"/>
        <v>5915229.7151702959</v>
      </c>
      <c r="G32" s="524">
        <f t="shared" si="11"/>
        <v>901059.04573152272</v>
      </c>
      <c r="H32" s="491">
        <f t="shared" si="12"/>
        <v>901059.04573152272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5915229.7151702959</v>
      </c>
      <c r="E33" s="522">
        <f>IF(+I14&lt;F32,I14,D33)</f>
        <v>223368.16666666666</v>
      </c>
      <c r="F33" s="523">
        <f t="shared" si="10"/>
        <v>5691861.5485036289</v>
      </c>
      <c r="G33" s="524">
        <f t="shared" si="11"/>
        <v>875942.61395826214</v>
      </c>
      <c r="H33" s="491">
        <f t="shared" si="12"/>
        <v>875942.61395826214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5691861.5485036289</v>
      </c>
      <c r="E34" s="522">
        <f>IF(+I14&lt;F33,I14,D34)</f>
        <v>223368.16666666666</v>
      </c>
      <c r="F34" s="523">
        <f t="shared" si="10"/>
        <v>5468493.381836962</v>
      </c>
      <c r="G34" s="524">
        <f t="shared" si="11"/>
        <v>850826.18218500167</v>
      </c>
      <c r="H34" s="491">
        <f t="shared" si="12"/>
        <v>850826.18218500167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>IU</v>
      </c>
      <c r="C35" s="507">
        <f>IF(D11="","-",+C34+1)</f>
        <v>2034</v>
      </c>
      <c r="D35" s="523">
        <f>IF(F34+SUM(E$17:E34)=D$10,F34,D$10-SUM(E$17:E34))</f>
        <v>5468493.3818369675</v>
      </c>
      <c r="E35" s="522">
        <f>IF(+I14&lt;F34,I14,D35)</f>
        <v>223368.16666666666</v>
      </c>
      <c r="F35" s="523">
        <f t="shared" si="10"/>
        <v>5245125.2151703006</v>
      </c>
      <c r="G35" s="524">
        <f t="shared" si="11"/>
        <v>825709.75041174167</v>
      </c>
      <c r="H35" s="491">
        <f t="shared" si="12"/>
        <v>825709.75041174167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5245125.2151703006</v>
      </c>
      <c r="E36" s="522">
        <f>IF(+I14&lt;F35,I14,D36)</f>
        <v>223368.16666666666</v>
      </c>
      <c r="F36" s="523">
        <f t="shared" si="10"/>
        <v>5021757.0485036336</v>
      </c>
      <c r="G36" s="524">
        <f t="shared" si="11"/>
        <v>800593.3186384812</v>
      </c>
      <c r="H36" s="491">
        <f t="shared" si="12"/>
        <v>800593.3186384812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5021757.0485036336</v>
      </c>
      <c r="E37" s="522">
        <f>IF(+I14&lt;F36,I14,D37)</f>
        <v>223368.16666666666</v>
      </c>
      <c r="F37" s="523">
        <f t="shared" si="10"/>
        <v>4798388.8818369666</v>
      </c>
      <c r="G37" s="524">
        <f t="shared" si="11"/>
        <v>775476.88686522061</v>
      </c>
      <c r="H37" s="491">
        <f t="shared" si="12"/>
        <v>775476.88686522061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4798388.8818369666</v>
      </c>
      <c r="E38" s="522">
        <f>IF(+I14&lt;F37,I14,D38)</f>
        <v>223368.16666666666</v>
      </c>
      <c r="F38" s="523">
        <f t="shared" si="10"/>
        <v>4575020.7151702996</v>
      </c>
      <c r="G38" s="524">
        <f t="shared" si="11"/>
        <v>750360.45509196026</v>
      </c>
      <c r="H38" s="491">
        <f t="shared" si="12"/>
        <v>750360.45509196026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4575020.7151702996</v>
      </c>
      <c r="E39" s="522">
        <f>IF(+I14&lt;F38,I14,D39)</f>
        <v>223368.16666666666</v>
      </c>
      <c r="F39" s="523">
        <f t="shared" si="10"/>
        <v>4351652.5485036327</v>
      </c>
      <c r="G39" s="524">
        <f t="shared" si="11"/>
        <v>725244.02331869956</v>
      </c>
      <c r="H39" s="491">
        <f t="shared" si="12"/>
        <v>725244.02331869956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4351652.5485036327</v>
      </c>
      <c r="E40" s="522">
        <f>IF(+I14&lt;F39,I14,D40)</f>
        <v>223368.16666666666</v>
      </c>
      <c r="F40" s="523">
        <f t="shared" si="10"/>
        <v>4128284.3818369661</v>
      </c>
      <c r="G40" s="524">
        <f t="shared" si="11"/>
        <v>700127.59154543921</v>
      </c>
      <c r="H40" s="491">
        <f t="shared" si="12"/>
        <v>700127.59154543921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4128284.3818369661</v>
      </c>
      <c r="E41" s="522">
        <f>IF(+I14&lt;F40,I14,D41)</f>
        <v>223368.16666666666</v>
      </c>
      <c r="F41" s="523">
        <f t="shared" si="10"/>
        <v>3904916.2151702996</v>
      </c>
      <c r="G41" s="524">
        <f t="shared" si="11"/>
        <v>675011.15977217862</v>
      </c>
      <c r="H41" s="491">
        <f t="shared" si="12"/>
        <v>675011.15977217862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3904916.2151702996</v>
      </c>
      <c r="E42" s="522">
        <f>IF(+I14&lt;F41,I14,D42)</f>
        <v>223368.16666666666</v>
      </c>
      <c r="F42" s="523">
        <f t="shared" si="10"/>
        <v>3681548.0485036331</v>
      </c>
      <c r="G42" s="524">
        <f t="shared" si="11"/>
        <v>649894.72799891827</v>
      </c>
      <c r="H42" s="491">
        <f t="shared" si="12"/>
        <v>649894.72799891827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3681548.0485036331</v>
      </c>
      <c r="E43" s="522">
        <f>IF(+I14&lt;F42,I14,D43)</f>
        <v>223368.16666666666</v>
      </c>
      <c r="F43" s="523">
        <f t="shared" si="10"/>
        <v>3458179.8818369666</v>
      </c>
      <c r="G43" s="524">
        <f t="shared" si="11"/>
        <v>624778.29622565769</v>
      </c>
      <c r="H43" s="491">
        <f t="shared" si="12"/>
        <v>624778.29622565769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3458179.8818369666</v>
      </c>
      <c r="E44" s="522">
        <f>IF(+I14&lt;F43,I14,D44)</f>
        <v>223368.16666666666</v>
      </c>
      <c r="F44" s="523">
        <f t="shared" si="10"/>
        <v>3234811.7151703001</v>
      </c>
      <c r="G44" s="524">
        <f t="shared" si="11"/>
        <v>599661.86445239733</v>
      </c>
      <c r="H44" s="491">
        <f t="shared" si="12"/>
        <v>599661.86445239733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3234811.7151703001</v>
      </c>
      <c r="E45" s="522">
        <f>IF(+I14&lt;F44,I14,D45)</f>
        <v>223368.16666666666</v>
      </c>
      <c r="F45" s="523">
        <f t="shared" si="10"/>
        <v>3011443.5485036336</v>
      </c>
      <c r="G45" s="524">
        <f t="shared" si="11"/>
        <v>574545.43267913675</v>
      </c>
      <c r="H45" s="491">
        <f t="shared" si="12"/>
        <v>574545.43267913675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3011443.5485036336</v>
      </c>
      <c r="E46" s="522">
        <f>IF(+I14&lt;F45,I14,D46)</f>
        <v>223368.16666666666</v>
      </c>
      <c r="F46" s="523">
        <f t="shared" si="10"/>
        <v>2788075.3818369671</v>
      </c>
      <c r="G46" s="524">
        <f t="shared" si="11"/>
        <v>549429.0009058764</v>
      </c>
      <c r="H46" s="491">
        <f t="shared" si="12"/>
        <v>549429.0009058764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2788075.3818369671</v>
      </c>
      <c r="E47" s="522">
        <f>IF(+I14&lt;F46,I14,D47)</f>
        <v>223368.16666666666</v>
      </c>
      <c r="F47" s="523">
        <f t="shared" si="10"/>
        <v>2564707.2151703006</v>
      </c>
      <c r="G47" s="524">
        <f t="shared" si="11"/>
        <v>524312.56913261581</v>
      </c>
      <c r="H47" s="491">
        <f t="shared" si="12"/>
        <v>524312.56913261581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2564707.2151703006</v>
      </c>
      <c r="E48" s="522">
        <f>IF(+I14&lt;F47,I14,D48)</f>
        <v>223368.16666666666</v>
      </c>
      <c r="F48" s="523">
        <f t="shared" si="10"/>
        <v>2341339.0485036341</v>
      </c>
      <c r="G48" s="524">
        <f t="shared" si="11"/>
        <v>499196.13735935546</v>
      </c>
      <c r="H48" s="491">
        <f t="shared" si="12"/>
        <v>499196.13735935546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2341339.0485036341</v>
      </c>
      <c r="E49" s="522">
        <f>IF(+I14&lt;F48,I14,D49)</f>
        <v>223368.16666666666</v>
      </c>
      <c r="F49" s="523">
        <f t="shared" si="10"/>
        <v>2117970.8818369675</v>
      </c>
      <c r="G49" s="524">
        <f t="shared" si="11"/>
        <v>474079.70558609493</v>
      </c>
      <c r="H49" s="491">
        <f t="shared" si="12"/>
        <v>474079.70558609493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2117970.8818369675</v>
      </c>
      <c r="E50" s="522">
        <f>IF(+I14&lt;F49,I14,D50)</f>
        <v>223368.16666666666</v>
      </c>
      <c r="F50" s="523">
        <f t="shared" si="10"/>
        <v>1894602.7151703008</v>
      </c>
      <c r="G50" s="524">
        <f t="shared" ref="G50:G72" si="13">+I$12*((D50+F50)/2)+E50</f>
        <v>448963.27381283446</v>
      </c>
      <c r="H50" s="491">
        <f t="shared" ref="H50:H72" si="14">+I$13*((D50+F50)/2)+E50</f>
        <v>448963.27381283446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1894602.7151702959</v>
      </c>
      <c r="E51" s="522">
        <f>IF(+I14&lt;F50,I14,D51)</f>
        <v>223368.16666666666</v>
      </c>
      <c r="F51" s="523">
        <f t="shared" si="10"/>
        <v>1671234.5485036292</v>
      </c>
      <c r="G51" s="524">
        <f t="shared" si="13"/>
        <v>423846.84203957341</v>
      </c>
      <c r="H51" s="491">
        <f t="shared" si="14"/>
        <v>423846.84203957341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1671234.5485036292</v>
      </c>
      <c r="E52" s="522">
        <f>IF(+I14&lt;F51,I14,D52)</f>
        <v>223368.16666666666</v>
      </c>
      <c r="F52" s="523">
        <f t="shared" si="10"/>
        <v>1447866.3818369624</v>
      </c>
      <c r="G52" s="524">
        <f t="shared" si="13"/>
        <v>398730.41026631295</v>
      </c>
      <c r="H52" s="491">
        <f t="shared" si="14"/>
        <v>398730.41026631295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1447866.3818369624</v>
      </c>
      <c r="E53" s="522">
        <f>IF(+I14&lt;F52,I14,D53)</f>
        <v>223368.16666666666</v>
      </c>
      <c r="F53" s="523">
        <f t="shared" si="10"/>
        <v>1224498.2151702957</v>
      </c>
      <c r="G53" s="524">
        <f t="shared" si="13"/>
        <v>373613.97849305242</v>
      </c>
      <c r="H53" s="491">
        <f t="shared" si="14"/>
        <v>373613.97849305242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1224498.2151702957</v>
      </c>
      <c r="E54" s="522">
        <f>IF(+I14&lt;F53,I14,D54)</f>
        <v>223368.16666666666</v>
      </c>
      <c r="F54" s="523">
        <f t="shared" si="10"/>
        <v>1001130.048503629</v>
      </c>
      <c r="G54" s="524">
        <f t="shared" si="13"/>
        <v>348497.54671979195</v>
      </c>
      <c r="H54" s="491">
        <f t="shared" si="14"/>
        <v>348497.54671979195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1001130.048503629</v>
      </c>
      <c r="E55" s="522">
        <f>IF(+I14&lt;F54,I14,D55)</f>
        <v>223368.16666666666</v>
      </c>
      <c r="F55" s="523">
        <f t="shared" si="10"/>
        <v>777761.88183696242</v>
      </c>
      <c r="G55" s="524">
        <f t="shared" si="13"/>
        <v>323381.11494653148</v>
      </c>
      <c r="H55" s="491">
        <f t="shared" si="14"/>
        <v>323381.11494653148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777761.88183696242</v>
      </c>
      <c r="E56" s="522">
        <f>IF(+I14&lt;F55,I14,D56)</f>
        <v>223368.16666666666</v>
      </c>
      <c r="F56" s="523">
        <f t="shared" si="10"/>
        <v>554393.71517029579</v>
      </c>
      <c r="G56" s="524">
        <f t="shared" si="13"/>
        <v>298264.68317327101</v>
      </c>
      <c r="H56" s="491">
        <f t="shared" si="14"/>
        <v>298264.68317327101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554393.71517029579</v>
      </c>
      <c r="E57" s="522">
        <f>IF(+I14&lt;F56,I14,D57)</f>
        <v>223368.16666666666</v>
      </c>
      <c r="F57" s="523">
        <f t="shared" si="10"/>
        <v>331025.54850362916</v>
      </c>
      <c r="G57" s="524">
        <f t="shared" si="13"/>
        <v>273148.25140001049</v>
      </c>
      <c r="H57" s="491">
        <f t="shared" si="14"/>
        <v>273148.25140001049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331025.54850362916</v>
      </c>
      <c r="E58" s="522">
        <f>IF(+I14&lt;F57,I14,D58)</f>
        <v>223368.16666666666</v>
      </c>
      <c r="F58" s="523">
        <f t="shared" si="10"/>
        <v>107657.38183696251</v>
      </c>
      <c r="G58" s="524">
        <f t="shared" si="13"/>
        <v>248031.81962675002</v>
      </c>
      <c r="H58" s="491">
        <f t="shared" si="14"/>
        <v>248031.81962675002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107657.38183696251</v>
      </c>
      <c r="E59" s="522">
        <f>IF(+I14&lt;F58,I14,D59)</f>
        <v>107657.38183696251</v>
      </c>
      <c r="F59" s="523">
        <f t="shared" si="10"/>
        <v>0</v>
      </c>
      <c r="G59" s="524">
        <f t="shared" si="13"/>
        <v>113710.10037368907</v>
      </c>
      <c r="H59" s="491">
        <f t="shared" si="14"/>
        <v>113710.10037368907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9381462.9999999981</v>
      </c>
      <c r="F73" s="375"/>
      <c r="G73" s="375">
        <f>SUM(G17:G72)</f>
        <v>32356439.31526956</v>
      </c>
      <c r="H73" s="375">
        <f>SUM(H17:H72)</f>
        <v>32356439.31526956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1127106.9316908673</v>
      </c>
      <c r="N87" s="546">
        <f>IF(J92&lt;D11,0,VLOOKUP(J92,C17:O72,11))</f>
        <v>1127106.9316908673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1163891.6846246484</v>
      </c>
      <c r="N88" s="550">
        <f>IF(J92&lt;D11,0,VLOOKUP(J92,C99:P154,7))</f>
        <v>1163891.6846246484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36784.752933781128</v>
      </c>
      <c r="N89" s="555">
        <f>+N88-N87</f>
        <v>36784.752933781128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9381463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223368.16666666666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15">+I99-H99</f>
        <v>0</v>
      </c>
      <c r="K99" s="514"/>
      <c r="L99" s="512">
        <f t="shared" ref="L99:L104" si="16">+H99</f>
        <v>731238.56219016481</v>
      </c>
      <c r="M99" s="513">
        <f t="shared" ref="M99:M130" si="17">IF(L99&lt;&gt;0,+H99-L99,0)</f>
        <v>0</v>
      </c>
      <c r="N99" s="512">
        <f t="shared" ref="N99:N104" si="18">+I99</f>
        <v>731238.56219016481</v>
      </c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15"/>
        <v>0</v>
      </c>
      <c r="K100" s="514"/>
      <c r="L100" s="655">
        <f t="shared" si="16"/>
        <v>1331725.0793304511</v>
      </c>
      <c r="M100" s="514">
        <f t="shared" si="17"/>
        <v>0</v>
      </c>
      <c r="N100" s="655">
        <f t="shared" si="18"/>
        <v>1331725.0793304511</v>
      </c>
      <c r="O100" s="514">
        <f t="shared" si="19"/>
        <v>0</v>
      </c>
      <c r="P100" s="514">
        <f t="shared" si="20"/>
        <v>0</v>
      </c>
    </row>
    <row r="101" spans="1:16">
      <c r="B101" s="195" t="str">
        <f t="shared" ref="B101:B154" si="21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15"/>
        <v>0</v>
      </c>
      <c r="K101" s="514"/>
      <c r="L101" s="655">
        <f t="shared" si="16"/>
        <v>1163360.3325167969</v>
      </c>
      <c r="M101" s="514">
        <f t="shared" ref="M101" si="22">IF(L101&lt;&gt;0,+H101-L101,0)</f>
        <v>0</v>
      </c>
      <c r="N101" s="655">
        <f t="shared" si="18"/>
        <v>1163360.3325167969</v>
      </c>
      <c r="O101" s="514">
        <f t="shared" ref="O101" si="23">IF(N101&lt;&gt;0,+I101-N101,0)</f>
        <v>0</v>
      </c>
      <c r="P101" s="514">
        <f t="shared" si="20"/>
        <v>0</v>
      </c>
    </row>
    <row r="102" spans="1:16">
      <c r="B102" s="195" t="str">
        <f t="shared" si="21"/>
        <v/>
      </c>
      <c r="C102" s="507">
        <f>IF(D93="","-",+C101+1)</f>
        <v>2019</v>
      </c>
      <c r="D102" s="629">
        <v>8789370.3410852719</v>
      </c>
      <c r="E102" s="630">
        <v>218173.55813953487</v>
      </c>
      <c r="F102" s="631">
        <v>8571196.7829457372</v>
      </c>
      <c r="G102" s="631">
        <v>8680283.5620155036</v>
      </c>
      <c r="H102" s="633">
        <v>1147315.8547577483</v>
      </c>
      <c r="I102" s="634">
        <v>1147315.8547577483</v>
      </c>
      <c r="J102" s="514">
        <f t="shared" si="15"/>
        <v>0</v>
      </c>
      <c r="K102" s="514"/>
      <c r="L102" s="655">
        <f t="shared" si="16"/>
        <v>1147315.8547577483</v>
      </c>
      <c r="M102" s="514">
        <f t="shared" ref="M102" si="24">IF(L102&lt;&gt;0,+H102-L102,0)</f>
        <v>0</v>
      </c>
      <c r="N102" s="655">
        <f t="shared" si="18"/>
        <v>1147315.8547577483</v>
      </c>
      <c r="O102" s="514">
        <f t="shared" si="19"/>
        <v>0</v>
      </c>
      <c r="P102" s="514">
        <f t="shared" si="20"/>
        <v>0</v>
      </c>
    </row>
    <row r="103" spans="1:16">
      <c r="B103" s="195" t="str">
        <f t="shared" si="21"/>
        <v/>
      </c>
      <c r="C103" s="507">
        <f>IF(D93="","-",+C102+1)</f>
        <v>2020</v>
      </c>
      <c r="D103" s="629">
        <v>8571196.7829457372</v>
      </c>
      <c r="E103" s="630">
        <v>223368.16666666666</v>
      </c>
      <c r="F103" s="631">
        <v>8347828.6162790703</v>
      </c>
      <c r="G103" s="631">
        <v>8459512.6996124033</v>
      </c>
      <c r="H103" s="633">
        <v>1133390.3688526335</v>
      </c>
      <c r="I103" s="634">
        <v>1133390.3688526335</v>
      </c>
      <c r="J103" s="514">
        <f t="shared" si="15"/>
        <v>0</v>
      </c>
      <c r="K103" s="514"/>
      <c r="L103" s="655">
        <f t="shared" si="16"/>
        <v>1133390.3688526335</v>
      </c>
      <c r="M103" s="514">
        <f t="shared" ref="M103" si="25">IF(L103&lt;&gt;0,+H103-L103,0)</f>
        <v>0</v>
      </c>
      <c r="N103" s="655">
        <f t="shared" si="18"/>
        <v>1133390.3688526335</v>
      </c>
      <c r="O103" s="514">
        <f t="shared" si="19"/>
        <v>0</v>
      </c>
      <c r="P103" s="514">
        <f t="shared" si="20"/>
        <v>0</v>
      </c>
    </row>
    <row r="104" spans="1:16">
      <c r="B104" s="195" t="str">
        <f t="shared" si="21"/>
        <v/>
      </c>
      <c r="C104" s="507">
        <f>IF(D93="","-",+C103+1)</f>
        <v>2021</v>
      </c>
      <c r="D104" s="629">
        <v>8347828.6162790703</v>
      </c>
      <c r="E104" s="630">
        <v>228816.17073170733</v>
      </c>
      <c r="F104" s="631">
        <v>8119012.4455473628</v>
      </c>
      <c r="G104" s="631">
        <v>8233420.530913217</v>
      </c>
      <c r="H104" s="633">
        <v>1163426.5326920082</v>
      </c>
      <c r="I104" s="634">
        <v>1163426.5326920082</v>
      </c>
      <c r="J104" s="514">
        <f t="shared" si="15"/>
        <v>0</v>
      </c>
      <c r="K104" s="514"/>
      <c r="L104" s="655">
        <f t="shared" si="16"/>
        <v>1163426.5326920082</v>
      </c>
      <c r="M104" s="514">
        <f t="shared" ref="M104" si="26">IF(L104&lt;&gt;0,+H104-L104,0)</f>
        <v>0</v>
      </c>
      <c r="N104" s="655">
        <f t="shared" si="18"/>
        <v>1163426.5326920082</v>
      </c>
      <c r="O104" s="514">
        <f t="shared" si="19"/>
        <v>0</v>
      </c>
      <c r="P104" s="514">
        <f t="shared" si="20"/>
        <v>0</v>
      </c>
    </row>
    <row r="105" spans="1:16">
      <c r="B105" s="195" t="str">
        <f t="shared" si="21"/>
        <v/>
      </c>
      <c r="C105" s="507">
        <f>IF(D93="","-",+C104+1)</f>
        <v>2022</v>
      </c>
      <c r="D105" s="374">
        <f>IF(F104+SUM(E$99:E104)=D$92,F104,D$92-SUM(E$99:E104))</f>
        <v>8119012.4455473628</v>
      </c>
      <c r="E105" s="522">
        <f>IF(+J96&lt;F104,J96,D105)</f>
        <v>223368.16666666666</v>
      </c>
      <c r="F105" s="523">
        <f t="shared" ref="F105:F130" si="27">+D105-E105</f>
        <v>7895644.2788806958</v>
      </c>
      <c r="G105" s="523">
        <f t="shared" ref="G105:G130" si="28">+(F105+D105)/2</f>
        <v>8007328.3622140288</v>
      </c>
      <c r="H105" s="526">
        <f t="shared" ref="H105:H154" si="29">+J$94*G105+E105</f>
        <v>1163891.6846246484</v>
      </c>
      <c r="I105" s="577">
        <f t="shared" ref="I105:I154" si="30">+J$95*G105+E105</f>
        <v>1163891.6846246484</v>
      </c>
      <c r="J105" s="514">
        <f t="shared" si="15"/>
        <v>0</v>
      </c>
      <c r="K105" s="514"/>
      <c r="L105" s="525"/>
      <c r="M105" s="514">
        <f t="shared" si="17"/>
        <v>0</v>
      </c>
      <c r="N105" s="525"/>
      <c r="O105" s="514">
        <f t="shared" si="19"/>
        <v>0</v>
      </c>
      <c r="P105" s="514">
        <f t="shared" si="20"/>
        <v>0</v>
      </c>
    </row>
    <row r="106" spans="1:16">
      <c r="B106" s="195" t="str">
        <f t="shared" si="21"/>
        <v/>
      </c>
      <c r="C106" s="507">
        <f>IF(D93="","-",+C105+1)</f>
        <v>2023</v>
      </c>
      <c r="D106" s="374">
        <f>IF(F105+SUM(E$99:E105)=D$92,F105,D$92-SUM(E$99:E105))</f>
        <v>7895644.2788806958</v>
      </c>
      <c r="E106" s="522">
        <f>IF(+J96&lt;F105,J96,D106)</f>
        <v>223368.16666666666</v>
      </c>
      <c r="F106" s="523">
        <f t="shared" si="27"/>
        <v>7672276.1122140288</v>
      </c>
      <c r="G106" s="523">
        <f t="shared" si="28"/>
        <v>7783960.1955473628</v>
      </c>
      <c r="H106" s="526">
        <f t="shared" si="29"/>
        <v>1137655.3415636441</v>
      </c>
      <c r="I106" s="577">
        <f t="shared" si="30"/>
        <v>1137655.3415636441</v>
      </c>
      <c r="J106" s="514">
        <f t="shared" si="15"/>
        <v>0</v>
      </c>
      <c r="K106" s="514"/>
      <c r="L106" s="525"/>
      <c r="M106" s="514">
        <f t="shared" si="17"/>
        <v>0</v>
      </c>
      <c r="N106" s="525"/>
      <c r="O106" s="514">
        <f t="shared" si="19"/>
        <v>0</v>
      </c>
      <c r="P106" s="514">
        <f t="shared" si="20"/>
        <v>0</v>
      </c>
    </row>
    <row r="107" spans="1:16">
      <c r="B107" s="195" t="str">
        <f t="shared" si="21"/>
        <v/>
      </c>
      <c r="C107" s="507">
        <f>IF(D93="","-",+C106+1)</f>
        <v>2024</v>
      </c>
      <c r="D107" s="374">
        <f>IF(F106+SUM(E$99:E106)=D$92,F106,D$92-SUM(E$99:E106))</f>
        <v>7672276.1122140288</v>
      </c>
      <c r="E107" s="522">
        <f>IF(+J96&lt;F106,J96,D107)</f>
        <v>223368.16666666666</v>
      </c>
      <c r="F107" s="523">
        <f t="shared" si="27"/>
        <v>7448907.9455473619</v>
      </c>
      <c r="G107" s="523">
        <f t="shared" si="28"/>
        <v>7560592.0288806949</v>
      </c>
      <c r="H107" s="526">
        <f t="shared" si="29"/>
        <v>1111418.9985026396</v>
      </c>
      <c r="I107" s="577">
        <f t="shared" si="30"/>
        <v>1111418.9985026396</v>
      </c>
      <c r="J107" s="514">
        <f t="shared" si="15"/>
        <v>0</v>
      </c>
      <c r="K107" s="514"/>
      <c r="L107" s="525"/>
      <c r="M107" s="514">
        <f t="shared" si="17"/>
        <v>0</v>
      </c>
      <c r="N107" s="525"/>
      <c r="O107" s="514">
        <f t="shared" si="19"/>
        <v>0</v>
      </c>
      <c r="P107" s="514">
        <f t="shared" si="20"/>
        <v>0</v>
      </c>
    </row>
    <row r="108" spans="1:16">
      <c r="B108" s="195" t="str">
        <f t="shared" si="21"/>
        <v/>
      </c>
      <c r="C108" s="507">
        <f>IF(D93="","-",+C107+1)</f>
        <v>2025</v>
      </c>
      <c r="D108" s="374">
        <f>IF(F107+SUM(E$99:E107)=D$92,F107,D$92-SUM(E$99:E107))</f>
        <v>7448907.9455473619</v>
      </c>
      <c r="E108" s="522">
        <f>IF(+J96&lt;F107,J96,D108)</f>
        <v>223368.16666666666</v>
      </c>
      <c r="F108" s="523">
        <f t="shared" si="27"/>
        <v>7225539.7788806949</v>
      </c>
      <c r="G108" s="523">
        <f t="shared" si="28"/>
        <v>7337223.8622140288</v>
      </c>
      <c r="H108" s="526">
        <f t="shared" si="29"/>
        <v>1085182.6554416351</v>
      </c>
      <c r="I108" s="577">
        <f t="shared" si="30"/>
        <v>1085182.6554416351</v>
      </c>
      <c r="J108" s="514">
        <f t="shared" si="15"/>
        <v>0</v>
      </c>
      <c r="K108" s="514"/>
      <c r="L108" s="525"/>
      <c r="M108" s="514">
        <f t="shared" si="17"/>
        <v>0</v>
      </c>
      <c r="N108" s="525"/>
      <c r="O108" s="514">
        <f t="shared" si="19"/>
        <v>0</v>
      </c>
      <c r="P108" s="514">
        <f t="shared" si="20"/>
        <v>0</v>
      </c>
    </row>
    <row r="109" spans="1:16">
      <c r="B109" s="195" t="str">
        <f t="shared" si="21"/>
        <v/>
      </c>
      <c r="C109" s="507">
        <f>IF(D93="","-",+C108+1)</f>
        <v>2026</v>
      </c>
      <c r="D109" s="374">
        <f>IF(F108+SUM(E$99:E108)=D$92,F108,D$92-SUM(E$99:E108))</f>
        <v>7225539.7788806949</v>
      </c>
      <c r="E109" s="522">
        <f>IF(+J96&lt;F108,J96,D109)</f>
        <v>223368.16666666666</v>
      </c>
      <c r="F109" s="523">
        <f t="shared" si="27"/>
        <v>7002171.6122140279</v>
      </c>
      <c r="G109" s="523">
        <f t="shared" si="28"/>
        <v>7113855.6955473609</v>
      </c>
      <c r="H109" s="526">
        <f t="shared" si="29"/>
        <v>1058946.3123806305</v>
      </c>
      <c r="I109" s="577">
        <f t="shared" si="30"/>
        <v>1058946.3123806305</v>
      </c>
      <c r="J109" s="514">
        <f t="shared" si="15"/>
        <v>0</v>
      </c>
      <c r="K109" s="514"/>
      <c r="L109" s="525"/>
      <c r="M109" s="514">
        <f t="shared" si="17"/>
        <v>0</v>
      </c>
      <c r="N109" s="525"/>
      <c r="O109" s="514">
        <f t="shared" si="19"/>
        <v>0</v>
      </c>
      <c r="P109" s="514">
        <f t="shared" si="20"/>
        <v>0</v>
      </c>
    </row>
    <row r="110" spans="1:16">
      <c r="B110" s="195" t="str">
        <f t="shared" si="21"/>
        <v/>
      </c>
      <c r="C110" s="507">
        <f>IF(D93="","-",+C109+1)</f>
        <v>2027</v>
      </c>
      <c r="D110" s="374">
        <f>IF(F109+SUM(E$99:E109)=D$92,F109,D$92-SUM(E$99:E109))</f>
        <v>7002171.6122140279</v>
      </c>
      <c r="E110" s="522">
        <f>IF(+J96&lt;F109,J96,D110)</f>
        <v>223368.16666666666</v>
      </c>
      <c r="F110" s="523">
        <f t="shared" si="27"/>
        <v>6778803.4455473609</v>
      </c>
      <c r="G110" s="523">
        <f t="shared" si="28"/>
        <v>6890487.5288806949</v>
      </c>
      <c r="H110" s="526">
        <f t="shared" si="29"/>
        <v>1032709.9693196261</v>
      </c>
      <c r="I110" s="577">
        <f t="shared" si="30"/>
        <v>1032709.9693196261</v>
      </c>
      <c r="J110" s="514">
        <f t="shared" si="15"/>
        <v>0</v>
      </c>
      <c r="K110" s="514"/>
      <c r="L110" s="525"/>
      <c r="M110" s="514">
        <f t="shared" si="17"/>
        <v>0</v>
      </c>
      <c r="N110" s="525"/>
      <c r="O110" s="514">
        <f t="shared" si="19"/>
        <v>0</v>
      </c>
      <c r="P110" s="514">
        <f t="shared" si="20"/>
        <v>0</v>
      </c>
    </row>
    <row r="111" spans="1:16">
      <c r="B111" s="195" t="str">
        <f t="shared" si="21"/>
        <v/>
      </c>
      <c r="C111" s="507">
        <f>IF(D93="","-",+C110+1)</f>
        <v>2028</v>
      </c>
      <c r="D111" s="374">
        <f>IF(F110+SUM(E$99:E110)=D$92,F110,D$92-SUM(E$99:E110))</f>
        <v>6778803.4455473609</v>
      </c>
      <c r="E111" s="522">
        <f>IF(+J96&lt;F110,J96,D111)</f>
        <v>223368.16666666666</v>
      </c>
      <c r="F111" s="523">
        <f t="shared" si="27"/>
        <v>6555435.2788806939</v>
      </c>
      <c r="G111" s="523">
        <f t="shared" si="28"/>
        <v>6667119.362214027</v>
      </c>
      <c r="H111" s="526">
        <f t="shared" si="29"/>
        <v>1006473.6262586215</v>
      </c>
      <c r="I111" s="577">
        <f t="shared" si="30"/>
        <v>1006473.6262586215</v>
      </c>
      <c r="J111" s="514">
        <f t="shared" si="15"/>
        <v>0</v>
      </c>
      <c r="K111" s="514"/>
      <c r="L111" s="525"/>
      <c r="M111" s="514">
        <f t="shared" si="17"/>
        <v>0</v>
      </c>
      <c r="N111" s="525"/>
      <c r="O111" s="514">
        <f t="shared" si="19"/>
        <v>0</v>
      </c>
      <c r="P111" s="514">
        <f t="shared" si="20"/>
        <v>0</v>
      </c>
    </row>
    <row r="112" spans="1:16">
      <c r="B112" s="195" t="str">
        <f t="shared" si="21"/>
        <v/>
      </c>
      <c r="C112" s="507">
        <f>IF(D93="","-",+C111+1)</f>
        <v>2029</v>
      </c>
      <c r="D112" s="374">
        <f>IF(F111+SUM(E$99:E111)=D$92,F111,D$92-SUM(E$99:E111))</f>
        <v>6555435.2788806939</v>
      </c>
      <c r="E112" s="522">
        <f>IF(+J96&lt;F111,J96,D112)</f>
        <v>223368.16666666666</v>
      </c>
      <c r="F112" s="523">
        <f t="shared" si="27"/>
        <v>6332067.112214027</v>
      </c>
      <c r="G112" s="523">
        <f t="shared" si="28"/>
        <v>6443751.1955473609</v>
      </c>
      <c r="H112" s="526">
        <f t="shared" si="29"/>
        <v>980237.28319761716</v>
      </c>
      <c r="I112" s="577">
        <f t="shared" si="30"/>
        <v>980237.28319761716</v>
      </c>
      <c r="J112" s="514">
        <f t="shared" si="15"/>
        <v>0</v>
      </c>
      <c r="K112" s="514"/>
      <c r="L112" s="525"/>
      <c r="M112" s="514">
        <f t="shared" si="17"/>
        <v>0</v>
      </c>
      <c r="N112" s="525"/>
      <c r="O112" s="514">
        <f t="shared" si="19"/>
        <v>0</v>
      </c>
      <c r="P112" s="514">
        <f t="shared" si="20"/>
        <v>0</v>
      </c>
    </row>
    <row r="113" spans="2:16">
      <c r="B113" s="195" t="str">
        <f t="shared" si="21"/>
        <v/>
      </c>
      <c r="C113" s="507">
        <f>IF(D93="","-",+C112+1)</f>
        <v>2030</v>
      </c>
      <c r="D113" s="374">
        <f>IF(F112+SUM(E$99:E112)=D$92,F112,D$92-SUM(E$99:E112))</f>
        <v>6332067.112214027</v>
      </c>
      <c r="E113" s="522">
        <f>IF(+J96&lt;F112,J96,D113)</f>
        <v>223368.16666666666</v>
      </c>
      <c r="F113" s="523">
        <f t="shared" si="27"/>
        <v>6108698.94554736</v>
      </c>
      <c r="G113" s="523">
        <f t="shared" si="28"/>
        <v>6220383.028880693</v>
      </c>
      <c r="H113" s="526">
        <f t="shared" si="29"/>
        <v>954000.94013661251</v>
      </c>
      <c r="I113" s="577">
        <f t="shared" si="30"/>
        <v>954000.94013661251</v>
      </c>
      <c r="J113" s="514">
        <f t="shared" si="15"/>
        <v>0</v>
      </c>
      <c r="K113" s="514"/>
      <c r="L113" s="525"/>
      <c r="M113" s="514">
        <f t="shared" si="17"/>
        <v>0</v>
      </c>
      <c r="N113" s="525"/>
      <c r="O113" s="514">
        <f t="shared" si="19"/>
        <v>0</v>
      </c>
      <c r="P113" s="514">
        <f t="shared" si="20"/>
        <v>0</v>
      </c>
    </row>
    <row r="114" spans="2:16">
      <c r="B114" s="195" t="str">
        <f t="shared" si="21"/>
        <v/>
      </c>
      <c r="C114" s="507">
        <f>IF(D93="","-",+C113+1)</f>
        <v>2031</v>
      </c>
      <c r="D114" s="374">
        <f>IF(F113+SUM(E$99:E113)=D$92,F113,D$92-SUM(E$99:E113))</f>
        <v>6108698.94554736</v>
      </c>
      <c r="E114" s="522">
        <f>IF(+J96&lt;F113,J96,D114)</f>
        <v>223368.16666666666</v>
      </c>
      <c r="F114" s="523">
        <f t="shared" si="27"/>
        <v>5885330.778880693</v>
      </c>
      <c r="G114" s="523">
        <f t="shared" si="28"/>
        <v>5997014.862214027</v>
      </c>
      <c r="H114" s="526">
        <f t="shared" si="29"/>
        <v>927764.59707560821</v>
      </c>
      <c r="I114" s="577">
        <f t="shared" si="30"/>
        <v>927764.59707560821</v>
      </c>
      <c r="J114" s="514">
        <f t="shared" si="15"/>
        <v>0</v>
      </c>
      <c r="K114" s="514"/>
      <c r="L114" s="525"/>
      <c r="M114" s="514">
        <f t="shared" si="17"/>
        <v>0</v>
      </c>
      <c r="N114" s="525"/>
      <c r="O114" s="514">
        <f t="shared" si="19"/>
        <v>0</v>
      </c>
      <c r="P114" s="514">
        <f t="shared" si="20"/>
        <v>0</v>
      </c>
    </row>
    <row r="115" spans="2:16">
      <c r="B115" s="195" t="str">
        <f t="shared" si="21"/>
        <v/>
      </c>
      <c r="C115" s="507">
        <f>IF(D93="","-",+C114+1)</f>
        <v>2032</v>
      </c>
      <c r="D115" s="374">
        <f>IF(F114+SUM(E$99:E114)=D$92,F114,D$92-SUM(E$99:E114))</f>
        <v>5885330.778880693</v>
      </c>
      <c r="E115" s="522">
        <f>IF(+J96&lt;F114,J96,D115)</f>
        <v>223368.16666666666</v>
      </c>
      <c r="F115" s="523">
        <f t="shared" si="27"/>
        <v>5661962.612214026</v>
      </c>
      <c r="G115" s="523">
        <f t="shared" si="28"/>
        <v>5773646.6955473591</v>
      </c>
      <c r="H115" s="526">
        <f t="shared" si="29"/>
        <v>901528.25401460356</v>
      </c>
      <c r="I115" s="577">
        <f t="shared" si="30"/>
        <v>901528.25401460356</v>
      </c>
      <c r="J115" s="514">
        <f t="shared" si="15"/>
        <v>0</v>
      </c>
      <c r="K115" s="514"/>
      <c r="L115" s="525"/>
      <c r="M115" s="514">
        <f t="shared" si="17"/>
        <v>0</v>
      </c>
      <c r="N115" s="525"/>
      <c r="O115" s="514">
        <f t="shared" si="19"/>
        <v>0</v>
      </c>
      <c r="P115" s="514">
        <f t="shared" si="20"/>
        <v>0</v>
      </c>
    </row>
    <row r="116" spans="2:16">
      <c r="B116" s="195" t="str">
        <f t="shared" si="21"/>
        <v/>
      </c>
      <c r="C116" s="507">
        <f>IF(D93="","-",+C115+1)</f>
        <v>2033</v>
      </c>
      <c r="D116" s="374">
        <f>IF(F115+SUM(E$99:E115)=D$92,F115,D$92-SUM(E$99:E115))</f>
        <v>5661962.612214026</v>
      </c>
      <c r="E116" s="522">
        <f>IF(+J96&lt;F115,J96,D116)</f>
        <v>223368.16666666666</v>
      </c>
      <c r="F116" s="523">
        <f t="shared" si="27"/>
        <v>5438594.4455473591</v>
      </c>
      <c r="G116" s="523">
        <f t="shared" si="28"/>
        <v>5550278.528880693</v>
      </c>
      <c r="H116" s="526">
        <f t="shared" si="29"/>
        <v>875291.91095359914</v>
      </c>
      <c r="I116" s="577">
        <f t="shared" si="30"/>
        <v>875291.91095359914</v>
      </c>
      <c r="J116" s="514">
        <f t="shared" si="15"/>
        <v>0</v>
      </c>
      <c r="K116" s="514"/>
      <c r="L116" s="525"/>
      <c r="M116" s="514">
        <f t="shared" si="17"/>
        <v>0</v>
      </c>
      <c r="N116" s="525"/>
      <c r="O116" s="514">
        <f t="shared" si="19"/>
        <v>0</v>
      </c>
      <c r="P116" s="514">
        <f t="shared" si="20"/>
        <v>0</v>
      </c>
    </row>
    <row r="117" spans="2:16">
      <c r="B117" s="195" t="str">
        <f t="shared" si="21"/>
        <v/>
      </c>
      <c r="C117" s="507">
        <f>IF(D93="","-",+C116+1)</f>
        <v>2034</v>
      </c>
      <c r="D117" s="374">
        <f>IF(F116+SUM(E$99:E116)=D$92,F116,D$92-SUM(E$99:E116))</f>
        <v>5438594.4455473591</v>
      </c>
      <c r="E117" s="522">
        <f>IF(+J96&lt;F116,J96,D117)</f>
        <v>223368.16666666666</v>
      </c>
      <c r="F117" s="523">
        <f t="shared" si="27"/>
        <v>5215226.2788806921</v>
      </c>
      <c r="G117" s="523">
        <f t="shared" si="28"/>
        <v>5326910.3622140251</v>
      </c>
      <c r="H117" s="526">
        <f t="shared" si="29"/>
        <v>849055.56789259461</v>
      </c>
      <c r="I117" s="577">
        <f t="shared" si="30"/>
        <v>849055.56789259461</v>
      </c>
      <c r="J117" s="514">
        <f t="shared" si="15"/>
        <v>0</v>
      </c>
      <c r="K117" s="514"/>
      <c r="L117" s="525"/>
      <c r="M117" s="514">
        <f t="shared" si="17"/>
        <v>0</v>
      </c>
      <c r="N117" s="525"/>
      <c r="O117" s="514">
        <f t="shared" si="19"/>
        <v>0</v>
      </c>
      <c r="P117" s="514">
        <f t="shared" si="20"/>
        <v>0</v>
      </c>
    </row>
    <row r="118" spans="2:16">
      <c r="B118" s="195" t="str">
        <f t="shared" si="21"/>
        <v>IU</v>
      </c>
      <c r="C118" s="507">
        <f>IF(D93="","-",+C117+1)</f>
        <v>2035</v>
      </c>
      <c r="D118" s="374">
        <f>IF(F117+SUM(E$99:E117)=D$92,F117,D$92-SUM(E$99:E117))</f>
        <v>5215226.2788806967</v>
      </c>
      <c r="E118" s="522">
        <f>IF(+J96&lt;F117,J96,D118)</f>
        <v>223368.16666666666</v>
      </c>
      <c r="F118" s="523">
        <f t="shared" si="27"/>
        <v>4991858.1122140298</v>
      </c>
      <c r="G118" s="523">
        <f t="shared" si="28"/>
        <v>5103542.1955473628</v>
      </c>
      <c r="H118" s="526">
        <f t="shared" si="29"/>
        <v>822819.22483159066</v>
      </c>
      <c r="I118" s="577">
        <f t="shared" si="30"/>
        <v>822819.22483159066</v>
      </c>
      <c r="J118" s="514">
        <f t="shared" si="15"/>
        <v>0</v>
      </c>
      <c r="K118" s="514"/>
      <c r="L118" s="525"/>
      <c r="M118" s="514">
        <f t="shared" si="17"/>
        <v>0</v>
      </c>
      <c r="N118" s="525"/>
      <c r="O118" s="514">
        <f t="shared" si="19"/>
        <v>0</v>
      </c>
      <c r="P118" s="514">
        <f t="shared" si="20"/>
        <v>0</v>
      </c>
    </row>
    <row r="119" spans="2:16">
      <c r="B119" s="195" t="str">
        <f t="shared" si="21"/>
        <v/>
      </c>
      <c r="C119" s="507">
        <f>IF(D93="","-",+C118+1)</f>
        <v>2036</v>
      </c>
      <c r="D119" s="374">
        <f>IF(F118+SUM(E$99:E118)=D$92,F118,D$92-SUM(E$99:E118))</f>
        <v>4991858.1122140298</v>
      </c>
      <c r="E119" s="522">
        <f>IF(+J96&lt;F118,J96,D119)</f>
        <v>223368.16666666666</v>
      </c>
      <c r="F119" s="523">
        <f t="shared" si="27"/>
        <v>4768489.9455473628</v>
      </c>
      <c r="G119" s="523">
        <f t="shared" si="28"/>
        <v>4880174.0288806967</v>
      </c>
      <c r="H119" s="526">
        <f t="shared" si="29"/>
        <v>796582.88177058625</v>
      </c>
      <c r="I119" s="577">
        <f t="shared" si="30"/>
        <v>796582.88177058625</v>
      </c>
      <c r="J119" s="514">
        <f t="shared" si="15"/>
        <v>0</v>
      </c>
      <c r="K119" s="514"/>
      <c r="L119" s="525"/>
      <c r="M119" s="514">
        <f t="shared" si="17"/>
        <v>0</v>
      </c>
      <c r="N119" s="525"/>
      <c r="O119" s="514">
        <f t="shared" si="19"/>
        <v>0</v>
      </c>
      <c r="P119" s="514">
        <f t="shared" si="20"/>
        <v>0</v>
      </c>
    </row>
    <row r="120" spans="2:16">
      <c r="B120" s="195" t="str">
        <f t="shared" si="21"/>
        <v/>
      </c>
      <c r="C120" s="507">
        <f>IF(D93="","-",+C119+1)</f>
        <v>2037</v>
      </c>
      <c r="D120" s="374">
        <f>IF(F119+SUM(E$99:E119)=D$92,F119,D$92-SUM(E$99:E119))</f>
        <v>4768489.9455473628</v>
      </c>
      <c r="E120" s="522">
        <f>IF(+J96&lt;F119,J96,D120)</f>
        <v>223368.16666666666</v>
      </c>
      <c r="F120" s="523">
        <f t="shared" si="27"/>
        <v>4545121.7788806958</v>
      </c>
      <c r="G120" s="523">
        <f t="shared" si="28"/>
        <v>4656805.8622140288</v>
      </c>
      <c r="H120" s="526">
        <f t="shared" si="29"/>
        <v>770346.53870958171</v>
      </c>
      <c r="I120" s="577">
        <f t="shared" si="30"/>
        <v>770346.53870958171</v>
      </c>
      <c r="J120" s="514">
        <f t="shared" si="15"/>
        <v>0</v>
      </c>
      <c r="K120" s="514"/>
      <c r="L120" s="525"/>
      <c r="M120" s="514">
        <f t="shared" si="17"/>
        <v>0</v>
      </c>
      <c r="N120" s="525"/>
      <c r="O120" s="514">
        <f t="shared" si="19"/>
        <v>0</v>
      </c>
      <c r="P120" s="514">
        <f t="shared" si="20"/>
        <v>0</v>
      </c>
    </row>
    <row r="121" spans="2:16">
      <c r="B121" s="195" t="str">
        <f t="shared" si="21"/>
        <v/>
      </c>
      <c r="C121" s="507">
        <f>IF(D93="","-",+C120+1)</f>
        <v>2038</v>
      </c>
      <c r="D121" s="374">
        <f>IF(F120+SUM(E$99:E120)=D$92,F120,D$92-SUM(E$99:E120))</f>
        <v>4545121.7788806958</v>
      </c>
      <c r="E121" s="522">
        <f>IF(+J96&lt;F120,J96,D121)</f>
        <v>223368.16666666666</v>
      </c>
      <c r="F121" s="523">
        <f t="shared" si="27"/>
        <v>4321753.6122140288</v>
      </c>
      <c r="G121" s="523">
        <f t="shared" si="28"/>
        <v>4433437.6955473628</v>
      </c>
      <c r="H121" s="526">
        <f t="shared" si="29"/>
        <v>744110.19564857741</v>
      </c>
      <c r="I121" s="577">
        <f t="shared" si="30"/>
        <v>744110.19564857741</v>
      </c>
      <c r="J121" s="514">
        <f t="shared" si="15"/>
        <v>0</v>
      </c>
      <c r="K121" s="514"/>
      <c r="L121" s="525"/>
      <c r="M121" s="514">
        <f t="shared" si="17"/>
        <v>0</v>
      </c>
      <c r="N121" s="525"/>
      <c r="O121" s="514">
        <f t="shared" si="19"/>
        <v>0</v>
      </c>
      <c r="P121" s="514">
        <f t="shared" si="20"/>
        <v>0</v>
      </c>
    </row>
    <row r="122" spans="2:16">
      <c r="B122" s="195" t="str">
        <f t="shared" si="21"/>
        <v/>
      </c>
      <c r="C122" s="507">
        <f>IF(D93="","-",+C121+1)</f>
        <v>2039</v>
      </c>
      <c r="D122" s="374">
        <f>IF(F121+SUM(E$99:E121)=D$92,F121,D$92-SUM(E$99:E121))</f>
        <v>4321753.6122140288</v>
      </c>
      <c r="E122" s="522">
        <f>IF(+J96&lt;F121,J96,D122)</f>
        <v>223368.16666666666</v>
      </c>
      <c r="F122" s="523">
        <f t="shared" si="27"/>
        <v>4098385.4455473623</v>
      </c>
      <c r="G122" s="523">
        <f t="shared" si="28"/>
        <v>4210069.5288806958</v>
      </c>
      <c r="H122" s="526">
        <f t="shared" si="29"/>
        <v>717873.85258757288</v>
      </c>
      <c r="I122" s="577">
        <f t="shared" si="30"/>
        <v>717873.85258757288</v>
      </c>
      <c r="J122" s="514">
        <f t="shared" si="15"/>
        <v>0</v>
      </c>
      <c r="K122" s="514"/>
      <c r="L122" s="525"/>
      <c r="M122" s="514">
        <f t="shared" si="17"/>
        <v>0</v>
      </c>
      <c r="N122" s="525"/>
      <c r="O122" s="514">
        <f t="shared" si="19"/>
        <v>0</v>
      </c>
      <c r="P122" s="514">
        <f t="shared" si="20"/>
        <v>0</v>
      </c>
    </row>
    <row r="123" spans="2:16">
      <c r="B123" s="195" t="str">
        <f t="shared" si="21"/>
        <v/>
      </c>
      <c r="C123" s="507">
        <f>IF(D93="","-",+C122+1)</f>
        <v>2040</v>
      </c>
      <c r="D123" s="374">
        <f>IF(F122+SUM(E$99:E122)=D$92,F122,D$92-SUM(E$99:E122))</f>
        <v>4098385.4455473623</v>
      </c>
      <c r="E123" s="522">
        <f>IF(+J96&lt;F122,J96,D123)</f>
        <v>223368.16666666666</v>
      </c>
      <c r="F123" s="523">
        <f t="shared" si="27"/>
        <v>3875017.2788806958</v>
      </c>
      <c r="G123" s="523">
        <f t="shared" si="28"/>
        <v>3986701.3622140288</v>
      </c>
      <c r="H123" s="526">
        <f t="shared" si="29"/>
        <v>691637.50952656835</v>
      </c>
      <c r="I123" s="577">
        <f t="shared" si="30"/>
        <v>691637.50952656835</v>
      </c>
      <c r="J123" s="514">
        <f t="shared" si="15"/>
        <v>0</v>
      </c>
      <c r="K123" s="514"/>
      <c r="L123" s="525"/>
      <c r="M123" s="514">
        <f t="shared" si="17"/>
        <v>0</v>
      </c>
      <c r="N123" s="525"/>
      <c r="O123" s="514">
        <f t="shared" si="19"/>
        <v>0</v>
      </c>
      <c r="P123" s="514">
        <f t="shared" si="20"/>
        <v>0</v>
      </c>
    </row>
    <row r="124" spans="2:16">
      <c r="B124" s="195" t="str">
        <f t="shared" si="21"/>
        <v/>
      </c>
      <c r="C124" s="507">
        <f>IF(D93="","-",+C123+1)</f>
        <v>2041</v>
      </c>
      <c r="D124" s="374">
        <f>IF(F123+SUM(E$99:E123)=D$92,F123,D$92-SUM(E$99:E123))</f>
        <v>3875017.2788806958</v>
      </c>
      <c r="E124" s="522">
        <f>IF(+J96&lt;F123,J96,D124)</f>
        <v>223368.16666666666</v>
      </c>
      <c r="F124" s="523">
        <f t="shared" si="27"/>
        <v>3651649.1122140293</v>
      </c>
      <c r="G124" s="523">
        <f t="shared" si="28"/>
        <v>3763333.1955473628</v>
      </c>
      <c r="H124" s="526">
        <f t="shared" si="29"/>
        <v>665401.16646556405</v>
      </c>
      <c r="I124" s="577">
        <f t="shared" si="30"/>
        <v>665401.16646556405</v>
      </c>
      <c r="J124" s="514">
        <f t="shared" si="15"/>
        <v>0</v>
      </c>
      <c r="K124" s="514"/>
      <c r="L124" s="525"/>
      <c r="M124" s="514">
        <f t="shared" si="17"/>
        <v>0</v>
      </c>
      <c r="N124" s="525"/>
      <c r="O124" s="514">
        <f t="shared" si="19"/>
        <v>0</v>
      </c>
      <c r="P124" s="514">
        <f t="shared" si="20"/>
        <v>0</v>
      </c>
    </row>
    <row r="125" spans="2:16">
      <c r="B125" s="195" t="str">
        <f t="shared" si="21"/>
        <v/>
      </c>
      <c r="C125" s="507">
        <f>IF(D93="","-",+C124+1)</f>
        <v>2042</v>
      </c>
      <c r="D125" s="374">
        <f>IF(F124+SUM(E$99:E124)=D$92,F124,D$92-SUM(E$99:E124))</f>
        <v>3651649.1122140293</v>
      </c>
      <c r="E125" s="522">
        <f>IF(+J96&lt;F124,J96,D125)</f>
        <v>223368.16666666666</v>
      </c>
      <c r="F125" s="523">
        <f t="shared" si="27"/>
        <v>3428280.9455473628</v>
      </c>
      <c r="G125" s="523">
        <f t="shared" si="28"/>
        <v>3539965.0288806958</v>
      </c>
      <c r="H125" s="526">
        <f t="shared" si="29"/>
        <v>639164.82340455952</v>
      </c>
      <c r="I125" s="577">
        <f t="shared" si="30"/>
        <v>639164.82340455952</v>
      </c>
      <c r="J125" s="514">
        <f t="shared" si="15"/>
        <v>0</v>
      </c>
      <c r="K125" s="514"/>
      <c r="L125" s="525"/>
      <c r="M125" s="514">
        <f t="shared" si="17"/>
        <v>0</v>
      </c>
      <c r="N125" s="525"/>
      <c r="O125" s="514">
        <f t="shared" si="19"/>
        <v>0</v>
      </c>
      <c r="P125" s="514">
        <f t="shared" si="20"/>
        <v>0</v>
      </c>
    </row>
    <row r="126" spans="2:16">
      <c r="B126" s="195" t="str">
        <f t="shared" si="21"/>
        <v/>
      </c>
      <c r="C126" s="507">
        <f>IF(D93="","-",+C125+1)</f>
        <v>2043</v>
      </c>
      <c r="D126" s="374">
        <f>IF(F125+SUM(E$99:E125)=D$92,F125,D$92-SUM(E$99:E125))</f>
        <v>3428280.9455473628</v>
      </c>
      <c r="E126" s="522">
        <f>IF(+J96&lt;F125,J96,D126)</f>
        <v>223368.16666666666</v>
      </c>
      <c r="F126" s="523">
        <f t="shared" si="27"/>
        <v>3204912.7788806963</v>
      </c>
      <c r="G126" s="523">
        <f t="shared" si="28"/>
        <v>3316596.8622140298</v>
      </c>
      <c r="H126" s="526">
        <f t="shared" si="29"/>
        <v>612928.48034355522</v>
      </c>
      <c r="I126" s="577">
        <f t="shared" si="30"/>
        <v>612928.48034355522</v>
      </c>
      <c r="J126" s="514">
        <f t="shared" si="15"/>
        <v>0</v>
      </c>
      <c r="K126" s="514"/>
      <c r="L126" s="525"/>
      <c r="M126" s="514">
        <f t="shared" si="17"/>
        <v>0</v>
      </c>
      <c r="N126" s="525"/>
      <c r="O126" s="514">
        <f t="shared" si="19"/>
        <v>0</v>
      </c>
      <c r="P126" s="514">
        <f t="shared" si="20"/>
        <v>0</v>
      </c>
    </row>
    <row r="127" spans="2:16">
      <c r="B127" s="195" t="str">
        <f t="shared" si="21"/>
        <v/>
      </c>
      <c r="C127" s="507">
        <f>IF(D93="","-",+C126+1)</f>
        <v>2044</v>
      </c>
      <c r="D127" s="374">
        <f>IF(F126+SUM(E$99:E126)=D$92,F126,D$92-SUM(E$99:E126))</f>
        <v>3204912.7788806963</v>
      </c>
      <c r="E127" s="522">
        <f>IF(+J96&lt;F126,J96,D127)</f>
        <v>223368.16666666666</v>
      </c>
      <c r="F127" s="523">
        <f t="shared" si="27"/>
        <v>2981544.6122140298</v>
      </c>
      <c r="G127" s="523">
        <f t="shared" si="28"/>
        <v>3093228.6955473628</v>
      </c>
      <c r="H127" s="526">
        <f t="shared" si="29"/>
        <v>586692.13728255068</v>
      </c>
      <c r="I127" s="577">
        <f t="shared" si="30"/>
        <v>586692.13728255068</v>
      </c>
      <c r="J127" s="514">
        <f t="shared" si="15"/>
        <v>0</v>
      </c>
      <c r="K127" s="514"/>
      <c r="L127" s="525"/>
      <c r="M127" s="514">
        <f t="shared" si="17"/>
        <v>0</v>
      </c>
      <c r="N127" s="525"/>
      <c r="O127" s="514">
        <f t="shared" si="19"/>
        <v>0</v>
      </c>
      <c r="P127" s="514">
        <f t="shared" si="20"/>
        <v>0</v>
      </c>
    </row>
    <row r="128" spans="2:16">
      <c r="B128" s="195" t="str">
        <f t="shared" si="21"/>
        <v/>
      </c>
      <c r="C128" s="507">
        <f>IF(D93="","-",+C127+1)</f>
        <v>2045</v>
      </c>
      <c r="D128" s="374">
        <f>IF(F127+SUM(E$99:E127)=D$92,F127,D$92-SUM(E$99:E127))</f>
        <v>2981544.6122140298</v>
      </c>
      <c r="E128" s="522">
        <f>IF(+J96&lt;F127,J96,D128)</f>
        <v>223368.16666666666</v>
      </c>
      <c r="F128" s="523">
        <f t="shared" si="27"/>
        <v>2758176.4455473633</v>
      </c>
      <c r="G128" s="523">
        <f t="shared" si="28"/>
        <v>2869860.5288806967</v>
      </c>
      <c r="H128" s="526">
        <f t="shared" si="29"/>
        <v>560455.79422154627</v>
      </c>
      <c r="I128" s="577">
        <f t="shared" si="30"/>
        <v>560455.79422154627</v>
      </c>
      <c r="J128" s="514">
        <f t="shared" si="15"/>
        <v>0</v>
      </c>
      <c r="K128" s="514"/>
      <c r="L128" s="525"/>
      <c r="M128" s="514">
        <f t="shared" si="17"/>
        <v>0</v>
      </c>
      <c r="N128" s="525"/>
      <c r="O128" s="514">
        <f t="shared" si="19"/>
        <v>0</v>
      </c>
      <c r="P128" s="514">
        <f t="shared" si="20"/>
        <v>0</v>
      </c>
    </row>
    <row r="129" spans="2:16">
      <c r="B129" s="195" t="str">
        <f t="shared" si="21"/>
        <v/>
      </c>
      <c r="C129" s="507">
        <f>IF(D93="","-",+C128+1)</f>
        <v>2046</v>
      </c>
      <c r="D129" s="374">
        <f>IF(F128+SUM(E$99:E128)=D$92,F128,D$92-SUM(E$99:E128))</f>
        <v>2758176.4455473633</v>
      </c>
      <c r="E129" s="522">
        <f>IF(+J96&lt;F128,J96,D129)</f>
        <v>223368.16666666666</v>
      </c>
      <c r="F129" s="523">
        <f t="shared" si="27"/>
        <v>2534808.2788806967</v>
      </c>
      <c r="G129" s="523">
        <f t="shared" si="28"/>
        <v>2646492.3622140298</v>
      </c>
      <c r="H129" s="526">
        <f t="shared" si="29"/>
        <v>534219.45116054185</v>
      </c>
      <c r="I129" s="577">
        <f t="shared" si="30"/>
        <v>534219.45116054185</v>
      </c>
      <c r="J129" s="514">
        <f t="shared" si="15"/>
        <v>0</v>
      </c>
      <c r="K129" s="514"/>
      <c r="L129" s="525"/>
      <c r="M129" s="514">
        <f t="shared" si="17"/>
        <v>0</v>
      </c>
      <c r="N129" s="525"/>
      <c r="O129" s="514">
        <f t="shared" si="19"/>
        <v>0</v>
      </c>
      <c r="P129" s="514">
        <f t="shared" si="20"/>
        <v>0</v>
      </c>
    </row>
    <row r="130" spans="2:16">
      <c r="B130" s="195" t="str">
        <f t="shared" si="21"/>
        <v/>
      </c>
      <c r="C130" s="507">
        <f>IF(D93="","-",+C129+1)</f>
        <v>2047</v>
      </c>
      <c r="D130" s="374">
        <f>IF(F129+SUM(E$99:E129)=D$92,F129,D$92-SUM(E$99:E129))</f>
        <v>2534808.2788806967</v>
      </c>
      <c r="E130" s="522">
        <f>IF(+J96&lt;F129,J96,D130)</f>
        <v>223368.16666666666</v>
      </c>
      <c r="F130" s="523">
        <f t="shared" si="27"/>
        <v>2311440.1122140302</v>
      </c>
      <c r="G130" s="523">
        <f t="shared" si="28"/>
        <v>2423124.1955473637</v>
      </c>
      <c r="H130" s="526">
        <f t="shared" si="29"/>
        <v>507983.10809953744</v>
      </c>
      <c r="I130" s="577">
        <f t="shared" si="30"/>
        <v>507983.10809953744</v>
      </c>
      <c r="J130" s="514">
        <f t="shared" si="15"/>
        <v>0</v>
      </c>
      <c r="K130" s="514"/>
      <c r="L130" s="525"/>
      <c r="M130" s="514">
        <f t="shared" si="17"/>
        <v>0</v>
      </c>
      <c r="N130" s="525"/>
      <c r="O130" s="514">
        <f t="shared" si="19"/>
        <v>0</v>
      </c>
      <c r="P130" s="514">
        <f t="shared" si="20"/>
        <v>0</v>
      </c>
    </row>
    <row r="131" spans="2:16">
      <c r="B131" s="195" t="str">
        <f t="shared" si="21"/>
        <v/>
      </c>
      <c r="C131" s="507">
        <f>IF(D93="","-",+C130+1)</f>
        <v>2048</v>
      </c>
      <c r="D131" s="374">
        <f>IF(F130+SUM(E$99:E130)=D$92,F130,D$92-SUM(E$99:E130))</f>
        <v>2311440.1122140302</v>
      </c>
      <c r="E131" s="522">
        <f>IF(+J96&lt;F130,J96,D131)</f>
        <v>223368.16666666666</v>
      </c>
      <c r="F131" s="523">
        <f t="shared" ref="F131:F154" si="31">+D131-E131</f>
        <v>2088071.9455473635</v>
      </c>
      <c r="G131" s="523">
        <f t="shared" ref="G131:G154" si="32">+(F131+D131)/2</f>
        <v>2199756.0288806967</v>
      </c>
      <c r="H131" s="526">
        <f t="shared" si="29"/>
        <v>481746.76503853296</v>
      </c>
      <c r="I131" s="577">
        <f t="shared" si="30"/>
        <v>481746.76503853296</v>
      </c>
      <c r="J131" s="514">
        <f t="shared" ref="J131:J154" si="33">+I541-H541</f>
        <v>0</v>
      </c>
      <c r="K131" s="514"/>
      <c r="L131" s="525"/>
      <c r="M131" s="514">
        <f t="shared" ref="M131:M154" si="34">IF(L541&lt;&gt;0,+H541-L541,0)</f>
        <v>0</v>
      </c>
      <c r="N131" s="525"/>
      <c r="O131" s="514">
        <f t="shared" ref="O131:O154" si="35">IF(N541&lt;&gt;0,+I541-N541,0)</f>
        <v>0</v>
      </c>
      <c r="P131" s="514">
        <f t="shared" ref="P131:P154" si="36">+O541-M541</f>
        <v>0</v>
      </c>
    </row>
    <row r="132" spans="2:16">
      <c r="B132" s="195" t="str">
        <f t="shared" si="21"/>
        <v/>
      </c>
      <c r="C132" s="507">
        <f>IF(D93="","-",+C131+1)</f>
        <v>2049</v>
      </c>
      <c r="D132" s="374">
        <f>IF(F131+SUM(E$99:E131)=D$92,F131,D$92-SUM(E$99:E131))</f>
        <v>2088071.9455473635</v>
      </c>
      <c r="E132" s="522">
        <f>IF(+J96&lt;F131,J96,D132)</f>
        <v>223368.16666666666</v>
      </c>
      <c r="F132" s="523">
        <f t="shared" si="31"/>
        <v>1864703.7788806967</v>
      </c>
      <c r="G132" s="523">
        <f t="shared" si="32"/>
        <v>1976387.8622140302</v>
      </c>
      <c r="H132" s="526">
        <f t="shared" si="29"/>
        <v>455510.42197752855</v>
      </c>
      <c r="I132" s="577">
        <f t="shared" si="30"/>
        <v>455510.42197752855</v>
      </c>
      <c r="J132" s="514">
        <f t="shared" si="33"/>
        <v>0</v>
      </c>
      <c r="K132" s="514"/>
      <c r="L132" s="525"/>
      <c r="M132" s="514">
        <f t="shared" si="34"/>
        <v>0</v>
      </c>
      <c r="N132" s="525"/>
      <c r="O132" s="514">
        <f t="shared" si="35"/>
        <v>0</v>
      </c>
      <c r="P132" s="514">
        <f t="shared" si="36"/>
        <v>0</v>
      </c>
    </row>
    <row r="133" spans="2:16">
      <c r="B133" s="195" t="str">
        <f t="shared" si="21"/>
        <v/>
      </c>
      <c r="C133" s="507">
        <f>IF(D93="","-",+C132+1)</f>
        <v>2050</v>
      </c>
      <c r="D133" s="374">
        <f>IF(F132+SUM(E$99:E132)=D$92,F132,D$92-SUM(E$99:E132))</f>
        <v>1864703.7788806967</v>
      </c>
      <c r="E133" s="522">
        <f>IF(+J96&lt;F132,J96,D133)</f>
        <v>223368.16666666666</v>
      </c>
      <c r="F133" s="523">
        <f t="shared" si="31"/>
        <v>1641335.61221403</v>
      </c>
      <c r="G133" s="523">
        <f t="shared" si="32"/>
        <v>1753019.6955473633</v>
      </c>
      <c r="H133" s="526">
        <f t="shared" si="29"/>
        <v>429274.07891652407</v>
      </c>
      <c r="I133" s="577">
        <f t="shared" si="30"/>
        <v>429274.07891652407</v>
      </c>
      <c r="J133" s="514">
        <f t="shared" si="33"/>
        <v>0</v>
      </c>
      <c r="K133" s="514"/>
      <c r="L133" s="525"/>
      <c r="M133" s="514">
        <f t="shared" si="34"/>
        <v>0</v>
      </c>
      <c r="N133" s="525"/>
      <c r="O133" s="514">
        <f t="shared" si="35"/>
        <v>0</v>
      </c>
      <c r="P133" s="514">
        <f t="shared" si="36"/>
        <v>0</v>
      </c>
    </row>
    <row r="134" spans="2:16">
      <c r="B134" s="195" t="str">
        <f t="shared" si="21"/>
        <v/>
      </c>
      <c r="C134" s="507">
        <f>IF(D93="","-",+C133+1)</f>
        <v>2051</v>
      </c>
      <c r="D134" s="374">
        <f>IF(F133+SUM(E$99:E133)=D$92,F133,D$92-SUM(E$99:E133))</f>
        <v>1641335.61221403</v>
      </c>
      <c r="E134" s="522">
        <f>IF(+J96&lt;F133,J96,D134)</f>
        <v>223368.16666666666</v>
      </c>
      <c r="F134" s="523">
        <f t="shared" si="31"/>
        <v>1417967.4455473633</v>
      </c>
      <c r="G134" s="523">
        <f t="shared" si="32"/>
        <v>1529651.5288806967</v>
      </c>
      <c r="H134" s="526">
        <f t="shared" si="29"/>
        <v>403037.73585551966</v>
      </c>
      <c r="I134" s="577">
        <f t="shared" si="30"/>
        <v>403037.73585551966</v>
      </c>
      <c r="J134" s="514">
        <f t="shared" si="33"/>
        <v>0</v>
      </c>
      <c r="K134" s="514"/>
      <c r="L134" s="525"/>
      <c r="M134" s="514">
        <f t="shared" si="34"/>
        <v>0</v>
      </c>
      <c r="N134" s="525"/>
      <c r="O134" s="514">
        <f t="shared" si="35"/>
        <v>0</v>
      </c>
      <c r="P134" s="514">
        <f t="shared" si="36"/>
        <v>0</v>
      </c>
    </row>
    <row r="135" spans="2:16">
      <c r="B135" s="195" t="str">
        <f t="shared" si="21"/>
        <v/>
      </c>
      <c r="C135" s="507">
        <f>IF(D93="","-",+C134+1)</f>
        <v>2052</v>
      </c>
      <c r="D135" s="374">
        <f>IF(F134+SUM(E$99:E134)=D$92,F134,D$92-SUM(E$99:E134))</f>
        <v>1417967.4455473633</v>
      </c>
      <c r="E135" s="522">
        <f>IF(+J96&lt;F134,J96,D135)</f>
        <v>223368.16666666666</v>
      </c>
      <c r="F135" s="523">
        <f t="shared" si="31"/>
        <v>1194599.2788806965</v>
      </c>
      <c r="G135" s="523">
        <f t="shared" si="32"/>
        <v>1306283.3622140298</v>
      </c>
      <c r="H135" s="526">
        <f t="shared" si="29"/>
        <v>376801.39279451512</v>
      </c>
      <c r="I135" s="577">
        <f t="shared" si="30"/>
        <v>376801.39279451512</v>
      </c>
      <c r="J135" s="514">
        <f t="shared" si="33"/>
        <v>0</v>
      </c>
      <c r="K135" s="514"/>
      <c r="L135" s="525"/>
      <c r="M135" s="514">
        <f t="shared" si="34"/>
        <v>0</v>
      </c>
      <c r="N135" s="525"/>
      <c r="O135" s="514">
        <f t="shared" si="35"/>
        <v>0</v>
      </c>
      <c r="P135" s="514">
        <f t="shared" si="36"/>
        <v>0</v>
      </c>
    </row>
    <row r="136" spans="2:16">
      <c r="B136" s="195" t="str">
        <f t="shared" si="21"/>
        <v/>
      </c>
      <c r="C136" s="507">
        <f>IF(D93="","-",+C135+1)</f>
        <v>2053</v>
      </c>
      <c r="D136" s="374">
        <f>IF(F135+SUM(E$99:E135)=D$92,F135,D$92-SUM(E$99:E135))</f>
        <v>1194599.2788806965</v>
      </c>
      <c r="E136" s="522">
        <f>IF(+J96&lt;F135,J96,D136)</f>
        <v>223368.16666666666</v>
      </c>
      <c r="F136" s="523">
        <f t="shared" si="31"/>
        <v>971231.11221402988</v>
      </c>
      <c r="G136" s="523">
        <f t="shared" si="32"/>
        <v>1082915.1955473633</v>
      </c>
      <c r="H136" s="526">
        <f t="shared" si="29"/>
        <v>350565.04973351071</v>
      </c>
      <c r="I136" s="577">
        <f t="shared" si="30"/>
        <v>350565.04973351071</v>
      </c>
      <c r="J136" s="514">
        <f t="shared" si="33"/>
        <v>0</v>
      </c>
      <c r="K136" s="514"/>
      <c r="L136" s="525"/>
      <c r="M136" s="514">
        <f t="shared" si="34"/>
        <v>0</v>
      </c>
      <c r="N136" s="525"/>
      <c r="O136" s="514">
        <f t="shared" si="35"/>
        <v>0</v>
      </c>
      <c r="P136" s="514">
        <f t="shared" si="36"/>
        <v>0</v>
      </c>
    </row>
    <row r="137" spans="2:16">
      <c r="B137" s="195" t="str">
        <f t="shared" si="21"/>
        <v>IU</v>
      </c>
      <c r="C137" s="507">
        <f>IF(D93="","-",+C136+1)</f>
        <v>2054</v>
      </c>
      <c r="D137" s="374">
        <f>IF(F136+SUM(E$99:E136)=D$92,F136,D$92-SUM(E$99:E136))</f>
        <v>971231.11221402511</v>
      </c>
      <c r="E137" s="522">
        <f>IF(+J96&lt;F136,J96,D137)</f>
        <v>223368.16666666666</v>
      </c>
      <c r="F137" s="523">
        <f t="shared" si="31"/>
        <v>747862.94554735848</v>
      </c>
      <c r="G137" s="523">
        <f t="shared" si="32"/>
        <v>859547.02888069185</v>
      </c>
      <c r="H137" s="526">
        <f t="shared" si="29"/>
        <v>324328.70667250571</v>
      </c>
      <c r="I137" s="577">
        <f t="shared" si="30"/>
        <v>324328.70667250571</v>
      </c>
      <c r="J137" s="514">
        <f t="shared" si="33"/>
        <v>0</v>
      </c>
      <c r="K137" s="514"/>
      <c r="L137" s="525"/>
      <c r="M137" s="514">
        <f t="shared" si="34"/>
        <v>0</v>
      </c>
      <c r="N137" s="525"/>
      <c r="O137" s="514">
        <f t="shared" si="35"/>
        <v>0</v>
      </c>
      <c r="P137" s="514">
        <f t="shared" si="36"/>
        <v>0</v>
      </c>
    </row>
    <row r="138" spans="2:16">
      <c r="B138" s="195" t="str">
        <f t="shared" si="21"/>
        <v/>
      </c>
      <c r="C138" s="507">
        <f>IF(D93="","-",+C137+1)</f>
        <v>2055</v>
      </c>
      <c r="D138" s="374">
        <f>IF(F137+SUM(E$99:E137)=D$92,F137,D$92-SUM(E$99:E137))</f>
        <v>747862.94554735848</v>
      </c>
      <c r="E138" s="522">
        <f>IF(+J96&lt;F137,J96,D138)</f>
        <v>223368.16666666666</v>
      </c>
      <c r="F138" s="523">
        <f t="shared" si="31"/>
        <v>524494.77888069185</v>
      </c>
      <c r="G138" s="523">
        <f t="shared" si="32"/>
        <v>636178.86221402511</v>
      </c>
      <c r="H138" s="526">
        <f t="shared" si="29"/>
        <v>298092.36361150129</v>
      </c>
      <c r="I138" s="577">
        <f t="shared" si="30"/>
        <v>298092.36361150129</v>
      </c>
      <c r="J138" s="514">
        <f t="shared" si="33"/>
        <v>0</v>
      </c>
      <c r="K138" s="514"/>
      <c r="L138" s="525"/>
      <c r="M138" s="514">
        <f t="shared" si="34"/>
        <v>0</v>
      </c>
      <c r="N138" s="525"/>
      <c r="O138" s="514">
        <f t="shared" si="35"/>
        <v>0</v>
      </c>
      <c r="P138" s="514">
        <f t="shared" si="36"/>
        <v>0</v>
      </c>
    </row>
    <row r="139" spans="2:16">
      <c r="B139" s="195" t="str">
        <f t="shared" si="21"/>
        <v/>
      </c>
      <c r="C139" s="507">
        <f>IF(D93="","-",+C138+1)</f>
        <v>2056</v>
      </c>
      <c r="D139" s="374">
        <f>IF(F138+SUM(E$99:E138)=D$92,F138,D$92-SUM(E$99:E138))</f>
        <v>524494.77888069185</v>
      </c>
      <c r="E139" s="522">
        <f>IF(+J96&lt;F138,J96,D139)</f>
        <v>223368.16666666666</v>
      </c>
      <c r="F139" s="523">
        <f t="shared" si="31"/>
        <v>301126.61221402523</v>
      </c>
      <c r="G139" s="523">
        <f t="shared" si="32"/>
        <v>412810.69554735854</v>
      </c>
      <c r="H139" s="526">
        <f t="shared" si="29"/>
        <v>271856.02055049682</v>
      </c>
      <c r="I139" s="577">
        <f t="shared" si="30"/>
        <v>271856.02055049682</v>
      </c>
      <c r="J139" s="514">
        <f t="shared" si="33"/>
        <v>0</v>
      </c>
      <c r="K139" s="514"/>
      <c r="L139" s="525"/>
      <c r="M139" s="514">
        <f t="shared" si="34"/>
        <v>0</v>
      </c>
      <c r="N139" s="525"/>
      <c r="O139" s="514">
        <f t="shared" si="35"/>
        <v>0</v>
      </c>
      <c r="P139" s="514">
        <f t="shared" si="36"/>
        <v>0</v>
      </c>
    </row>
    <row r="140" spans="2:16">
      <c r="B140" s="195" t="str">
        <f t="shared" si="21"/>
        <v/>
      </c>
      <c r="C140" s="507">
        <f>IF(D93="","-",+C139+1)</f>
        <v>2057</v>
      </c>
      <c r="D140" s="374">
        <f>IF(F139+SUM(E$99:E139)=D$92,F139,D$92-SUM(E$99:E139))</f>
        <v>301126.61221402523</v>
      </c>
      <c r="E140" s="522">
        <f>IF(+J96&lt;F139,J96,D140)</f>
        <v>223368.16666666666</v>
      </c>
      <c r="F140" s="523">
        <f t="shared" si="31"/>
        <v>77758.445547358569</v>
      </c>
      <c r="G140" s="523">
        <f t="shared" si="32"/>
        <v>189442.52888069191</v>
      </c>
      <c r="H140" s="526">
        <f t="shared" si="29"/>
        <v>245619.6774894924</v>
      </c>
      <c r="I140" s="577">
        <f t="shared" si="30"/>
        <v>245619.6774894924</v>
      </c>
      <c r="J140" s="514">
        <f t="shared" si="33"/>
        <v>0</v>
      </c>
      <c r="K140" s="514"/>
      <c r="L140" s="525"/>
      <c r="M140" s="514">
        <f t="shared" si="34"/>
        <v>0</v>
      </c>
      <c r="N140" s="525"/>
      <c r="O140" s="514">
        <f t="shared" si="35"/>
        <v>0</v>
      </c>
      <c r="P140" s="514">
        <f t="shared" si="36"/>
        <v>0</v>
      </c>
    </row>
    <row r="141" spans="2:16">
      <c r="B141" s="195" t="str">
        <f t="shared" si="21"/>
        <v/>
      </c>
      <c r="C141" s="507">
        <f>IF(D93="","-",+C140+1)</f>
        <v>2058</v>
      </c>
      <c r="D141" s="374">
        <f>IF(F140+SUM(E$99:E140)=D$92,F140,D$92-SUM(E$99:E140))</f>
        <v>77758.445547358569</v>
      </c>
      <c r="E141" s="522">
        <f>IF(+J96&lt;F140,J96,D141)</f>
        <v>77758.445547358569</v>
      </c>
      <c r="F141" s="523">
        <f t="shared" si="31"/>
        <v>0</v>
      </c>
      <c r="G141" s="523">
        <f t="shared" si="32"/>
        <v>38879.222773679285</v>
      </c>
      <c r="H141" s="526">
        <f t="shared" si="29"/>
        <v>82325.115193520323</v>
      </c>
      <c r="I141" s="577">
        <f t="shared" si="30"/>
        <v>82325.115193520323</v>
      </c>
      <c r="J141" s="514">
        <f t="shared" si="33"/>
        <v>0</v>
      </c>
      <c r="K141" s="514"/>
      <c r="L141" s="525"/>
      <c r="M141" s="514">
        <f t="shared" si="34"/>
        <v>0</v>
      </c>
      <c r="N141" s="525"/>
      <c r="O141" s="514">
        <f t="shared" si="35"/>
        <v>0</v>
      </c>
      <c r="P141" s="514">
        <f t="shared" si="36"/>
        <v>0</v>
      </c>
    </row>
    <row r="142" spans="2:16">
      <c r="B142" s="195" t="str">
        <f t="shared" si="21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1"/>
        <v>0</v>
      </c>
      <c r="G142" s="523">
        <f t="shared" si="32"/>
        <v>0</v>
      </c>
      <c r="H142" s="526">
        <f t="shared" si="29"/>
        <v>0</v>
      </c>
      <c r="I142" s="577">
        <f t="shared" si="30"/>
        <v>0</v>
      </c>
      <c r="J142" s="514">
        <f t="shared" si="33"/>
        <v>0</v>
      </c>
      <c r="K142" s="514"/>
      <c r="L142" s="525"/>
      <c r="M142" s="514">
        <f t="shared" si="34"/>
        <v>0</v>
      </c>
      <c r="N142" s="525"/>
      <c r="O142" s="514">
        <f t="shared" si="35"/>
        <v>0</v>
      </c>
      <c r="P142" s="514">
        <f t="shared" si="36"/>
        <v>0</v>
      </c>
    </row>
    <row r="143" spans="2:16">
      <c r="B143" s="195" t="str">
        <f t="shared" si="21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1"/>
        <v>0</v>
      </c>
      <c r="G143" s="523">
        <f t="shared" si="32"/>
        <v>0</v>
      </c>
      <c r="H143" s="526">
        <f t="shared" si="29"/>
        <v>0</v>
      </c>
      <c r="I143" s="577">
        <f t="shared" si="30"/>
        <v>0</v>
      </c>
      <c r="J143" s="514">
        <f t="shared" si="33"/>
        <v>0</v>
      </c>
      <c r="K143" s="514"/>
      <c r="L143" s="525"/>
      <c r="M143" s="514">
        <f t="shared" si="34"/>
        <v>0</v>
      </c>
      <c r="N143" s="525"/>
      <c r="O143" s="514">
        <f t="shared" si="35"/>
        <v>0</v>
      </c>
      <c r="P143" s="514">
        <f t="shared" si="36"/>
        <v>0</v>
      </c>
    </row>
    <row r="144" spans="2:16">
      <c r="B144" s="195" t="str">
        <f t="shared" si="21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1"/>
        <v>0</v>
      </c>
      <c r="G144" s="523">
        <f t="shared" si="32"/>
        <v>0</v>
      </c>
      <c r="H144" s="526">
        <f t="shared" si="29"/>
        <v>0</v>
      </c>
      <c r="I144" s="577">
        <f t="shared" si="30"/>
        <v>0</v>
      </c>
      <c r="J144" s="514">
        <f t="shared" si="33"/>
        <v>0</v>
      </c>
      <c r="K144" s="514"/>
      <c r="L144" s="525"/>
      <c r="M144" s="514">
        <f t="shared" si="34"/>
        <v>0</v>
      </c>
      <c r="N144" s="525"/>
      <c r="O144" s="514">
        <f t="shared" si="35"/>
        <v>0</v>
      </c>
      <c r="P144" s="514">
        <f t="shared" si="36"/>
        <v>0</v>
      </c>
    </row>
    <row r="145" spans="2:16">
      <c r="B145" s="195" t="str">
        <f t="shared" si="21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1"/>
        <v>0</v>
      </c>
      <c r="G145" s="523">
        <f t="shared" si="32"/>
        <v>0</v>
      </c>
      <c r="H145" s="526">
        <f t="shared" si="29"/>
        <v>0</v>
      </c>
      <c r="I145" s="577">
        <f t="shared" si="30"/>
        <v>0</v>
      </c>
      <c r="J145" s="514">
        <f t="shared" si="33"/>
        <v>0</v>
      </c>
      <c r="K145" s="514"/>
      <c r="L145" s="525"/>
      <c r="M145" s="514">
        <f t="shared" si="34"/>
        <v>0</v>
      </c>
      <c r="N145" s="525"/>
      <c r="O145" s="514">
        <f t="shared" si="35"/>
        <v>0</v>
      </c>
      <c r="P145" s="514">
        <f t="shared" si="36"/>
        <v>0</v>
      </c>
    </row>
    <row r="146" spans="2:16">
      <c r="B146" s="195" t="str">
        <f t="shared" si="21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1"/>
        <v>0</v>
      </c>
      <c r="G146" s="523">
        <f t="shared" si="32"/>
        <v>0</v>
      </c>
      <c r="H146" s="526">
        <f t="shared" si="29"/>
        <v>0</v>
      </c>
      <c r="I146" s="577">
        <f t="shared" si="30"/>
        <v>0</v>
      </c>
      <c r="J146" s="514">
        <f t="shared" si="33"/>
        <v>0</v>
      </c>
      <c r="K146" s="514"/>
      <c r="L146" s="525"/>
      <c r="M146" s="514">
        <f t="shared" si="34"/>
        <v>0</v>
      </c>
      <c r="N146" s="525"/>
      <c r="O146" s="514">
        <f t="shared" si="35"/>
        <v>0</v>
      </c>
      <c r="P146" s="514">
        <f t="shared" si="36"/>
        <v>0</v>
      </c>
    </row>
    <row r="147" spans="2:16">
      <c r="B147" s="195" t="str">
        <f t="shared" si="21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1"/>
        <v>0</v>
      </c>
      <c r="G147" s="523">
        <f t="shared" si="32"/>
        <v>0</v>
      </c>
      <c r="H147" s="526">
        <f t="shared" si="29"/>
        <v>0</v>
      </c>
      <c r="I147" s="577">
        <f t="shared" si="30"/>
        <v>0</v>
      </c>
      <c r="J147" s="514">
        <f t="shared" si="33"/>
        <v>0</v>
      </c>
      <c r="K147" s="514"/>
      <c r="L147" s="525"/>
      <c r="M147" s="514">
        <f t="shared" si="34"/>
        <v>0</v>
      </c>
      <c r="N147" s="525"/>
      <c r="O147" s="514">
        <f t="shared" si="35"/>
        <v>0</v>
      </c>
      <c r="P147" s="514">
        <f t="shared" si="36"/>
        <v>0</v>
      </c>
    </row>
    <row r="148" spans="2:16">
      <c r="B148" s="195" t="str">
        <f t="shared" si="21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1"/>
        <v>0</v>
      </c>
      <c r="G148" s="523">
        <f t="shared" si="32"/>
        <v>0</v>
      </c>
      <c r="H148" s="526">
        <f t="shared" si="29"/>
        <v>0</v>
      </c>
      <c r="I148" s="577">
        <f t="shared" si="30"/>
        <v>0</v>
      </c>
      <c r="J148" s="514">
        <f t="shared" si="33"/>
        <v>0</v>
      </c>
      <c r="K148" s="514"/>
      <c r="L148" s="525"/>
      <c r="M148" s="514">
        <f t="shared" si="34"/>
        <v>0</v>
      </c>
      <c r="N148" s="525"/>
      <c r="O148" s="514">
        <f t="shared" si="35"/>
        <v>0</v>
      </c>
      <c r="P148" s="514">
        <f t="shared" si="36"/>
        <v>0</v>
      </c>
    </row>
    <row r="149" spans="2:16">
      <c r="B149" s="195" t="str">
        <f t="shared" si="21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1"/>
        <v>0</v>
      </c>
      <c r="G149" s="523">
        <f t="shared" si="32"/>
        <v>0</v>
      </c>
      <c r="H149" s="526">
        <f t="shared" si="29"/>
        <v>0</v>
      </c>
      <c r="I149" s="577">
        <f t="shared" si="30"/>
        <v>0</v>
      </c>
      <c r="J149" s="514">
        <f t="shared" si="33"/>
        <v>0</v>
      </c>
      <c r="K149" s="514"/>
      <c r="L149" s="525"/>
      <c r="M149" s="514">
        <f t="shared" si="34"/>
        <v>0</v>
      </c>
      <c r="N149" s="525"/>
      <c r="O149" s="514">
        <f t="shared" si="35"/>
        <v>0</v>
      </c>
      <c r="P149" s="514">
        <f t="shared" si="36"/>
        <v>0</v>
      </c>
    </row>
    <row r="150" spans="2:16">
      <c r="B150" s="195" t="str">
        <f t="shared" si="21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1"/>
        <v>0</v>
      </c>
      <c r="G150" s="523">
        <f t="shared" si="32"/>
        <v>0</v>
      </c>
      <c r="H150" s="526">
        <f t="shared" si="29"/>
        <v>0</v>
      </c>
      <c r="I150" s="577">
        <f t="shared" si="30"/>
        <v>0</v>
      </c>
      <c r="J150" s="514">
        <f t="shared" si="33"/>
        <v>0</v>
      </c>
      <c r="K150" s="514"/>
      <c r="L150" s="525"/>
      <c r="M150" s="514">
        <f t="shared" si="34"/>
        <v>0</v>
      </c>
      <c r="N150" s="525"/>
      <c r="O150" s="514">
        <f t="shared" si="35"/>
        <v>0</v>
      </c>
      <c r="P150" s="514">
        <f t="shared" si="36"/>
        <v>0</v>
      </c>
    </row>
    <row r="151" spans="2:16">
      <c r="B151" s="195" t="str">
        <f t="shared" si="21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1"/>
        <v>0</v>
      </c>
      <c r="G151" s="523">
        <f t="shared" si="32"/>
        <v>0</v>
      </c>
      <c r="H151" s="526">
        <f t="shared" si="29"/>
        <v>0</v>
      </c>
      <c r="I151" s="577">
        <f t="shared" si="30"/>
        <v>0</v>
      </c>
      <c r="J151" s="514">
        <f t="shared" si="33"/>
        <v>0</v>
      </c>
      <c r="K151" s="514"/>
      <c r="L151" s="525"/>
      <c r="M151" s="514">
        <f t="shared" si="34"/>
        <v>0</v>
      </c>
      <c r="N151" s="525"/>
      <c r="O151" s="514">
        <f t="shared" si="35"/>
        <v>0</v>
      </c>
      <c r="P151" s="514">
        <f t="shared" si="36"/>
        <v>0</v>
      </c>
    </row>
    <row r="152" spans="2:16">
      <c r="B152" s="195" t="str">
        <f t="shared" si="21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1"/>
        <v>0</v>
      </c>
      <c r="G152" s="523">
        <f t="shared" si="32"/>
        <v>0</v>
      </c>
      <c r="H152" s="526">
        <f t="shared" si="29"/>
        <v>0</v>
      </c>
      <c r="I152" s="577">
        <f t="shared" si="30"/>
        <v>0</v>
      </c>
      <c r="J152" s="514">
        <f t="shared" si="33"/>
        <v>0</v>
      </c>
      <c r="K152" s="514"/>
      <c r="L152" s="525"/>
      <c r="M152" s="514">
        <f t="shared" si="34"/>
        <v>0</v>
      </c>
      <c r="N152" s="525"/>
      <c r="O152" s="514">
        <f t="shared" si="35"/>
        <v>0</v>
      </c>
      <c r="P152" s="514">
        <f t="shared" si="36"/>
        <v>0</v>
      </c>
    </row>
    <row r="153" spans="2:16">
      <c r="B153" s="195" t="str">
        <f t="shared" si="21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1"/>
        <v>0</v>
      </c>
      <c r="G153" s="523">
        <f t="shared" si="32"/>
        <v>0</v>
      </c>
      <c r="H153" s="526">
        <f t="shared" si="29"/>
        <v>0</v>
      </c>
      <c r="I153" s="577">
        <f t="shared" si="30"/>
        <v>0</v>
      </c>
      <c r="J153" s="514">
        <f t="shared" si="33"/>
        <v>0</v>
      </c>
      <c r="K153" s="514"/>
      <c r="L153" s="525"/>
      <c r="M153" s="514">
        <f t="shared" si="34"/>
        <v>0</v>
      </c>
      <c r="N153" s="525"/>
      <c r="O153" s="514">
        <f t="shared" si="35"/>
        <v>0</v>
      </c>
      <c r="P153" s="514">
        <f t="shared" si="36"/>
        <v>0</v>
      </c>
    </row>
    <row r="154" spans="2:16" ht="13.5" thickBot="1">
      <c r="B154" s="195" t="str">
        <f t="shared" si="21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1"/>
        <v>0</v>
      </c>
      <c r="G154" s="528">
        <f t="shared" si="32"/>
        <v>0</v>
      </c>
      <c r="H154" s="530">
        <f t="shared" si="29"/>
        <v>0</v>
      </c>
      <c r="I154" s="579">
        <f t="shared" si="30"/>
        <v>0</v>
      </c>
      <c r="J154" s="533">
        <f t="shared" si="33"/>
        <v>0</v>
      </c>
      <c r="K154" s="514"/>
      <c r="L154" s="532"/>
      <c r="M154" s="533">
        <f t="shared" si="34"/>
        <v>0</v>
      </c>
      <c r="N154" s="532"/>
      <c r="O154" s="533">
        <f t="shared" si="35"/>
        <v>0</v>
      </c>
      <c r="P154" s="533">
        <f t="shared" si="36"/>
        <v>0</v>
      </c>
    </row>
    <row r="155" spans="2:16">
      <c r="C155" s="374" t="s">
        <v>78</v>
      </c>
      <c r="D155" s="375"/>
      <c r="E155" s="375">
        <f>SUM(E99:E154)</f>
        <v>9381462.9999999981</v>
      </c>
      <c r="F155" s="375"/>
      <c r="G155" s="375"/>
      <c r="H155" s="375">
        <f>SUM(H99:H154)</f>
        <v>32123986.363587867</v>
      </c>
      <c r="I155" s="375">
        <f>SUM(I99:I154)</f>
        <v>32123986.363587867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view="pageBreakPreview" zoomScale="80" zoomScaleNormal="100" zoomScaleSheetLayoutView="80" workbookViewId="0">
      <selection activeCell="L104" sqref="L104:N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56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187684.94156484964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187684.94156484964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362</v>
      </c>
      <c r="E9" s="637" t="s">
        <v>405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1558181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37099.547619047618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 t="shared" ref="K17:K22" si="1">+G17</f>
        <v>156066.99191753985</v>
      </c>
      <c r="L17" s="513">
        <f t="shared" ref="L17:L72" si="2">IF(K17&lt;&gt;0,+G17-K17,0)</f>
        <v>0</v>
      </c>
      <c r="M17" s="512">
        <f t="shared" ref="M17:M22" si="3">+H17</f>
        <v>156066.99191753985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 t="shared" si="1"/>
        <v>225172.65115998022</v>
      </c>
      <c r="L18" s="519">
        <f t="shared" ref="L18:L23" si="6">IF(K18&lt;&gt;0,+G18-K18,0)</f>
        <v>0</v>
      </c>
      <c r="M18" s="518">
        <f t="shared" si="3"/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227108.76254780369</v>
      </c>
      <c r="H19" s="639">
        <v>227108.76254780369</v>
      </c>
      <c r="I19" s="511">
        <f t="shared" si="0"/>
        <v>0</v>
      </c>
      <c r="J19" s="511"/>
      <c r="K19" s="518">
        <f t="shared" si="1"/>
        <v>227108.76254780369</v>
      </c>
      <c r="L19" s="519">
        <f t="shared" si="6"/>
        <v>0</v>
      </c>
      <c r="M19" s="518">
        <f t="shared" si="3"/>
        <v>227108.76254780369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31">
        <v>1469224.3600599626</v>
      </c>
      <c r="E20" s="630">
        <v>37966.365853658535</v>
      </c>
      <c r="F20" s="631">
        <v>1431257.994206304</v>
      </c>
      <c r="G20" s="630">
        <v>222283.46149005229</v>
      </c>
      <c r="H20" s="639">
        <v>222283.46149005229</v>
      </c>
      <c r="I20" s="511">
        <f t="shared" si="0"/>
        <v>0</v>
      </c>
      <c r="J20" s="511"/>
      <c r="K20" s="518">
        <f t="shared" si="1"/>
        <v>222283.46149005229</v>
      </c>
      <c r="L20" s="519">
        <f t="shared" si="6"/>
        <v>0</v>
      </c>
      <c r="M20" s="518">
        <f t="shared" si="3"/>
        <v>222283.46149005229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/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182492.15165602544</v>
      </c>
      <c r="H21" s="639">
        <v>182492.15165602544</v>
      </c>
      <c r="I21" s="511">
        <f t="shared" si="0"/>
        <v>0</v>
      </c>
      <c r="J21" s="511"/>
      <c r="K21" s="518">
        <f t="shared" si="1"/>
        <v>182492.15165602544</v>
      </c>
      <c r="L21" s="519">
        <f t="shared" si="6"/>
        <v>0</v>
      </c>
      <c r="M21" s="518">
        <f t="shared" si="3"/>
        <v>182492.15165602544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31">
        <v>1396617.5058342111</v>
      </c>
      <c r="E22" s="630">
        <v>37099.547619047618</v>
      </c>
      <c r="F22" s="631">
        <v>1359517.9582151636</v>
      </c>
      <c r="G22" s="630">
        <v>183180.99059024267</v>
      </c>
      <c r="H22" s="639">
        <v>183180.99059024267</v>
      </c>
      <c r="I22" s="511">
        <f t="shared" si="0"/>
        <v>0</v>
      </c>
      <c r="J22" s="511"/>
      <c r="K22" s="518">
        <f t="shared" si="1"/>
        <v>183180.99059024267</v>
      </c>
      <c r="L22" s="519">
        <f t="shared" si="6"/>
        <v>0</v>
      </c>
      <c r="M22" s="518">
        <f t="shared" si="3"/>
        <v>183180.99059024267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31">
        <v>1357752.080733598</v>
      </c>
      <c r="E23" s="630">
        <v>37099.547619047618</v>
      </c>
      <c r="F23" s="631">
        <v>1320652.5331145504</v>
      </c>
      <c r="G23" s="630">
        <v>187684.94156484964</v>
      </c>
      <c r="H23" s="639">
        <v>187684.94156484964</v>
      </c>
      <c r="I23" s="511">
        <f t="shared" si="0"/>
        <v>0</v>
      </c>
      <c r="J23" s="511"/>
      <c r="K23" s="518">
        <f t="shared" ref="K23" si="8">+G23</f>
        <v>187684.94156484964</v>
      </c>
      <c r="L23" s="519">
        <f t="shared" si="6"/>
        <v>0</v>
      </c>
      <c r="M23" s="518">
        <f t="shared" ref="M23" si="9">+H23</f>
        <v>187684.94156484964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2023</v>
      </c>
      <c r="D24" s="523">
        <f>IF(F23+SUM(E$17:E23)=D$10,F23,D$10-SUM(E$17:E23))</f>
        <v>1320652.5331145504</v>
      </c>
      <c r="E24" s="522">
        <f>IF(+I14&lt;F23,I14,D24)</f>
        <v>37099.547619047618</v>
      </c>
      <c r="F24" s="523">
        <f t="shared" ref="F24:F72" si="10">+D24-E24</f>
        <v>1283552.9854955028</v>
      </c>
      <c r="G24" s="524">
        <f t="shared" ref="G24:G49" si="11">+I$12*((D24+F24)/2)+E24</f>
        <v>183513.31643805536</v>
      </c>
      <c r="H24" s="491">
        <f t="shared" ref="H24:H49" si="12">+I$13*((D24+F24)/2)+E24</f>
        <v>183513.31643805536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1283552.9854955028</v>
      </c>
      <c r="E25" s="522">
        <f>IF(+I14&lt;F24,I14,D25)</f>
        <v>37099.547619047618</v>
      </c>
      <c r="F25" s="523">
        <f t="shared" si="10"/>
        <v>1246453.4378764553</v>
      </c>
      <c r="G25" s="524">
        <f t="shared" si="11"/>
        <v>179341.69131126109</v>
      </c>
      <c r="H25" s="491">
        <f t="shared" si="12"/>
        <v>179341.69131126109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1246453.4378764553</v>
      </c>
      <c r="E26" s="522">
        <f>IF(+I14&lt;F25,I14,D26)</f>
        <v>37099.547619047618</v>
      </c>
      <c r="F26" s="523">
        <f t="shared" si="10"/>
        <v>1209353.8902574077</v>
      </c>
      <c r="G26" s="524">
        <f t="shared" si="11"/>
        <v>175170.06618446682</v>
      </c>
      <c r="H26" s="491">
        <f t="shared" si="12"/>
        <v>175170.06618446682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1209353.8902574077</v>
      </c>
      <c r="E27" s="522">
        <f>IF(+I14&lt;F26,I14,D27)</f>
        <v>37099.547619047618</v>
      </c>
      <c r="F27" s="523">
        <f t="shared" si="10"/>
        <v>1172254.3426383601</v>
      </c>
      <c r="G27" s="524">
        <f t="shared" si="11"/>
        <v>170998.44105767255</v>
      </c>
      <c r="H27" s="491">
        <f t="shared" si="12"/>
        <v>170998.44105767255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1172254.3426383601</v>
      </c>
      <c r="E28" s="522">
        <f>IF(+I14&lt;F27,I14,D28)</f>
        <v>37099.547619047618</v>
      </c>
      <c r="F28" s="523">
        <f t="shared" si="10"/>
        <v>1135154.7950193125</v>
      </c>
      <c r="G28" s="524">
        <f t="shared" si="11"/>
        <v>166826.81593087828</v>
      </c>
      <c r="H28" s="491">
        <f t="shared" si="12"/>
        <v>166826.81593087828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1135154.7950193125</v>
      </c>
      <c r="E29" s="522">
        <f>IF(+I14&lt;F28,I14,D29)</f>
        <v>37099.547619047618</v>
      </c>
      <c r="F29" s="523">
        <f t="shared" si="10"/>
        <v>1098055.247400265</v>
      </c>
      <c r="G29" s="524">
        <f t="shared" si="11"/>
        <v>162655.19080408401</v>
      </c>
      <c r="H29" s="491">
        <f t="shared" si="12"/>
        <v>162655.19080408401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1098055.247400265</v>
      </c>
      <c r="E30" s="522">
        <f>IF(+I14&lt;F29,I14,D30)</f>
        <v>37099.547619047618</v>
      </c>
      <c r="F30" s="523">
        <f t="shared" si="10"/>
        <v>1060955.6997812174</v>
      </c>
      <c r="G30" s="524">
        <f t="shared" si="11"/>
        <v>158483.56567728973</v>
      </c>
      <c r="H30" s="491">
        <f t="shared" si="12"/>
        <v>158483.56567728973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1060955.6997812174</v>
      </c>
      <c r="E31" s="522">
        <f>IF(+I14&lt;F30,I14,D31)</f>
        <v>37099.547619047618</v>
      </c>
      <c r="F31" s="523">
        <f t="shared" si="10"/>
        <v>1023856.1521621698</v>
      </c>
      <c r="G31" s="524">
        <f t="shared" si="11"/>
        <v>154311.94055049546</v>
      </c>
      <c r="H31" s="491">
        <f t="shared" si="12"/>
        <v>154311.94055049546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1023856.1521621698</v>
      </c>
      <c r="E32" s="522">
        <f>IF(+I14&lt;F31,I14,D32)</f>
        <v>37099.547619047618</v>
      </c>
      <c r="F32" s="523">
        <f t="shared" si="10"/>
        <v>986756.60454312223</v>
      </c>
      <c r="G32" s="524">
        <f t="shared" si="11"/>
        <v>150140.31542370119</v>
      </c>
      <c r="H32" s="491">
        <f t="shared" si="12"/>
        <v>150140.31542370119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986756.60454312223</v>
      </c>
      <c r="E33" s="522">
        <f>IF(+I14&lt;F32,I14,D33)</f>
        <v>37099.547619047618</v>
      </c>
      <c r="F33" s="523">
        <f t="shared" si="10"/>
        <v>949657.05692407466</v>
      </c>
      <c r="G33" s="524">
        <f t="shared" si="11"/>
        <v>145968.69029690692</v>
      </c>
      <c r="H33" s="491">
        <f t="shared" si="12"/>
        <v>145968.69029690692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949657.05692407466</v>
      </c>
      <c r="E34" s="522">
        <f>IF(+I14&lt;F33,I14,D34)</f>
        <v>37099.547619047618</v>
      </c>
      <c r="F34" s="523">
        <f t="shared" si="10"/>
        <v>912557.50930502708</v>
      </c>
      <c r="G34" s="524">
        <f t="shared" si="11"/>
        <v>141797.06517011265</v>
      </c>
      <c r="H34" s="491">
        <f t="shared" si="12"/>
        <v>141797.06517011265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912557.50930502708</v>
      </c>
      <c r="E35" s="522">
        <f>IF(+I14&lt;F34,I14,D35)</f>
        <v>37099.547619047618</v>
      </c>
      <c r="F35" s="523">
        <f t="shared" si="10"/>
        <v>875457.96168597951</v>
      </c>
      <c r="G35" s="524">
        <f t="shared" si="11"/>
        <v>137625.44004331838</v>
      </c>
      <c r="H35" s="491">
        <f t="shared" si="12"/>
        <v>137625.44004331838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875457.96168597951</v>
      </c>
      <c r="E36" s="522">
        <f>IF(+I14&lt;F35,I14,D36)</f>
        <v>37099.547619047618</v>
      </c>
      <c r="F36" s="523">
        <f t="shared" si="10"/>
        <v>838358.41406693193</v>
      </c>
      <c r="G36" s="524">
        <f t="shared" si="11"/>
        <v>133453.8149165241</v>
      </c>
      <c r="H36" s="491">
        <f t="shared" si="12"/>
        <v>133453.8149165241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838358.41406693193</v>
      </c>
      <c r="E37" s="522">
        <f>IF(+I14&lt;F36,I14,D37)</f>
        <v>37099.547619047618</v>
      </c>
      <c r="F37" s="523">
        <f t="shared" si="10"/>
        <v>801258.86644788436</v>
      </c>
      <c r="G37" s="524">
        <f t="shared" si="11"/>
        <v>129282.18978972985</v>
      </c>
      <c r="H37" s="491">
        <f t="shared" si="12"/>
        <v>129282.18978972985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801258.86644788436</v>
      </c>
      <c r="E38" s="522">
        <f>IF(+I14&lt;F37,I14,D38)</f>
        <v>37099.547619047618</v>
      </c>
      <c r="F38" s="523">
        <f t="shared" si="10"/>
        <v>764159.31882883678</v>
      </c>
      <c r="G38" s="524">
        <f t="shared" si="11"/>
        <v>125110.56466293558</v>
      </c>
      <c r="H38" s="491">
        <f t="shared" si="12"/>
        <v>125110.56466293558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764159.31882883678</v>
      </c>
      <c r="E39" s="522">
        <f>IF(+I14&lt;F38,I14,D39)</f>
        <v>37099.547619047618</v>
      </c>
      <c r="F39" s="523">
        <f t="shared" si="10"/>
        <v>727059.77120978921</v>
      </c>
      <c r="G39" s="524">
        <f t="shared" si="11"/>
        <v>120938.9395361413</v>
      </c>
      <c r="H39" s="491">
        <f t="shared" si="12"/>
        <v>120938.9395361413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727059.77120978921</v>
      </c>
      <c r="E40" s="522">
        <f>IF(+I14&lt;F39,I14,D40)</f>
        <v>37099.547619047618</v>
      </c>
      <c r="F40" s="523">
        <f t="shared" si="10"/>
        <v>689960.22359074163</v>
      </c>
      <c r="G40" s="524">
        <f t="shared" si="11"/>
        <v>116767.31440934703</v>
      </c>
      <c r="H40" s="491">
        <f t="shared" si="12"/>
        <v>116767.31440934703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689960.22359074163</v>
      </c>
      <c r="E41" s="522">
        <f>IF(+I14&lt;F40,I14,D41)</f>
        <v>37099.547619047618</v>
      </c>
      <c r="F41" s="523">
        <f t="shared" si="10"/>
        <v>652860.67597169406</v>
      </c>
      <c r="G41" s="524">
        <f t="shared" si="11"/>
        <v>112595.68928255276</v>
      </c>
      <c r="H41" s="491">
        <f t="shared" si="12"/>
        <v>112595.68928255276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652860.67597169406</v>
      </c>
      <c r="E42" s="522">
        <f>IF(+I14&lt;F41,I14,D42)</f>
        <v>37099.547619047618</v>
      </c>
      <c r="F42" s="523">
        <f t="shared" si="10"/>
        <v>615761.12835264648</v>
      </c>
      <c r="G42" s="524">
        <f t="shared" si="11"/>
        <v>108424.06415575849</v>
      </c>
      <c r="H42" s="491">
        <f t="shared" si="12"/>
        <v>108424.06415575849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615761.12835264648</v>
      </c>
      <c r="E43" s="522">
        <f>IF(+I14&lt;F42,I14,D43)</f>
        <v>37099.547619047618</v>
      </c>
      <c r="F43" s="523">
        <f t="shared" si="10"/>
        <v>578661.58073359891</v>
      </c>
      <c r="G43" s="524">
        <f t="shared" si="11"/>
        <v>104252.43902896422</v>
      </c>
      <c r="H43" s="491">
        <f t="shared" si="12"/>
        <v>104252.43902896422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578661.58073359891</v>
      </c>
      <c r="E44" s="522">
        <f>IF(+I14&lt;F43,I14,D44)</f>
        <v>37099.547619047618</v>
      </c>
      <c r="F44" s="523">
        <f t="shared" si="10"/>
        <v>541562.03311455133</v>
      </c>
      <c r="G44" s="524">
        <f t="shared" si="11"/>
        <v>100080.81390216996</v>
      </c>
      <c r="H44" s="491">
        <f t="shared" si="12"/>
        <v>100080.81390216996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541562.03311455133</v>
      </c>
      <c r="E45" s="522">
        <f>IF(+I14&lt;F44,I14,D45)</f>
        <v>37099.547619047618</v>
      </c>
      <c r="F45" s="523">
        <f t="shared" si="10"/>
        <v>504462.4854955037</v>
      </c>
      <c r="G45" s="524">
        <f t="shared" si="11"/>
        <v>95909.188775375689</v>
      </c>
      <c r="H45" s="491">
        <f t="shared" si="12"/>
        <v>95909.188775375689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504462.4854955037</v>
      </c>
      <c r="E46" s="522">
        <f>IF(+I14&lt;F45,I14,D46)</f>
        <v>37099.547619047618</v>
      </c>
      <c r="F46" s="523">
        <f t="shared" si="10"/>
        <v>467362.93787645607</v>
      </c>
      <c r="G46" s="524">
        <f t="shared" si="11"/>
        <v>91737.563648581403</v>
      </c>
      <c r="H46" s="491">
        <f t="shared" si="12"/>
        <v>91737.563648581403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467362.93787645607</v>
      </c>
      <c r="E47" s="522">
        <f>IF(+I14&lt;F46,I14,D47)</f>
        <v>37099.547619047618</v>
      </c>
      <c r="F47" s="523">
        <f t="shared" si="10"/>
        <v>430263.39025740843</v>
      </c>
      <c r="G47" s="524">
        <f t="shared" si="11"/>
        <v>87565.938521787131</v>
      </c>
      <c r="H47" s="491">
        <f t="shared" si="12"/>
        <v>87565.938521787131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430263.39025740843</v>
      </c>
      <c r="E48" s="522">
        <f>IF(+I14&lt;F47,I14,D48)</f>
        <v>37099.547619047618</v>
      </c>
      <c r="F48" s="523">
        <f t="shared" si="10"/>
        <v>393163.8426383608</v>
      </c>
      <c r="G48" s="524">
        <f t="shared" si="11"/>
        <v>83394.313394992845</v>
      </c>
      <c r="H48" s="491">
        <f t="shared" si="12"/>
        <v>83394.313394992845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393163.8426383608</v>
      </c>
      <c r="E49" s="522">
        <f>IF(+I14&lt;F48,I14,D49)</f>
        <v>37099.547619047618</v>
      </c>
      <c r="F49" s="523">
        <f t="shared" si="10"/>
        <v>356064.29501931317</v>
      </c>
      <c r="G49" s="524">
        <f t="shared" si="11"/>
        <v>79222.688268198573</v>
      </c>
      <c r="H49" s="491">
        <f t="shared" si="12"/>
        <v>79222.688268198573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356064.29501931317</v>
      </c>
      <c r="E50" s="522">
        <f>IF(+I14&lt;F49,I14,D50)</f>
        <v>37099.547619047618</v>
      </c>
      <c r="F50" s="523">
        <f t="shared" si="10"/>
        <v>318964.74740026554</v>
      </c>
      <c r="G50" s="524">
        <f t="shared" ref="G50:G72" si="13">+I$12*((D50+F50)/2)+E50</f>
        <v>75051.063141404302</v>
      </c>
      <c r="H50" s="491">
        <f t="shared" ref="H50:H72" si="14">+I$13*((D50+F50)/2)+E50</f>
        <v>75051.063141404302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318964.74740026554</v>
      </c>
      <c r="E51" s="522">
        <f>IF(+I14&lt;F50,I14,D51)</f>
        <v>37099.547619047618</v>
      </c>
      <c r="F51" s="523">
        <f t="shared" si="10"/>
        <v>281865.1997812179</v>
      </c>
      <c r="G51" s="524">
        <f t="shared" si="13"/>
        <v>70879.43801461003</v>
      </c>
      <c r="H51" s="491">
        <f t="shared" si="14"/>
        <v>70879.43801461003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281865.1997812179</v>
      </c>
      <c r="E52" s="522">
        <f>IF(+I14&lt;F51,I14,D52)</f>
        <v>37099.547619047618</v>
      </c>
      <c r="F52" s="523">
        <f t="shared" si="10"/>
        <v>244765.65216217027</v>
      </c>
      <c r="G52" s="524">
        <f t="shared" si="13"/>
        <v>66707.812887815744</v>
      </c>
      <c r="H52" s="491">
        <f t="shared" si="14"/>
        <v>66707.812887815744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244765.65216217027</v>
      </c>
      <c r="E53" s="522">
        <f>IF(+I14&lt;F52,I14,D53)</f>
        <v>37099.547619047618</v>
      </c>
      <c r="F53" s="523">
        <f t="shared" si="10"/>
        <v>207666.10454312264</v>
      </c>
      <c r="G53" s="524">
        <f t="shared" si="13"/>
        <v>62536.187761021472</v>
      </c>
      <c r="H53" s="491">
        <f t="shared" si="14"/>
        <v>62536.187761021472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207666.10454312264</v>
      </c>
      <c r="E54" s="522">
        <f>IF(+I14&lt;F53,I14,D54)</f>
        <v>37099.547619047618</v>
      </c>
      <c r="F54" s="523">
        <f t="shared" si="10"/>
        <v>170566.556924075</v>
      </c>
      <c r="G54" s="524">
        <f t="shared" si="13"/>
        <v>58364.562634227186</v>
      </c>
      <c r="H54" s="491">
        <f t="shared" si="14"/>
        <v>58364.562634227186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170566.556924075</v>
      </c>
      <c r="E55" s="522">
        <f>IF(+I14&lt;F54,I14,D55)</f>
        <v>37099.547619047618</v>
      </c>
      <c r="F55" s="523">
        <f t="shared" si="10"/>
        <v>133467.00930502737</v>
      </c>
      <c r="G55" s="524">
        <f t="shared" si="13"/>
        <v>54192.937507432915</v>
      </c>
      <c r="H55" s="491">
        <f t="shared" si="14"/>
        <v>54192.937507432915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133467.00930502737</v>
      </c>
      <c r="E56" s="522">
        <f>IF(+I14&lt;F55,I14,D56)</f>
        <v>37099.547619047618</v>
      </c>
      <c r="F56" s="523">
        <f t="shared" si="10"/>
        <v>96367.461685979753</v>
      </c>
      <c r="G56" s="524">
        <f t="shared" si="13"/>
        <v>50021.312380638643</v>
      </c>
      <c r="H56" s="491">
        <f t="shared" si="14"/>
        <v>50021.312380638643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96367.461685979753</v>
      </c>
      <c r="E57" s="522">
        <f>IF(+I14&lt;F56,I14,D57)</f>
        <v>37099.547619047618</v>
      </c>
      <c r="F57" s="523">
        <f t="shared" si="10"/>
        <v>59267.914066932135</v>
      </c>
      <c r="G57" s="524">
        <f t="shared" si="13"/>
        <v>45849.687253844364</v>
      </c>
      <c r="H57" s="491">
        <f t="shared" si="14"/>
        <v>45849.687253844364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59267.914066932135</v>
      </c>
      <c r="E58" s="522">
        <f>IF(+I14&lt;F57,I14,D58)</f>
        <v>37099.547619047618</v>
      </c>
      <c r="F58" s="523">
        <f t="shared" si="10"/>
        <v>22168.366447884517</v>
      </c>
      <c r="G58" s="524">
        <f t="shared" si="13"/>
        <v>41678.062127050092</v>
      </c>
      <c r="H58" s="491">
        <f t="shared" si="14"/>
        <v>41678.062127050092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22168.366447884517</v>
      </c>
      <c r="E59" s="522">
        <f>IF(+I14&lt;F58,I14,D59)</f>
        <v>22168.366447884517</v>
      </c>
      <c r="F59" s="523">
        <f t="shared" si="10"/>
        <v>0</v>
      </c>
      <c r="G59" s="524">
        <f t="shared" si="13"/>
        <v>23414.717420187182</v>
      </c>
      <c r="H59" s="491">
        <f t="shared" si="14"/>
        <v>23414.717420187182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1558180.9999999998</v>
      </c>
      <c r="F73" s="375"/>
      <c r="G73" s="375">
        <f>SUM(G17:G72)</f>
        <v>5348253.7932360275</v>
      </c>
      <c r="H73" s="375">
        <f>SUM(H17:H72)</f>
        <v>5348253.7932360275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187684.94156484964</v>
      </c>
      <c r="N87" s="546">
        <f>IF(J92&lt;D11,0,VLOOKUP(J92,C17:O72,11))</f>
        <v>187684.94156484964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195085.19507269218</v>
      </c>
      <c r="N88" s="550">
        <f>IF(J92&lt;D11,0,VLOOKUP(J92,C99:P154,7))</f>
        <v>195085.19507269218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7400.2535078425426</v>
      </c>
      <c r="N89" s="555">
        <f>+N88-N87</f>
        <v>7400.2535078425426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1558181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37099.547619047618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15">+I99-H99</f>
        <v>0</v>
      </c>
      <c r="K99" s="514"/>
      <c r="L99" s="512">
        <f t="shared" ref="L99:L104" si="16">+H99</f>
        <v>107282.1745058736</v>
      </c>
      <c r="M99" s="513">
        <f t="shared" ref="M99:M130" si="17">IF(L99&lt;&gt;0,+H99-L99,0)</f>
        <v>0</v>
      </c>
      <c r="N99" s="512">
        <f t="shared" ref="N99:N104" si="18">+I99</f>
        <v>107282.1745058736</v>
      </c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15"/>
        <v>0</v>
      </c>
      <c r="K100" s="514"/>
      <c r="L100" s="655">
        <f t="shared" si="16"/>
        <v>223021.4654373239</v>
      </c>
      <c r="M100" s="514">
        <f t="shared" si="17"/>
        <v>0</v>
      </c>
      <c r="N100" s="655">
        <f t="shared" si="18"/>
        <v>223021.4654373239</v>
      </c>
      <c r="O100" s="514">
        <f t="shared" si="19"/>
        <v>0</v>
      </c>
      <c r="P100" s="514">
        <f t="shared" si="20"/>
        <v>0</v>
      </c>
    </row>
    <row r="101" spans="1:16">
      <c r="B101" s="195" t="str">
        <f t="shared" ref="B101:B154" si="21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15"/>
        <v>0</v>
      </c>
      <c r="K101" s="514"/>
      <c r="L101" s="655">
        <f t="shared" si="16"/>
        <v>194818.04882044392</v>
      </c>
      <c r="M101" s="514">
        <f t="shared" ref="M101" si="22">IF(L101&lt;&gt;0,+H101-L101,0)</f>
        <v>0</v>
      </c>
      <c r="N101" s="655">
        <f t="shared" si="18"/>
        <v>194818.04882044392</v>
      </c>
      <c r="O101" s="514">
        <f t="shared" ref="O101" si="23">IF(N101&lt;&gt;0,+I101-N101,0)</f>
        <v>0</v>
      </c>
      <c r="P101" s="514">
        <f t="shared" si="20"/>
        <v>0</v>
      </c>
    </row>
    <row r="102" spans="1:16">
      <c r="B102" s="195" t="str">
        <f t="shared" si="21"/>
        <v/>
      </c>
      <c r="C102" s="507">
        <f>IF(D93="","-",+C101+1)</f>
        <v>2019</v>
      </c>
      <c r="D102" s="629">
        <v>1474931.7826688816</v>
      </c>
      <c r="E102" s="630">
        <v>36236.767441860466</v>
      </c>
      <c r="F102" s="631">
        <v>1438695.0152270212</v>
      </c>
      <c r="G102" s="631">
        <v>1456813.3989479514</v>
      </c>
      <c r="H102" s="633">
        <v>192174.86987504771</v>
      </c>
      <c r="I102" s="634">
        <v>192174.86987504771</v>
      </c>
      <c r="J102" s="514">
        <f t="shared" si="15"/>
        <v>0</v>
      </c>
      <c r="K102" s="514"/>
      <c r="L102" s="655">
        <f t="shared" si="16"/>
        <v>192174.86987504771</v>
      </c>
      <c r="M102" s="514">
        <f t="shared" ref="M102" si="24">IF(L102&lt;&gt;0,+H102-L102,0)</f>
        <v>0</v>
      </c>
      <c r="N102" s="655">
        <f t="shared" si="18"/>
        <v>192174.86987504771</v>
      </c>
      <c r="O102" s="514">
        <f t="shared" si="19"/>
        <v>0</v>
      </c>
      <c r="P102" s="514">
        <f t="shared" si="20"/>
        <v>0</v>
      </c>
    </row>
    <row r="103" spans="1:16">
      <c r="B103" s="195" t="str">
        <f t="shared" si="21"/>
        <v/>
      </c>
      <c r="C103" s="507">
        <f>IF(D93="","-",+C102+1)</f>
        <v>2020</v>
      </c>
      <c r="D103" s="629">
        <v>1438695.0152270212</v>
      </c>
      <c r="E103" s="630">
        <v>37099.547619047618</v>
      </c>
      <c r="F103" s="631">
        <v>1401595.4676079736</v>
      </c>
      <c r="G103" s="631">
        <v>1420145.2414174974</v>
      </c>
      <c r="H103" s="633">
        <v>189870.01394601294</v>
      </c>
      <c r="I103" s="634">
        <v>189870.01394601294</v>
      </c>
      <c r="J103" s="514">
        <f t="shared" si="15"/>
        <v>0</v>
      </c>
      <c r="K103" s="514"/>
      <c r="L103" s="655">
        <f t="shared" si="16"/>
        <v>189870.01394601294</v>
      </c>
      <c r="M103" s="514">
        <f t="shared" ref="M103" si="25">IF(L103&lt;&gt;0,+H103-L103,0)</f>
        <v>0</v>
      </c>
      <c r="N103" s="655">
        <f t="shared" si="18"/>
        <v>189870.01394601294</v>
      </c>
      <c r="O103" s="514">
        <f t="shared" si="19"/>
        <v>0</v>
      </c>
      <c r="P103" s="514">
        <f t="shared" si="20"/>
        <v>0</v>
      </c>
    </row>
    <row r="104" spans="1:16">
      <c r="B104" s="195" t="str">
        <f t="shared" si="21"/>
        <v/>
      </c>
      <c r="C104" s="507">
        <f>IF(D93="","-",+C103+1)</f>
        <v>2021</v>
      </c>
      <c r="D104" s="629">
        <v>1401595.4676079736</v>
      </c>
      <c r="E104" s="630">
        <v>38004.414634146342</v>
      </c>
      <c r="F104" s="631">
        <v>1363591.0529738273</v>
      </c>
      <c r="G104" s="631">
        <v>1382593.2602909005</v>
      </c>
      <c r="H104" s="633">
        <v>194948.41896293132</v>
      </c>
      <c r="I104" s="634">
        <v>194948.41896293132</v>
      </c>
      <c r="J104" s="514">
        <f t="shared" si="15"/>
        <v>0</v>
      </c>
      <c r="K104" s="514"/>
      <c r="L104" s="655">
        <f t="shared" si="16"/>
        <v>194948.41896293132</v>
      </c>
      <c r="M104" s="514">
        <f t="shared" ref="M104" si="26">IF(L104&lt;&gt;0,+H104-L104,0)</f>
        <v>0</v>
      </c>
      <c r="N104" s="655">
        <f t="shared" si="18"/>
        <v>194948.41896293132</v>
      </c>
      <c r="O104" s="514">
        <f t="shared" si="19"/>
        <v>0</v>
      </c>
      <c r="P104" s="514">
        <f t="shared" si="20"/>
        <v>0</v>
      </c>
    </row>
    <row r="105" spans="1:16">
      <c r="B105" s="195" t="str">
        <f t="shared" si="21"/>
        <v/>
      </c>
      <c r="C105" s="507">
        <f>IF(D93="","-",+C104+1)</f>
        <v>2022</v>
      </c>
      <c r="D105" s="374">
        <f>IF(F104+SUM(E$99:E104)=D$92,F104,D$92-SUM(E$99:E104))</f>
        <v>1363591.0529738273</v>
      </c>
      <c r="E105" s="522">
        <f>IF(+J96&lt;F104,J96,D105)</f>
        <v>37099.547619047618</v>
      </c>
      <c r="F105" s="523">
        <f t="shared" ref="F105:F130" si="27">+D105-E105</f>
        <v>1326491.5053547798</v>
      </c>
      <c r="G105" s="523">
        <f t="shared" ref="G105:G130" si="28">+(F105+D105)/2</f>
        <v>1345041.2791643036</v>
      </c>
      <c r="H105" s="526">
        <f t="shared" ref="H105:H154" si="29">+J$94*G105+E105</f>
        <v>195085.19507269218</v>
      </c>
      <c r="I105" s="577">
        <f t="shared" ref="I105:I154" si="30">+J$95*G105+E105</f>
        <v>195085.19507269218</v>
      </c>
      <c r="J105" s="514">
        <f t="shared" si="15"/>
        <v>0</v>
      </c>
      <c r="K105" s="514"/>
      <c r="L105" s="525"/>
      <c r="M105" s="514">
        <f t="shared" si="17"/>
        <v>0</v>
      </c>
      <c r="N105" s="525"/>
      <c r="O105" s="514">
        <f t="shared" si="19"/>
        <v>0</v>
      </c>
      <c r="P105" s="514">
        <f t="shared" si="20"/>
        <v>0</v>
      </c>
    </row>
    <row r="106" spans="1:16">
      <c r="B106" s="195" t="str">
        <f t="shared" si="21"/>
        <v/>
      </c>
      <c r="C106" s="507">
        <f>IF(D93="","-",+C105+1)</f>
        <v>2023</v>
      </c>
      <c r="D106" s="374">
        <f>IF(F105+SUM(E$99:E105)=D$92,F105,D$92-SUM(E$99:E105))</f>
        <v>1326491.5053547798</v>
      </c>
      <c r="E106" s="522">
        <f>IF(+J96&lt;F105,J96,D106)</f>
        <v>37099.547619047618</v>
      </c>
      <c r="F106" s="523">
        <f t="shared" si="27"/>
        <v>1289391.9577357322</v>
      </c>
      <c r="G106" s="523">
        <f t="shared" si="28"/>
        <v>1307941.731545256</v>
      </c>
      <c r="H106" s="526">
        <f t="shared" si="29"/>
        <v>190727.56223150966</v>
      </c>
      <c r="I106" s="577">
        <f t="shared" si="30"/>
        <v>190727.56223150966</v>
      </c>
      <c r="J106" s="514">
        <f t="shared" si="15"/>
        <v>0</v>
      </c>
      <c r="K106" s="514"/>
      <c r="L106" s="525"/>
      <c r="M106" s="514">
        <f t="shared" si="17"/>
        <v>0</v>
      </c>
      <c r="N106" s="525"/>
      <c r="O106" s="514">
        <f t="shared" si="19"/>
        <v>0</v>
      </c>
      <c r="P106" s="514">
        <f t="shared" si="20"/>
        <v>0</v>
      </c>
    </row>
    <row r="107" spans="1:16">
      <c r="B107" s="195" t="str">
        <f t="shared" si="21"/>
        <v/>
      </c>
      <c r="C107" s="507">
        <f>IF(D93="","-",+C106+1)</f>
        <v>2024</v>
      </c>
      <c r="D107" s="374">
        <f>IF(F106+SUM(E$99:E106)=D$92,F106,D$92-SUM(E$99:E106))</f>
        <v>1289391.9577357322</v>
      </c>
      <c r="E107" s="522">
        <f>IF(+J96&lt;F106,J96,D107)</f>
        <v>37099.547619047618</v>
      </c>
      <c r="F107" s="523">
        <f t="shared" si="27"/>
        <v>1252292.4101166846</v>
      </c>
      <c r="G107" s="523">
        <f t="shared" si="28"/>
        <v>1270842.1839262084</v>
      </c>
      <c r="H107" s="526">
        <f t="shared" si="29"/>
        <v>186369.92939032707</v>
      </c>
      <c r="I107" s="577">
        <f t="shared" si="30"/>
        <v>186369.92939032707</v>
      </c>
      <c r="J107" s="514">
        <f t="shared" si="15"/>
        <v>0</v>
      </c>
      <c r="K107" s="514"/>
      <c r="L107" s="525"/>
      <c r="M107" s="514">
        <f t="shared" si="17"/>
        <v>0</v>
      </c>
      <c r="N107" s="525"/>
      <c r="O107" s="514">
        <f t="shared" si="19"/>
        <v>0</v>
      </c>
      <c r="P107" s="514">
        <f t="shared" si="20"/>
        <v>0</v>
      </c>
    </row>
    <row r="108" spans="1:16">
      <c r="B108" s="195" t="str">
        <f t="shared" si="21"/>
        <v/>
      </c>
      <c r="C108" s="507">
        <f>IF(D93="","-",+C107+1)</f>
        <v>2025</v>
      </c>
      <c r="D108" s="374">
        <f>IF(F107+SUM(E$99:E107)=D$92,F107,D$92-SUM(E$99:E107))</f>
        <v>1252292.4101166846</v>
      </c>
      <c r="E108" s="522">
        <f>IF(+J96&lt;F107,J96,D108)</f>
        <v>37099.547619047618</v>
      </c>
      <c r="F108" s="523">
        <f t="shared" si="27"/>
        <v>1215192.862497637</v>
      </c>
      <c r="G108" s="523">
        <f t="shared" si="28"/>
        <v>1233742.6363071608</v>
      </c>
      <c r="H108" s="526">
        <f t="shared" si="29"/>
        <v>182012.29654914455</v>
      </c>
      <c r="I108" s="577">
        <f t="shared" si="30"/>
        <v>182012.29654914455</v>
      </c>
      <c r="J108" s="514">
        <f t="shared" si="15"/>
        <v>0</v>
      </c>
      <c r="K108" s="514"/>
      <c r="L108" s="525"/>
      <c r="M108" s="514">
        <f t="shared" si="17"/>
        <v>0</v>
      </c>
      <c r="N108" s="525"/>
      <c r="O108" s="514">
        <f t="shared" si="19"/>
        <v>0</v>
      </c>
      <c r="P108" s="514">
        <f t="shared" si="20"/>
        <v>0</v>
      </c>
    </row>
    <row r="109" spans="1:16">
      <c r="B109" s="195" t="str">
        <f t="shared" si="21"/>
        <v/>
      </c>
      <c r="C109" s="507">
        <f>IF(D93="","-",+C108+1)</f>
        <v>2026</v>
      </c>
      <c r="D109" s="374">
        <f>IF(F108+SUM(E$99:E108)=D$92,F108,D$92-SUM(E$99:E108))</f>
        <v>1215192.862497637</v>
      </c>
      <c r="E109" s="522">
        <f>IF(+J96&lt;F108,J96,D109)</f>
        <v>37099.547619047618</v>
      </c>
      <c r="F109" s="523">
        <f t="shared" si="27"/>
        <v>1178093.3148785895</v>
      </c>
      <c r="G109" s="523">
        <f t="shared" si="28"/>
        <v>1196643.0886881133</v>
      </c>
      <c r="H109" s="526">
        <f t="shared" si="29"/>
        <v>177654.66370796197</v>
      </c>
      <c r="I109" s="577">
        <f t="shared" si="30"/>
        <v>177654.66370796197</v>
      </c>
      <c r="J109" s="514">
        <f t="shared" si="15"/>
        <v>0</v>
      </c>
      <c r="K109" s="514"/>
      <c r="L109" s="525"/>
      <c r="M109" s="514">
        <f t="shared" si="17"/>
        <v>0</v>
      </c>
      <c r="N109" s="525"/>
      <c r="O109" s="514">
        <f t="shared" si="19"/>
        <v>0</v>
      </c>
      <c r="P109" s="514">
        <f t="shared" si="20"/>
        <v>0</v>
      </c>
    </row>
    <row r="110" spans="1:16">
      <c r="B110" s="195" t="str">
        <f t="shared" si="21"/>
        <v/>
      </c>
      <c r="C110" s="507">
        <f>IF(D93="","-",+C109+1)</f>
        <v>2027</v>
      </c>
      <c r="D110" s="374">
        <f>IF(F109+SUM(E$99:E109)=D$92,F109,D$92-SUM(E$99:E109))</f>
        <v>1178093.3148785895</v>
      </c>
      <c r="E110" s="522">
        <f>IF(+J96&lt;F109,J96,D110)</f>
        <v>37099.547619047618</v>
      </c>
      <c r="F110" s="523">
        <f t="shared" si="27"/>
        <v>1140993.7672595419</v>
      </c>
      <c r="G110" s="523">
        <f t="shared" si="28"/>
        <v>1159543.5410690657</v>
      </c>
      <c r="H110" s="526">
        <f t="shared" si="29"/>
        <v>173297.03086677945</v>
      </c>
      <c r="I110" s="577">
        <f t="shared" si="30"/>
        <v>173297.03086677945</v>
      </c>
      <c r="J110" s="514">
        <f t="shared" si="15"/>
        <v>0</v>
      </c>
      <c r="K110" s="514"/>
      <c r="L110" s="525"/>
      <c r="M110" s="514">
        <f t="shared" si="17"/>
        <v>0</v>
      </c>
      <c r="N110" s="525"/>
      <c r="O110" s="514">
        <f t="shared" si="19"/>
        <v>0</v>
      </c>
      <c r="P110" s="514">
        <f t="shared" si="20"/>
        <v>0</v>
      </c>
    </row>
    <row r="111" spans="1:16">
      <c r="B111" s="195" t="str">
        <f t="shared" si="21"/>
        <v/>
      </c>
      <c r="C111" s="507">
        <f>IF(D93="","-",+C110+1)</f>
        <v>2028</v>
      </c>
      <c r="D111" s="374">
        <f>IF(F110+SUM(E$99:E110)=D$92,F110,D$92-SUM(E$99:E110))</f>
        <v>1140993.7672595419</v>
      </c>
      <c r="E111" s="522">
        <f>IF(+J96&lt;F110,J96,D111)</f>
        <v>37099.547619047618</v>
      </c>
      <c r="F111" s="523">
        <f t="shared" si="27"/>
        <v>1103894.2196404943</v>
      </c>
      <c r="G111" s="523">
        <f t="shared" si="28"/>
        <v>1122443.9934500181</v>
      </c>
      <c r="H111" s="526">
        <f t="shared" si="29"/>
        <v>168939.39802559692</v>
      </c>
      <c r="I111" s="577">
        <f t="shared" si="30"/>
        <v>168939.39802559692</v>
      </c>
      <c r="J111" s="514">
        <f t="shared" si="15"/>
        <v>0</v>
      </c>
      <c r="K111" s="514"/>
      <c r="L111" s="525"/>
      <c r="M111" s="514">
        <f t="shared" si="17"/>
        <v>0</v>
      </c>
      <c r="N111" s="525"/>
      <c r="O111" s="514">
        <f t="shared" si="19"/>
        <v>0</v>
      </c>
      <c r="P111" s="514">
        <f t="shared" si="20"/>
        <v>0</v>
      </c>
    </row>
    <row r="112" spans="1:16">
      <c r="B112" s="195" t="str">
        <f t="shared" si="21"/>
        <v/>
      </c>
      <c r="C112" s="507">
        <f>IF(D93="","-",+C111+1)</f>
        <v>2029</v>
      </c>
      <c r="D112" s="374">
        <f>IF(F111+SUM(E$99:E111)=D$92,F111,D$92-SUM(E$99:E111))</f>
        <v>1103894.2196404943</v>
      </c>
      <c r="E112" s="522">
        <f>IF(+J96&lt;F111,J96,D112)</f>
        <v>37099.547619047618</v>
      </c>
      <c r="F112" s="523">
        <f t="shared" si="27"/>
        <v>1066794.6720214467</v>
      </c>
      <c r="G112" s="523">
        <f t="shared" si="28"/>
        <v>1085344.4458309705</v>
      </c>
      <c r="H112" s="526">
        <f t="shared" si="29"/>
        <v>164581.76518441434</v>
      </c>
      <c r="I112" s="577">
        <f t="shared" si="30"/>
        <v>164581.76518441434</v>
      </c>
      <c r="J112" s="514">
        <f t="shared" si="15"/>
        <v>0</v>
      </c>
      <c r="K112" s="514"/>
      <c r="L112" s="525"/>
      <c r="M112" s="514">
        <f t="shared" si="17"/>
        <v>0</v>
      </c>
      <c r="N112" s="525"/>
      <c r="O112" s="514">
        <f t="shared" si="19"/>
        <v>0</v>
      </c>
      <c r="P112" s="514">
        <f t="shared" si="20"/>
        <v>0</v>
      </c>
    </row>
    <row r="113" spans="2:16">
      <c r="B113" s="195" t="str">
        <f t="shared" si="21"/>
        <v/>
      </c>
      <c r="C113" s="507">
        <f>IF(D93="","-",+C112+1)</f>
        <v>2030</v>
      </c>
      <c r="D113" s="374">
        <f>IF(F112+SUM(E$99:E112)=D$92,F112,D$92-SUM(E$99:E112))</f>
        <v>1066794.6720214467</v>
      </c>
      <c r="E113" s="522">
        <f>IF(+J96&lt;F112,J96,D113)</f>
        <v>37099.547619047618</v>
      </c>
      <c r="F113" s="523">
        <f t="shared" si="27"/>
        <v>1029695.1244023992</v>
      </c>
      <c r="G113" s="523">
        <f t="shared" si="28"/>
        <v>1048244.898211923</v>
      </c>
      <c r="H113" s="526">
        <f t="shared" si="29"/>
        <v>160224.13234323182</v>
      </c>
      <c r="I113" s="577">
        <f t="shared" si="30"/>
        <v>160224.13234323182</v>
      </c>
      <c r="J113" s="514">
        <f t="shared" si="15"/>
        <v>0</v>
      </c>
      <c r="K113" s="514"/>
      <c r="L113" s="525"/>
      <c r="M113" s="514">
        <f t="shared" si="17"/>
        <v>0</v>
      </c>
      <c r="N113" s="525"/>
      <c r="O113" s="514">
        <f t="shared" si="19"/>
        <v>0</v>
      </c>
      <c r="P113" s="514">
        <f t="shared" si="20"/>
        <v>0</v>
      </c>
    </row>
    <row r="114" spans="2:16">
      <c r="B114" s="195" t="str">
        <f t="shared" si="21"/>
        <v/>
      </c>
      <c r="C114" s="507">
        <f>IF(D93="","-",+C113+1)</f>
        <v>2031</v>
      </c>
      <c r="D114" s="374">
        <f>IF(F113+SUM(E$99:E113)=D$92,F113,D$92-SUM(E$99:E113))</f>
        <v>1029695.1244023992</v>
      </c>
      <c r="E114" s="522">
        <f>IF(+J96&lt;F113,J96,D114)</f>
        <v>37099.547619047618</v>
      </c>
      <c r="F114" s="523">
        <f t="shared" si="27"/>
        <v>992595.5767833516</v>
      </c>
      <c r="G114" s="523">
        <f t="shared" si="28"/>
        <v>1011145.3505928754</v>
      </c>
      <c r="H114" s="526">
        <f t="shared" si="29"/>
        <v>155866.49950204929</v>
      </c>
      <c r="I114" s="577">
        <f t="shared" si="30"/>
        <v>155866.49950204929</v>
      </c>
      <c r="J114" s="514">
        <f t="shared" si="15"/>
        <v>0</v>
      </c>
      <c r="K114" s="514"/>
      <c r="L114" s="525"/>
      <c r="M114" s="514">
        <f t="shared" si="17"/>
        <v>0</v>
      </c>
      <c r="N114" s="525"/>
      <c r="O114" s="514">
        <f t="shared" si="19"/>
        <v>0</v>
      </c>
      <c r="P114" s="514">
        <f t="shared" si="20"/>
        <v>0</v>
      </c>
    </row>
    <row r="115" spans="2:16">
      <c r="B115" s="195" t="str">
        <f t="shared" si="21"/>
        <v/>
      </c>
      <c r="C115" s="507">
        <f>IF(D93="","-",+C114+1)</f>
        <v>2032</v>
      </c>
      <c r="D115" s="374">
        <f>IF(F114+SUM(E$99:E114)=D$92,F114,D$92-SUM(E$99:E114))</f>
        <v>992595.5767833516</v>
      </c>
      <c r="E115" s="522">
        <f>IF(+J96&lt;F114,J96,D115)</f>
        <v>37099.547619047618</v>
      </c>
      <c r="F115" s="523">
        <f t="shared" si="27"/>
        <v>955496.02916430403</v>
      </c>
      <c r="G115" s="523">
        <f t="shared" si="28"/>
        <v>974045.80297382781</v>
      </c>
      <c r="H115" s="526">
        <f t="shared" si="29"/>
        <v>151508.86666086671</v>
      </c>
      <c r="I115" s="577">
        <f t="shared" si="30"/>
        <v>151508.86666086671</v>
      </c>
      <c r="J115" s="514">
        <f t="shared" si="15"/>
        <v>0</v>
      </c>
      <c r="K115" s="514"/>
      <c r="L115" s="525"/>
      <c r="M115" s="514">
        <f t="shared" si="17"/>
        <v>0</v>
      </c>
      <c r="N115" s="525"/>
      <c r="O115" s="514">
        <f t="shared" si="19"/>
        <v>0</v>
      </c>
      <c r="P115" s="514">
        <f t="shared" si="20"/>
        <v>0</v>
      </c>
    </row>
    <row r="116" spans="2:16">
      <c r="B116" s="195" t="str">
        <f t="shared" si="21"/>
        <v/>
      </c>
      <c r="C116" s="507">
        <f>IF(D93="","-",+C115+1)</f>
        <v>2033</v>
      </c>
      <c r="D116" s="374">
        <f>IF(F115+SUM(E$99:E115)=D$92,F115,D$92-SUM(E$99:E115))</f>
        <v>955496.02916430403</v>
      </c>
      <c r="E116" s="522">
        <f>IF(+J96&lt;F115,J96,D116)</f>
        <v>37099.547619047618</v>
      </c>
      <c r="F116" s="523">
        <f t="shared" si="27"/>
        <v>918396.48154525645</v>
      </c>
      <c r="G116" s="523">
        <f t="shared" si="28"/>
        <v>936946.25535478024</v>
      </c>
      <c r="H116" s="526">
        <f t="shared" si="29"/>
        <v>147151.23381968419</v>
      </c>
      <c r="I116" s="577">
        <f t="shared" si="30"/>
        <v>147151.23381968419</v>
      </c>
      <c r="J116" s="514">
        <f t="shared" si="15"/>
        <v>0</v>
      </c>
      <c r="K116" s="514"/>
      <c r="L116" s="525"/>
      <c r="M116" s="514">
        <f t="shared" si="17"/>
        <v>0</v>
      </c>
      <c r="N116" s="525"/>
      <c r="O116" s="514">
        <f t="shared" si="19"/>
        <v>0</v>
      </c>
      <c r="P116" s="514">
        <f t="shared" si="20"/>
        <v>0</v>
      </c>
    </row>
    <row r="117" spans="2:16">
      <c r="B117" s="195" t="str">
        <f t="shared" si="21"/>
        <v/>
      </c>
      <c r="C117" s="507">
        <f>IF(D93="","-",+C116+1)</f>
        <v>2034</v>
      </c>
      <c r="D117" s="374">
        <f>IF(F116+SUM(E$99:E116)=D$92,F116,D$92-SUM(E$99:E116))</f>
        <v>918396.48154525645</v>
      </c>
      <c r="E117" s="522">
        <f>IF(+J96&lt;F116,J96,D117)</f>
        <v>37099.547619047618</v>
      </c>
      <c r="F117" s="523">
        <f t="shared" si="27"/>
        <v>881296.93392620888</v>
      </c>
      <c r="G117" s="523">
        <f t="shared" si="28"/>
        <v>899846.70773573266</v>
      </c>
      <c r="H117" s="526">
        <f t="shared" si="29"/>
        <v>142793.60097850164</v>
      </c>
      <c r="I117" s="577">
        <f t="shared" si="30"/>
        <v>142793.60097850164</v>
      </c>
      <c r="J117" s="514">
        <f t="shared" si="15"/>
        <v>0</v>
      </c>
      <c r="K117" s="514"/>
      <c r="L117" s="525"/>
      <c r="M117" s="514">
        <f t="shared" si="17"/>
        <v>0</v>
      </c>
      <c r="N117" s="525"/>
      <c r="O117" s="514">
        <f t="shared" si="19"/>
        <v>0</v>
      </c>
      <c r="P117" s="514">
        <f t="shared" si="20"/>
        <v>0</v>
      </c>
    </row>
    <row r="118" spans="2:16">
      <c r="B118" s="195" t="str">
        <f t="shared" si="21"/>
        <v/>
      </c>
      <c r="C118" s="507">
        <f>IF(D93="","-",+C117+1)</f>
        <v>2035</v>
      </c>
      <c r="D118" s="374">
        <f>IF(F117+SUM(E$99:E117)=D$92,F117,D$92-SUM(E$99:E117))</f>
        <v>881296.93392620888</v>
      </c>
      <c r="E118" s="522">
        <f>IF(+J96&lt;F117,J96,D118)</f>
        <v>37099.547619047618</v>
      </c>
      <c r="F118" s="523">
        <f t="shared" si="27"/>
        <v>844197.3863071613</v>
      </c>
      <c r="G118" s="523">
        <f t="shared" si="28"/>
        <v>862747.16011668509</v>
      </c>
      <c r="H118" s="526">
        <f t="shared" si="29"/>
        <v>138435.96813731908</v>
      </c>
      <c r="I118" s="577">
        <f t="shared" si="30"/>
        <v>138435.96813731908</v>
      </c>
      <c r="J118" s="514">
        <f t="shared" si="15"/>
        <v>0</v>
      </c>
      <c r="K118" s="514"/>
      <c r="L118" s="525"/>
      <c r="M118" s="514">
        <f t="shared" si="17"/>
        <v>0</v>
      </c>
      <c r="N118" s="525"/>
      <c r="O118" s="514">
        <f t="shared" si="19"/>
        <v>0</v>
      </c>
      <c r="P118" s="514">
        <f t="shared" si="20"/>
        <v>0</v>
      </c>
    </row>
    <row r="119" spans="2:16">
      <c r="B119" s="195" t="str">
        <f t="shared" si="21"/>
        <v/>
      </c>
      <c r="C119" s="507">
        <f>IF(D93="","-",+C118+1)</f>
        <v>2036</v>
      </c>
      <c r="D119" s="374">
        <f>IF(F118+SUM(E$99:E118)=D$92,F118,D$92-SUM(E$99:E118))</f>
        <v>844197.3863071613</v>
      </c>
      <c r="E119" s="522">
        <f>IF(+J96&lt;F118,J96,D119)</f>
        <v>37099.547619047618</v>
      </c>
      <c r="F119" s="523">
        <f t="shared" si="27"/>
        <v>807097.83868811373</v>
      </c>
      <c r="G119" s="523">
        <f t="shared" si="28"/>
        <v>825647.61249763751</v>
      </c>
      <c r="H119" s="526">
        <f t="shared" si="29"/>
        <v>134078.33529613656</v>
      </c>
      <c r="I119" s="577">
        <f t="shared" si="30"/>
        <v>134078.33529613656</v>
      </c>
      <c r="J119" s="514">
        <f t="shared" si="15"/>
        <v>0</v>
      </c>
      <c r="K119" s="514"/>
      <c r="L119" s="525"/>
      <c r="M119" s="514">
        <f t="shared" si="17"/>
        <v>0</v>
      </c>
      <c r="N119" s="525"/>
      <c r="O119" s="514">
        <f t="shared" si="19"/>
        <v>0</v>
      </c>
      <c r="P119" s="514">
        <f t="shared" si="20"/>
        <v>0</v>
      </c>
    </row>
    <row r="120" spans="2:16">
      <c r="B120" s="195" t="str">
        <f t="shared" si="21"/>
        <v/>
      </c>
      <c r="C120" s="507">
        <f>IF(D93="","-",+C119+1)</f>
        <v>2037</v>
      </c>
      <c r="D120" s="374">
        <f>IF(F119+SUM(E$99:E119)=D$92,F119,D$92-SUM(E$99:E119))</f>
        <v>807097.83868811373</v>
      </c>
      <c r="E120" s="522">
        <f>IF(+J96&lt;F119,J96,D120)</f>
        <v>37099.547619047618</v>
      </c>
      <c r="F120" s="523">
        <f t="shared" si="27"/>
        <v>769998.29106906615</v>
      </c>
      <c r="G120" s="523">
        <f t="shared" si="28"/>
        <v>788548.06487858994</v>
      </c>
      <c r="H120" s="526">
        <f t="shared" si="29"/>
        <v>129720.70245495401</v>
      </c>
      <c r="I120" s="577">
        <f t="shared" si="30"/>
        <v>129720.70245495401</v>
      </c>
      <c r="J120" s="514">
        <f t="shared" si="15"/>
        <v>0</v>
      </c>
      <c r="K120" s="514"/>
      <c r="L120" s="525"/>
      <c r="M120" s="514">
        <f t="shared" si="17"/>
        <v>0</v>
      </c>
      <c r="N120" s="525"/>
      <c r="O120" s="514">
        <f t="shared" si="19"/>
        <v>0</v>
      </c>
      <c r="P120" s="514">
        <f t="shared" si="20"/>
        <v>0</v>
      </c>
    </row>
    <row r="121" spans="2:16">
      <c r="B121" s="195" t="str">
        <f t="shared" si="21"/>
        <v/>
      </c>
      <c r="C121" s="507">
        <f>IF(D93="","-",+C120+1)</f>
        <v>2038</v>
      </c>
      <c r="D121" s="374">
        <f>IF(F120+SUM(E$99:E120)=D$92,F120,D$92-SUM(E$99:E120))</f>
        <v>769998.29106906615</v>
      </c>
      <c r="E121" s="522">
        <f>IF(+J96&lt;F120,J96,D121)</f>
        <v>37099.547619047618</v>
      </c>
      <c r="F121" s="523">
        <f t="shared" si="27"/>
        <v>732898.74345001858</v>
      </c>
      <c r="G121" s="523">
        <f t="shared" si="28"/>
        <v>751448.51725954236</v>
      </c>
      <c r="H121" s="526">
        <f t="shared" si="29"/>
        <v>125363.06961377145</v>
      </c>
      <c r="I121" s="577">
        <f t="shared" si="30"/>
        <v>125363.06961377145</v>
      </c>
      <c r="J121" s="514">
        <f t="shared" si="15"/>
        <v>0</v>
      </c>
      <c r="K121" s="514"/>
      <c r="L121" s="525"/>
      <c r="M121" s="514">
        <f t="shared" si="17"/>
        <v>0</v>
      </c>
      <c r="N121" s="525"/>
      <c r="O121" s="514">
        <f t="shared" si="19"/>
        <v>0</v>
      </c>
      <c r="P121" s="514">
        <f t="shared" si="20"/>
        <v>0</v>
      </c>
    </row>
    <row r="122" spans="2:16">
      <c r="B122" s="195" t="str">
        <f t="shared" si="21"/>
        <v/>
      </c>
      <c r="C122" s="507">
        <f>IF(D93="","-",+C121+1)</f>
        <v>2039</v>
      </c>
      <c r="D122" s="374">
        <f>IF(F121+SUM(E$99:E121)=D$92,F121,D$92-SUM(E$99:E121))</f>
        <v>732898.74345001858</v>
      </c>
      <c r="E122" s="522">
        <f>IF(+J96&lt;F121,J96,D122)</f>
        <v>37099.547619047618</v>
      </c>
      <c r="F122" s="523">
        <f t="shared" si="27"/>
        <v>695799.195830971</v>
      </c>
      <c r="G122" s="523">
        <f t="shared" si="28"/>
        <v>714348.96964049479</v>
      </c>
      <c r="H122" s="526">
        <f t="shared" si="29"/>
        <v>121005.43677258892</v>
      </c>
      <c r="I122" s="577">
        <f t="shared" si="30"/>
        <v>121005.43677258892</v>
      </c>
      <c r="J122" s="514">
        <f t="shared" si="15"/>
        <v>0</v>
      </c>
      <c r="K122" s="514"/>
      <c r="L122" s="525"/>
      <c r="M122" s="514">
        <f t="shared" si="17"/>
        <v>0</v>
      </c>
      <c r="N122" s="525"/>
      <c r="O122" s="514">
        <f t="shared" si="19"/>
        <v>0</v>
      </c>
      <c r="P122" s="514">
        <f t="shared" si="20"/>
        <v>0</v>
      </c>
    </row>
    <row r="123" spans="2:16">
      <c r="B123" s="195" t="str">
        <f t="shared" si="21"/>
        <v/>
      </c>
      <c r="C123" s="507">
        <f>IF(D93="","-",+C122+1)</f>
        <v>2040</v>
      </c>
      <c r="D123" s="374">
        <f>IF(F122+SUM(E$99:E122)=D$92,F122,D$92-SUM(E$99:E122))</f>
        <v>695799.195830971</v>
      </c>
      <c r="E123" s="522">
        <f>IF(+J96&lt;F122,J96,D123)</f>
        <v>37099.547619047618</v>
      </c>
      <c r="F123" s="523">
        <f t="shared" si="27"/>
        <v>658699.64821192343</v>
      </c>
      <c r="G123" s="523">
        <f t="shared" si="28"/>
        <v>677249.42202144722</v>
      </c>
      <c r="H123" s="526">
        <f t="shared" si="29"/>
        <v>116647.80393140636</v>
      </c>
      <c r="I123" s="577">
        <f t="shared" si="30"/>
        <v>116647.80393140636</v>
      </c>
      <c r="J123" s="514">
        <f t="shared" si="15"/>
        <v>0</v>
      </c>
      <c r="K123" s="514"/>
      <c r="L123" s="525"/>
      <c r="M123" s="514">
        <f t="shared" si="17"/>
        <v>0</v>
      </c>
      <c r="N123" s="525"/>
      <c r="O123" s="514">
        <f t="shared" si="19"/>
        <v>0</v>
      </c>
      <c r="P123" s="514">
        <f t="shared" si="20"/>
        <v>0</v>
      </c>
    </row>
    <row r="124" spans="2:16">
      <c r="B124" s="195" t="str">
        <f t="shared" si="21"/>
        <v/>
      </c>
      <c r="C124" s="507">
        <f>IF(D93="","-",+C123+1)</f>
        <v>2041</v>
      </c>
      <c r="D124" s="374">
        <f>IF(F123+SUM(E$99:E123)=D$92,F123,D$92-SUM(E$99:E123))</f>
        <v>658699.64821192343</v>
      </c>
      <c r="E124" s="522">
        <f>IF(+J96&lt;F123,J96,D124)</f>
        <v>37099.547619047618</v>
      </c>
      <c r="F124" s="523">
        <f t="shared" si="27"/>
        <v>621600.10059287585</v>
      </c>
      <c r="G124" s="523">
        <f t="shared" si="28"/>
        <v>640149.87440239964</v>
      </c>
      <c r="H124" s="526">
        <f t="shared" si="29"/>
        <v>112290.17109022383</v>
      </c>
      <c r="I124" s="577">
        <f t="shared" si="30"/>
        <v>112290.17109022383</v>
      </c>
      <c r="J124" s="514">
        <f t="shared" si="15"/>
        <v>0</v>
      </c>
      <c r="K124" s="514"/>
      <c r="L124" s="525"/>
      <c r="M124" s="514">
        <f t="shared" si="17"/>
        <v>0</v>
      </c>
      <c r="N124" s="525"/>
      <c r="O124" s="514">
        <f t="shared" si="19"/>
        <v>0</v>
      </c>
      <c r="P124" s="514">
        <f t="shared" si="20"/>
        <v>0</v>
      </c>
    </row>
    <row r="125" spans="2:16">
      <c r="B125" s="195" t="str">
        <f t="shared" si="21"/>
        <v/>
      </c>
      <c r="C125" s="507">
        <f>IF(D93="","-",+C124+1)</f>
        <v>2042</v>
      </c>
      <c r="D125" s="374">
        <f>IF(F124+SUM(E$99:E124)=D$92,F124,D$92-SUM(E$99:E124))</f>
        <v>621600.10059287585</v>
      </c>
      <c r="E125" s="522">
        <f>IF(+J96&lt;F124,J96,D125)</f>
        <v>37099.547619047618</v>
      </c>
      <c r="F125" s="523">
        <f t="shared" si="27"/>
        <v>584500.55297382828</v>
      </c>
      <c r="G125" s="523">
        <f t="shared" si="28"/>
        <v>603050.32678335207</v>
      </c>
      <c r="H125" s="526">
        <f t="shared" si="29"/>
        <v>107932.53824904127</v>
      </c>
      <c r="I125" s="577">
        <f t="shared" si="30"/>
        <v>107932.53824904127</v>
      </c>
      <c r="J125" s="514">
        <f t="shared" si="15"/>
        <v>0</v>
      </c>
      <c r="K125" s="514"/>
      <c r="L125" s="525"/>
      <c r="M125" s="514">
        <f t="shared" si="17"/>
        <v>0</v>
      </c>
      <c r="N125" s="525"/>
      <c r="O125" s="514">
        <f t="shared" si="19"/>
        <v>0</v>
      </c>
      <c r="P125" s="514">
        <f t="shared" si="20"/>
        <v>0</v>
      </c>
    </row>
    <row r="126" spans="2:16">
      <c r="B126" s="195" t="str">
        <f t="shared" si="21"/>
        <v/>
      </c>
      <c r="C126" s="507">
        <f>IF(D93="","-",+C125+1)</f>
        <v>2043</v>
      </c>
      <c r="D126" s="374">
        <f>IF(F125+SUM(E$99:E125)=D$92,F125,D$92-SUM(E$99:E125))</f>
        <v>584500.55297382828</v>
      </c>
      <c r="E126" s="522">
        <f>IF(+J96&lt;F125,J96,D126)</f>
        <v>37099.547619047618</v>
      </c>
      <c r="F126" s="523">
        <f t="shared" si="27"/>
        <v>547401.0053547807</v>
      </c>
      <c r="G126" s="523">
        <f t="shared" si="28"/>
        <v>565950.77916430449</v>
      </c>
      <c r="H126" s="526">
        <f t="shared" si="29"/>
        <v>103574.90540785874</v>
      </c>
      <c r="I126" s="577">
        <f t="shared" si="30"/>
        <v>103574.90540785874</v>
      </c>
      <c r="J126" s="514">
        <f t="shared" si="15"/>
        <v>0</v>
      </c>
      <c r="K126" s="514"/>
      <c r="L126" s="525"/>
      <c r="M126" s="514">
        <f t="shared" si="17"/>
        <v>0</v>
      </c>
      <c r="N126" s="525"/>
      <c r="O126" s="514">
        <f t="shared" si="19"/>
        <v>0</v>
      </c>
      <c r="P126" s="514">
        <f t="shared" si="20"/>
        <v>0</v>
      </c>
    </row>
    <row r="127" spans="2:16">
      <c r="B127" s="195" t="str">
        <f t="shared" si="21"/>
        <v/>
      </c>
      <c r="C127" s="507">
        <f>IF(D93="","-",+C126+1)</f>
        <v>2044</v>
      </c>
      <c r="D127" s="374">
        <f>IF(F126+SUM(E$99:E126)=D$92,F126,D$92-SUM(E$99:E126))</f>
        <v>547401.0053547807</v>
      </c>
      <c r="E127" s="522">
        <f>IF(+J96&lt;F126,J96,D127)</f>
        <v>37099.547619047618</v>
      </c>
      <c r="F127" s="523">
        <f t="shared" si="27"/>
        <v>510301.45773573307</v>
      </c>
      <c r="G127" s="523">
        <f t="shared" si="28"/>
        <v>528851.23154525692</v>
      </c>
      <c r="H127" s="526">
        <f t="shared" si="29"/>
        <v>99217.272566676198</v>
      </c>
      <c r="I127" s="577">
        <f t="shared" si="30"/>
        <v>99217.272566676198</v>
      </c>
      <c r="J127" s="514">
        <f t="shared" si="15"/>
        <v>0</v>
      </c>
      <c r="K127" s="514"/>
      <c r="L127" s="525"/>
      <c r="M127" s="514">
        <f t="shared" si="17"/>
        <v>0</v>
      </c>
      <c r="N127" s="525"/>
      <c r="O127" s="514">
        <f t="shared" si="19"/>
        <v>0</v>
      </c>
      <c r="P127" s="514">
        <f t="shared" si="20"/>
        <v>0</v>
      </c>
    </row>
    <row r="128" spans="2:16">
      <c r="B128" s="195" t="str">
        <f t="shared" si="21"/>
        <v/>
      </c>
      <c r="C128" s="507">
        <f>IF(D93="","-",+C127+1)</f>
        <v>2045</v>
      </c>
      <c r="D128" s="374">
        <f>IF(F127+SUM(E$99:E127)=D$92,F127,D$92-SUM(E$99:E127))</f>
        <v>510301.45773573307</v>
      </c>
      <c r="E128" s="522">
        <f>IF(+J96&lt;F127,J96,D128)</f>
        <v>37099.547619047618</v>
      </c>
      <c r="F128" s="523">
        <f t="shared" si="27"/>
        <v>473201.91011668544</v>
      </c>
      <c r="G128" s="523">
        <f t="shared" si="28"/>
        <v>491751.68392620923</v>
      </c>
      <c r="H128" s="526">
        <f t="shared" si="29"/>
        <v>94859.639725493631</v>
      </c>
      <c r="I128" s="577">
        <f t="shared" si="30"/>
        <v>94859.639725493631</v>
      </c>
      <c r="J128" s="514">
        <f t="shared" si="15"/>
        <v>0</v>
      </c>
      <c r="K128" s="514"/>
      <c r="L128" s="525"/>
      <c r="M128" s="514">
        <f t="shared" si="17"/>
        <v>0</v>
      </c>
      <c r="N128" s="525"/>
      <c r="O128" s="514">
        <f t="shared" si="19"/>
        <v>0</v>
      </c>
      <c r="P128" s="514">
        <f t="shared" si="20"/>
        <v>0</v>
      </c>
    </row>
    <row r="129" spans="2:16">
      <c r="B129" s="195" t="str">
        <f t="shared" si="21"/>
        <v/>
      </c>
      <c r="C129" s="507">
        <f>IF(D93="","-",+C128+1)</f>
        <v>2046</v>
      </c>
      <c r="D129" s="374">
        <f>IF(F128+SUM(E$99:E128)=D$92,F128,D$92-SUM(E$99:E128))</f>
        <v>473201.91011668544</v>
      </c>
      <c r="E129" s="522">
        <f>IF(+J96&lt;F128,J96,D129)</f>
        <v>37099.547619047618</v>
      </c>
      <c r="F129" s="523">
        <f t="shared" si="27"/>
        <v>436102.36249763781</v>
      </c>
      <c r="G129" s="523">
        <f t="shared" si="28"/>
        <v>454652.13630716165</v>
      </c>
      <c r="H129" s="526">
        <f t="shared" si="29"/>
        <v>90502.006884311093</v>
      </c>
      <c r="I129" s="577">
        <f t="shared" si="30"/>
        <v>90502.006884311093</v>
      </c>
      <c r="J129" s="514">
        <f t="shared" si="15"/>
        <v>0</v>
      </c>
      <c r="K129" s="514"/>
      <c r="L129" s="525"/>
      <c r="M129" s="514">
        <f t="shared" si="17"/>
        <v>0</v>
      </c>
      <c r="N129" s="525"/>
      <c r="O129" s="514">
        <f t="shared" si="19"/>
        <v>0</v>
      </c>
      <c r="P129" s="514">
        <f t="shared" si="20"/>
        <v>0</v>
      </c>
    </row>
    <row r="130" spans="2:16">
      <c r="B130" s="195" t="str">
        <f t="shared" si="21"/>
        <v/>
      </c>
      <c r="C130" s="507">
        <f>IF(D93="","-",+C129+1)</f>
        <v>2047</v>
      </c>
      <c r="D130" s="374">
        <f>IF(F129+SUM(E$99:E129)=D$92,F129,D$92-SUM(E$99:E129))</f>
        <v>436102.36249763781</v>
      </c>
      <c r="E130" s="522">
        <f>IF(+J96&lt;F129,J96,D130)</f>
        <v>37099.547619047618</v>
      </c>
      <c r="F130" s="523">
        <f t="shared" si="27"/>
        <v>399002.81487859017</v>
      </c>
      <c r="G130" s="523">
        <f t="shared" si="28"/>
        <v>417552.58868811396</v>
      </c>
      <c r="H130" s="526">
        <f t="shared" si="29"/>
        <v>86144.374043128526</v>
      </c>
      <c r="I130" s="577">
        <f t="shared" si="30"/>
        <v>86144.374043128526</v>
      </c>
      <c r="J130" s="514">
        <f t="shared" si="15"/>
        <v>0</v>
      </c>
      <c r="K130" s="514"/>
      <c r="L130" s="525"/>
      <c r="M130" s="514">
        <f t="shared" si="17"/>
        <v>0</v>
      </c>
      <c r="N130" s="525"/>
      <c r="O130" s="514">
        <f t="shared" si="19"/>
        <v>0</v>
      </c>
      <c r="P130" s="514">
        <f t="shared" si="20"/>
        <v>0</v>
      </c>
    </row>
    <row r="131" spans="2:16">
      <c r="B131" s="195" t="str">
        <f t="shared" si="21"/>
        <v/>
      </c>
      <c r="C131" s="507">
        <f>IF(D93="","-",+C130+1)</f>
        <v>2048</v>
      </c>
      <c r="D131" s="374">
        <f>IF(F130+SUM(E$99:E130)=D$92,F130,D$92-SUM(E$99:E130))</f>
        <v>399002.81487859017</v>
      </c>
      <c r="E131" s="522">
        <f>IF(+J96&lt;F130,J96,D131)</f>
        <v>37099.547619047618</v>
      </c>
      <c r="F131" s="523">
        <f t="shared" ref="F131:F154" si="31">+D131-E131</f>
        <v>361903.26725954254</v>
      </c>
      <c r="G131" s="523">
        <f t="shared" ref="G131:G154" si="32">+(F131+D131)/2</f>
        <v>380453.04106906638</v>
      </c>
      <c r="H131" s="526">
        <f t="shared" si="29"/>
        <v>81786.741201945988</v>
      </c>
      <c r="I131" s="577">
        <f t="shared" si="30"/>
        <v>81786.741201945988</v>
      </c>
      <c r="J131" s="514">
        <f t="shared" ref="J131:J154" si="33">+I541-H541</f>
        <v>0</v>
      </c>
      <c r="K131" s="514"/>
      <c r="L131" s="525"/>
      <c r="M131" s="514">
        <f t="shared" ref="M131:M154" si="34">IF(L541&lt;&gt;0,+H541-L541,0)</f>
        <v>0</v>
      </c>
      <c r="N131" s="525"/>
      <c r="O131" s="514">
        <f t="shared" ref="O131:O154" si="35">IF(N541&lt;&gt;0,+I541-N541,0)</f>
        <v>0</v>
      </c>
      <c r="P131" s="514">
        <f t="shared" ref="P131:P154" si="36">+O541-M541</f>
        <v>0</v>
      </c>
    </row>
    <row r="132" spans="2:16">
      <c r="B132" s="195" t="str">
        <f t="shared" si="21"/>
        <v/>
      </c>
      <c r="C132" s="507">
        <f>IF(D93="","-",+C131+1)</f>
        <v>2049</v>
      </c>
      <c r="D132" s="374">
        <f>IF(F131+SUM(E$99:E131)=D$92,F131,D$92-SUM(E$99:E131))</f>
        <v>361903.26725954254</v>
      </c>
      <c r="E132" s="522">
        <f>IF(+J96&lt;F131,J96,D132)</f>
        <v>37099.547619047618</v>
      </c>
      <c r="F132" s="523">
        <f t="shared" si="31"/>
        <v>324803.71964049491</v>
      </c>
      <c r="G132" s="523">
        <f t="shared" si="32"/>
        <v>343353.49345001869</v>
      </c>
      <c r="H132" s="526">
        <f t="shared" si="29"/>
        <v>77429.108360763435</v>
      </c>
      <c r="I132" s="577">
        <f t="shared" si="30"/>
        <v>77429.108360763435</v>
      </c>
      <c r="J132" s="514">
        <f t="shared" si="33"/>
        <v>0</v>
      </c>
      <c r="K132" s="514"/>
      <c r="L132" s="525"/>
      <c r="M132" s="514">
        <f t="shared" si="34"/>
        <v>0</v>
      </c>
      <c r="N132" s="525"/>
      <c r="O132" s="514">
        <f t="shared" si="35"/>
        <v>0</v>
      </c>
      <c r="P132" s="514">
        <f t="shared" si="36"/>
        <v>0</v>
      </c>
    </row>
    <row r="133" spans="2:16">
      <c r="B133" s="195" t="str">
        <f t="shared" si="21"/>
        <v/>
      </c>
      <c r="C133" s="507">
        <f>IF(D93="","-",+C132+1)</f>
        <v>2050</v>
      </c>
      <c r="D133" s="374">
        <f>IF(F132+SUM(E$99:E132)=D$92,F132,D$92-SUM(E$99:E132))</f>
        <v>324803.71964049491</v>
      </c>
      <c r="E133" s="522">
        <f>IF(+J96&lt;F132,J96,D133)</f>
        <v>37099.547619047618</v>
      </c>
      <c r="F133" s="523">
        <f t="shared" si="31"/>
        <v>287704.17202144727</v>
      </c>
      <c r="G133" s="523">
        <f t="shared" si="32"/>
        <v>306253.94583097112</v>
      </c>
      <c r="H133" s="526">
        <f t="shared" si="29"/>
        <v>73071.475519580883</v>
      </c>
      <c r="I133" s="577">
        <f t="shared" si="30"/>
        <v>73071.475519580883</v>
      </c>
      <c r="J133" s="514">
        <f t="shared" si="33"/>
        <v>0</v>
      </c>
      <c r="K133" s="514"/>
      <c r="L133" s="525"/>
      <c r="M133" s="514">
        <f t="shared" si="34"/>
        <v>0</v>
      </c>
      <c r="N133" s="525"/>
      <c r="O133" s="514">
        <f t="shared" si="35"/>
        <v>0</v>
      </c>
      <c r="P133" s="514">
        <f t="shared" si="36"/>
        <v>0</v>
      </c>
    </row>
    <row r="134" spans="2:16">
      <c r="B134" s="195" t="str">
        <f t="shared" si="21"/>
        <v/>
      </c>
      <c r="C134" s="507">
        <f>IF(D93="","-",+C133+1)</f>
        <v>2051</v>
      </c>
      <c r="D134" s="374">
        <f>IF(F133+SUM(E$99:E133)=D$92,F133,D$92-SUM(E$99:E133))</f>
        <v>287704.17202144727</v>
      </c>
      <c r="E134" s="522">
        <f>IF(+J96&lt;F133,J96,D134)</f>
        <v>37099.547619047618</v>
      </c>
      <c r="F134" s="523">
        <f t="shared" si="31"/>
        <v>250604.62440239964</v>
      </c>
      <c r="G134" s="523">
        <f t="shared" si="32"/>
        <v>269154.39821192343</v>
      </c>
      <c r="H134" s="526">
        <f t="shared" si="29"/>
        <v>68713.84267839833</v>
      </c>
      <c r="I134" s="577">
        <f t="shared" si="30"/>
        <v>68713.84267839833</v>
      </c>
      <c r="J134" s="514">
        <f t="shared" si="33"/>
        <v>0</v>
      </c>
      <c r="K134" s="514"/>
      <c r="L134" s="525"/>
      <c r="M134" s="514">
        <f t="shared" si="34"/>
        <v>0</v>
      </c>
      <c r="N134" s="525"/>
      <c r="O134" s="514">
        <f t="shared" si="35"/>
        <v>0</v>
      </c>
      <c r="P134" s="514">
        <f t="shared" si="36"/>
        <v>0</v>
      </c>
    </row>
    <row r="135" spans="2:16">
      <c r="B135" s="195" t="str">
        <f t="shared" si="21"/>
        <v/>
      </c>
      <c r="C135" s="507">
        <f>IF(D93="","-",+C134+1)</f>
        <v>2052</v>
      </c>
      <c r="D135" s="374">
        <f>IF(F134+SUM(E$99:E134)=D$92,F134,D$92-SUM(E$99:E134))</f>
        <v>250604.62440239964</v>
      </c>
      <c r="E135" s="522">
        <f>IF(+J96&lt;F134,J96,D135)</f>
        <v>37099.547619047618</v>
      </c>
      <c r="F135" s="523">
        <f t="shared" si="31"/>
        <v>213505.07678335201</v>
      </c>
      <c r="G135" s="523">
        <f t="shared" si="32"/>
        <v>232054.85059287582</v>
      </c>
      <c r="H135" s="526">
        <f t="shared" si="29"/>
        <v>64356.209837215778</v>
      </c>
      <c r="I135" s="577">
        <f t="shared" si="30"/>
        <v>64356.209837215778</v>
      </c>
      <c r="J135" s="514">
        <f t="shared" si="33"/>
        <v>0</v>
      </c>
      <c r="K135" s="514"/>
      <c r="L135" s="525"/>
      <c r="M135" s="514">
        <f t="shared" si="34"/>
        <v>0</v>
      </c>
      <c r="N135" s="525"/>
      <c r="O135" s="514">
        <f t="shared" si="35"/>
        <v>0</v>
      </c>
      <c r="P135" s="514">
        <f t="shared" si="36"/>
        <v>0</v>
      </c>
    </row>
    <row r="136" spans="2:16">
      <c r="B136" s="195" t="str">
        <f t="shared" si="21"/>
        <v/>
      </c>
      <c r="C136" s="507">
        <f>IF(D93="","-",+C135+1)</f>
        <v>2053</v>
      </c>
      <c r="D136" s="374">
        <f>IF(F135+SUM(E$99:E135)=D$92,F135,D$92-SUM(E$99:E135))</f>
        <v>213505.07678335201</v>
      </c>
      <c r="E136" s="522">
        <f>IF(+J96&lt;F135,J96,D136)</f>
        <v>37099.547619047618</v>
      </c>
      <c r="F136" s="523">
        <f t="shared" si="31"/>
        <v>176405.52916430437</v>
      </c>
      <c r="G136" s="523">
        <f t="shared" si="32"/>
        <v>194955.30297382819</v>
      </c>
      <c r="H136" s="526">
        <f t="shared" si="29"/>
        <v>59998.576996033225</v>
      </c>
      <c r="I136" s="577">
        <f t="shared" si="30"/>
        <v>59998.576996033225</v>
      </c>
      <c r="J136" s="514">
        <f t="shared" si="33"/>
        <v>0</v>
      </c>
      <c r="K136" s="514"/>
      <c r="L136" s="525"/>
      <c r="M136" s="514">
        <f t="shared" si="34"/>
        <v>0</v>
      </c>
      <c r="N136" s="525"/>
      <c r="O136" s="514">
        <f t="shared" si="35"/>
        <v>0</v>
      </c>
      <c r="P136" s="514">
        <f t="shared" si="36"/>
        <v>0</v>
      </c>
    </row>
    <row r="137" spans="2:16">
      <c r="B137" s="195" t="str">
        <f t="shared" si="21"/>
        <v/>
      </c>
      <c r="C137" s="507">
        <f>IF(D93="","-",+C136+1)</f>
        <v>2054</v>
      </c>
      <c r="D137" s="374">
        <f>IF(F136+SUM(E$99:E136)=D$92,F136,D$92-SUM(E$99:E136))</f>
        <v>176405.52916430437</v>
      </c>
      <c r="E137" s="522">
        <f>IF(+J96&lt;F136,J96,D137)</f>
        <v>37099.547619047618</v>
      </c>
      <c r="F137" s="523">
        <f t="shared" si="31"/>
        <v>139305.98154525674</v>
      </c>
      <c r="G137" s="523">
        <f t="shared" si="32"/>
        <v>157855.75535478056</v>
      </c>
      <c r="H137" s="526">
        <f t="shared" si="29"/>
        <v>55640.944154850673</v>
      </c>
      <c r="I137" s="577">
        <f t="shared" si="30"/>
        <v>55640.944154850673</v>
      </c>
      <c r="J137" s="514">
        <f t="shared" si="33"/>
        <v>0</v>
      </c>
      <c r="K137" s="514"/>
      <c r="L137" s="525"/>
      <c r="M137" s="514">
        <f t="shared" si="34"/>
        <v>0</v>
      </c>
      <c r="N137" s="525"/>
      <c r="O137" s="514">
        <f t="shared" si="35"/>
        <v>0</v>
      </c>
      <c r="P137" s="514">
        <f t="shared" si="36"/>
        <v>0</v>
      </c>
    </row>
    <row r="138" spans="2:16">
      <c r="B138" s="195" t="str">
        <f t="shared" si="21"/>
        <v/>
      </c>
      <c r="C138" s="507">
        <f>IF(D93="","-",+C137+1)</f>
        <v>2055</v>
      </c>
      <c r="D138" s="374">
        <f>IF(F137+SUM(E$99:E137)=D$92,F137,D$92-SUM(E$99:E137))</f>
        <v>139305.98154525674</v>
      </c>
      <c r="E138" s="522">
        <f>IF(+J96&lt;F137,J96,D138)</f>
        <v>37099.547619047618</v>
      </c>
      <c r="F138" s="523">
        <f t="shared" si="31"/>
        <v>102206.43392620912</v>
      </c>
      <c r="G138" s="523">
        <f t="shared" si="32"/>
        <v>120756.20773573293</v>
      </c>
      <c r="H138" s="526">
        <f t="shared" si="29"/>
        <v>51283.31131366812</v>
      </c>
      <c r="I138" s="577">
        <f t="shared" si="30"/>
        <v>51283.31131366812</v>
      </c>
      <c r="J138" s="514">
        <f t="shared" si="33"/>
        <v>0</v>
      </c>
      <c r="K138" s="514"/>
      <c r="L138" s="525"/>
      <c r="M138" s="514">
        <f t="shared" si="34"/>
        <v>0</v>
      </c>
      <c r="N138" s="525"/>
      <c r="O138" s="514">
        <f t="shared" si="35"/>
        <v>0</v>
      </c>
      <c r="P138" s="514">
        <f t="shared" si="36"/>
        <v>0</v>
      </c>
    </row>
    <row r="139" spans="2:16">
      <c r="B139" s="195" t="str">
        <f t="shared" si="21"/>
        <v/>
      </c>
      <c r="C139" s="507">
        <f>IF(D93="","-",+C138+1)</f>
        <v>2056</v>
      </c>
      <c r="D139" s="374">
        <f>IF(F138+SUM(E$99:E138)=D$92,F138,D$92-SUM(E$99:E138))</f>
        <v>102206.43392620912</v>
      </c>
      <c r="E139" s="522">
        <f>IF(+J96&lt;F138,J96,D139)</f>
        <v>37099.547619047618</v>
      </c>
      <c r="F139" s="523">
        <f t="shared" si="31"/>
        <v>65106.886307161505</v>
      </c>
      <c r="G139" s="523">
        <f t="shared" si="32"/>
        <v>83656.660116685322</v>
      </c>
      <c r="H139" s="526">
        <f t="shared" si="29"/>
        <v>46925.678472485568</v>
      </c>
      <c r="I139" s="577">
        <f t="shared" si="30"/>
        <v>46925.678472485568</v>
      </c>
      <c r="J139" s="514">
        <f t="shared" si="33"/>
        <v>0</v>
      </c>
      <c r="K139" s="514"/>
      <c r="L139" s="525"/>
      <c r="M139" s="514">
        <f t="shared" si="34"/>
        <v>0</v>
      </c>
      <c r="N139" s="525"/>
      <c r="O139" s="514">
        <f t="shared" si="35"/>
        <v>0</v>
      </c>
      <c r="P139" s="514">
        <f t="shared" si="36"/>
        <v>0</v>
      </c>
    </row>
    <row r="140" spans="2:16">
      <c r="B140" s="195" t="str">
        <f t="shared" si="21"/>
        <v/>
      </c>
      <c r="C140" s="507">
        <f>IF(D93="","-",+C139+1)</f>
        <v>2057</v>
      </c>
      <c r="D140" s="374">
        <f>IF(F139+SUM(E$99:E139)=D$92,F139,D$92-SUM(E$99:E139))</f>
        <v>65106.886307161505</v>
      </c>
      <c r="E140" s="522">
        <f>IF(+J96&lt;F139,J96,D140)</f>
        <v>37099.547619047618</v>
      </c>
      <c r="F140" s="523">
        <f t="shared" si="31"/>
        <v>28007.338688113887</v>
      </c>
      <c r="G140" s="523">
        <f t="shared" si="32"/>
        <v>46557.112497637696</v>
      </c>
      <c r="H140" s="526">
        <f t="shared" si="29"/>
        <v>42568.045631303023</v>
      </c>
      <c r="I140" s="577">
        <f t="shared" si="30"/>
        <v>42568.045631303023</v>
      </c>
      <c r="J140" s="514">
        <f t="shared" si="33"/>
        <v>0</v>
      </c>
      <c r="K140" s="514"/>
      <c r="L140" s="525"/>
      <c r="M140" s="514">
        <f t="shared" si="34"/>
        <v>0</v>
      </c>
      <c r="N140" s="525"/>
      <c r="O140" s="514">
        <f t="shared" si="35"/>
        <v>0</v>
      </c>
      <c r="P140" s="514">
        <f t="shared" si="36"/>
        <v>0</v>
      </c>
    </row>
    <row r="141" spans="2:16">
      <c r="B141" s="195" t="str">
        <f t="shared" si="21"/>
        <v/>
      </c>
      <c r="C141" s="507">
        <f>IF(D93="","-",+C140+1)</f>
        <v>2058</v>
      </c>
      <c r="D141" s="374">
        <f>IF(F140+SUM(E$99:E140)=D$92,F140,D$92-SUM(E$99:E140))</f>
        <v>28007.338688113887</v>
      </c>
      <c r="E141" s="522">
        <f>IF(+J96&lt;F140,J96,D141)</f>
        <v>28007.338688113887</v>
      </c>
      <c r="F141" s="523">
        <f t="shared" si="31"/>
        <v>0</v>
      </c>
      <c r="G141" s="523">
        <f t="shared" si="32"/>
        <v>14003.669344056943</v>
      </c>
      <c r="H141" s="526">
        <f t="shared" si="29"/>
        <v>29652.179483945951</v>
      </c>
      <c r="I141" s="577">
        <f t="shared" si="30"/>
        <v>29652.179483945951</v>
      </c>
      <c r="J141" s="514">
        <f t="shared" si="33"/>
        <v>0</v>
      </c>
      <c r="K141" s="514"/>
      <c r="L141" s="525"/>
      <c r="M141" s="514">
        <f t="shared" si="34"/>
        <v>0</v>
      </c>
      <c r="N141" s="525"/>
      <c r="O141" s="514">
        <f t="shared" si="35"/>
        <v>0</v>
      </c>
      <c r="P141" s="514">
        <f t="shared" si="36"/>
        <v>0</v>
      </c>
    </row>
    <row r="142" spans="2:16">
      <c r="B142" s="195" t="str">
        <f t="shared" si="21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1"/>
        <v>0</v>
      </c>
      <c r="G142" s="523">
        <f t="shared" si="32"/>
        <v>0</v>
      </c>
      <c r="H142" s="526">
        <f t="shared" si="29"/>
        <v>0</v>
      </c>
      <c r="I142" s="577">
        <f t="shared" si="30"/>
        <v>0</v>
      </c>
      <c r="J142" s="514">
        <f t="shared" si="33"/>
        <v>0</v>
      </c>
      <c r="K142" s="514"/>
      <c r="L142" s="525"/>
      <c r="M142" s="514">
        <f t="shared" si="34"/>
        <v>0</v>
      </c>
      <c r="N142" s="525"/>
      <c r="O142" s="514">
        <f t="shared" si="35"/>
        <v>0</v>
      </c>
      <c r="P142" s="514">
        <f t="shared" si="36"/>
        <v>0</v>
      </c>
    </row>
    <row r="143" spans="2:16">
      <c r="B143" s="195" t="str">
        <f t="shared" si="21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1"/>
        <v>0</v>
      </c>
      <c r="G143" s="523">
        <f t="shared" si="32"/>
        <v>0</v>
      </c>
      <c r="H143" s="526">
        <f t="shared" si="29"/>
        <v>0</v>
      </c>
      <c r="I143" s="577">
        <f t="shared" si="30"/>
        <v>0</v>
      </c>
      <c r="J143" s="514">
        <f t="shared" si="33"/>
        <v>0</v>
      </c>
      <c r="K143" s="514"/>
      <c r="L143" s="525"/>
      <c r="M143" s="514">
        <f t="shared" si="34"/>
        <v>0</v>
      </c>
      <c r="N143" s="525"/>
      <c r="O143" s="514">
        <f t="shared" si="35"/>
        <v>0</v>
      </c>
      <c r="P143" s="514">
        <f t="shared" si="36"/>
        <v>0</v>
      </c>
    </row>
    <row r="144" spans="2:16">
      <c r="B144" s="195" t="str">
        <f t="shared" si="21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1"/>
        <v>0</v>
      </c>
      <c r="G144" s="523">
        <f t="shared" si="32"/>
        <v>0</v>
      </c>
      <c r="H144" s="526">
        <f t="shared" si="29"/>
        <v>0</v>
      </c>
      <c r="I144" s="577">
        <f t="shared" si="30"/>
        <v>0</v>
      </c>
      <c r="J144" s="514">
        <f t="shared" si="33"/>
        <v>0</v>
      </c>
      <c r="K144" s="514"/>
      <c r="L144" s="525"/>
      <c r="M144" s="514">
        <f t="shared" si="34"/>
        <v>0</v>
      </c>
      <c r="N144" s="525"/>
      <c r="O144" s="514">
        <f t="shared" si="35"/>
        <v>0</v>
      </c>
      <c r="P144" s="514">
        <f t="shared" si="36"/>
        <v>0</v>
      </c>
    </row>
    <row r="145" spans="2:16">
      <c r="B145" s="195" t="str">
        <f t="shared" si="21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1"/>
        <v>0</v>
      </c>
      <c r="G145" s="523">
        <f t="shared" si="32"/>
        <v>0</v>
      </c>
      <c r="H145" s="526">
        <f t="shared" si="29"/>
        <v>0</v>
      </c>
      <c r="I145" s="577">
        <f t="shared" si="30"/>
        <v>0</v>
      </c>
      <c r="J145" s="514">
        <f t="shared" si="33"/>
        <v>0</v>
      </c>
      <c r="K145" s="514"/>
      <c r="L145" s="525"/>
      <c r="M145" s="514">
        <f t="shared" si="34"/>
        <v>0</v>
      </c>
      <c r="N145" s="525"/>
      <c r="O145" s="514">
        <f t="shared" si="35"/>
        <v>0</v>
      </c>
      <c r="P145" s="514">
        <f t="shared" si="36"/>
        <v>0</v>
      </c>
    </row>
    <row r="146" spans="2:16">
      <c r="B146" s="195" t="str">
        <f t="shared" si="21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1"/>
        <v>0</v>
      </c>
      <c r="G146" s="523">
        <f t="shared" si="32"/>
        <v>0</v>
      </c>
      <c r="H146" s="526">
        <f t="shared" si="29"/>
        <v>0</v>
      </c>
      <c r="I146" s="577">
        <f t="shared" si="30"/>
        <v>0</v>
      </c>
      <c r="J146" s="514">
        <f t="shared" si="33"/>
        <v>0</v>
      </c>
      <c r="K146" s="514"/>
      <c r="L146" s="525"/>
      <c r="M146" s="514">
        <f t="shared" si="34"/>
        <v>0</v>
      </c>
      <c r="N146" s="525"/>
      <c r="O146" s="514">
        <f t="shared" si="35"/>
        <v>0</v>
      </c>
      <c r="P146" s="514">
        <f t="shared" si="36"/>
        <v>0</v>
      </c>
    </row>
    <row r="147" spans="2:16">
      <c r="B147" s="195" t="str">
        <f t="shared" si="21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1"/>
        <v>0</v>
      </c>
      <c r="G147" s="523">
        <f t="shared" si="32"/>
        <v>0</v>
      </c>
      <c r="H147" s="526">
        <f t="shared" si="29"/>
        <v>0</v>
      </c>
      <c r="I147" s="577">
        <f t="shared" si="30"/>
        <v>0</v>
      </c>
      <c r="J147" s="514">
        <f t="shared" si="33"/>
        <v>0</v>
      </c>
      <c r="K147" s="514"/>
      <c r="L147" s="525"/>
      <c r="M147" s="514">
        <f t="shared" si="34"/>
        <v>0</v>
      </c>
      <c r="N147" s="525"/>
      <c r="O147" s="514">
        <f t="shared" si="35"/>
        <v>0</v>
      </c>
      <c r="P147" s="514">
        <f t="shared" si="36"/>
        <v>0</v>
      </c>
    </row>
    <row r="148" spans="2:16">
      <c r="B148" s="195" t="str">
        <f t="shared" si="21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1"/>
        <v>0</v>
      </c>
      <c r="G148" s="523">
        <f t="shared" si="32"/>
        <v>0</v>
      </c>
      <c r="H148" s="526">
        <f t="shared" si="29"/>
        <v>0</v>
      </c>
      <c r="I148" s="577">
        <f t="shared" si="30"/>
        <v>0</v>
      </c>
      <c r="J148" s="514">
        <f t="shared" si="33"/>
        <v>0</v>
      </c>
      <c r="K148" s="514"/>
      <c r="L148" s="525"/>
      <c r="M148" s="514">
        <f t="shared" si="34"/>
        <v>0</v>
      </c>
      <c r="N148" s="525"/>
      <c r="O148" s="514">
        <f t="shared" si="35"/>
        <v>0</v>
      </c>
      <c r="P148" s="514">
        <f t="shared" si="36"/>
        <v>0</v>
      </c>
    </row>
    <row r="149" spans="2:16">
      <c r="B149" s="195" t="str">
        <f t="shared" si="21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1"/>
        <v>0</v>
      </c>
      <c r="G149" s="523">
        <f t="shared" si="32"/>
        <v>0</v>
      </c>
      <c r="H149" s="526">
        <f t="shared" si="29"/>
        <v>0</v>
      </c>
      <c r="I149" s="577">
        <f t="shared" si="30"/>
        <v>0</v>
      </c>
      <c r="J149" s="514">
        <f t="shared" si="33"/>
        <v>0</v>
      </c>
      <c r="K149" s="514"/>
      <c r="L149" s="525"/>
      <c r="M149" s="514">
        <f t="shared" si="34"/>
        <v>0</v>
      </c>
      <c r="N149" s="525"/>
      <c r="O149" s="514">
        <f t="shared" si="35"/>
        <v>0</v>
      </c>
      <c r="P149" s="514">
        <f t="shared" si="36"/>
        <v>0</v>
      </c>
    </row>
    <row r="150" spans="2:16">
      <c r="B150" s="195" t="str">
        <f t="shared" si="21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1"/>
        <v>0</v>
      </c>
      <c r="G150" s="523">
        <f t="shared" si="32"/>
        <v>0</v>
      </c>
      <c r="H150" s="526">
        <f t="shared" si="29"/>
        <v>0</v>
      </c>
      <c r="I150" s="577">
        <f t="shared" si="30"/>
        <v>0</v>
      </c>
      <c r="J150" s="514">
        <f t="shared" si="33"/>
        <v>0</v>
      </c>
      <c r="K150" s="514"/>
      <c r="L150" s="525"/>
      <c r="M150" s="514">
        <f t="shared" si="34"/>
        <v>0</v>
      </c>
      <c r="N150" s="525"/>
      <c r="O150" s="514">
        <f t="shared" si="35"/>
        <v>0</v>
      </c>
      <c r="P150" s="514">
        <f t="shared" si="36"/>
        <v>0</v>
      </c>
    </row>
    <row r="151" spans="2:16">
      <c r="B151" s="195" t="str">
        <f t="shared" si="21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1"/>
        <v>0</v>
      </c>
      <c r="G151" s="523">
        <f t="shared" si="32"/>
        <v>0</v>
      </c>
      <c r="H151" s="526">
        <f t="shared" si="29"/>
        <v>0</v>
      </c>
      <c r="I151" s="577">
        <f t="shared" si="30"/>
        <v>0</v>
      </c>
      <c r="J151" s="514">
        <f t="shared" si="33"/>
        <v>0</v>
      </c>
      <c r="K151" s="514"/>
      <c r="L151" s="525"/>
      <c r="M151" s="514">
        <f t="shared" si="34"/>
        <v>0</v>
      </c>
      <c r="N151" s="525"/>
      <c r="O151" s="514">
        <f t="shared" si="35"/>
        <v>0</v>
      </c>
      <c r="P151" s="514">
        <f t="shared" si="36"/>
        <v>0</v>
      </c>
    </row>
    <row r="152" spans="2:16">
      <c r="B152" s="195" t="str">
        <f t="shared" si="21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1"/>
        <v>0</v>
      </c>
      <c r="G152" s="523">
        <f t="shared" si="32"/>
        <v>0</v>
      </c>
      <c r="H152" s="526">
        <f t="shared" si="29"/>
        <v>0</v>
      </c>
      <c r="I152" s="577">
        <f t="shared" si="30"/>
        <v>0</v>
      </c>
      <c r="J152" s="514">
        <f t="shared" si="33"/>
        <v>0</v>
      </c>
      <c r="K152" s="514"/>
      <c r="L152" s="525"/>
      <c r="M152" s="514">
        <f t="shared" si="34"/>
        <v>0</v>
      </c>
      <c r="N152" s="525"/>
      <c r="O152" s="514">
        <f t="shared" si="35"/>
        <v>0</v>
      </c>
      <c r="P152" s="514">
        <f t="shared" si="36"/>
        <v>0</v>
      </c>
    </row>
    <row r="153" spans="2:16">
      <c r="B153" s="195" t="str">
        <f t="shared" si="21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1"/>
        <v>0</v>
      </c>
      <c r="G153" s="523">
        <f t="shared" si="32"/>
        <v>0</v>
      </c>
      <c r="H153" s="526">
        <f t="shared" si="29"/>
        <v>0</v>
      </c>
      <c r="I153" s="577">
        <f t="shared" si="30"/>
        <v>0</v>
      </c>
      <c r="J153" s="514">
        <f t="shared" si="33"/>
        <v>0</v>
      </c>
      <c r="K153" s="514"/>
      <c r="L153" s="525"/>
      <c r="M153" s="514">
        <f t="shared" si="34"/>
        <v>0</v>
      </c>
      <c r="N153" s="525"/>
      <c r="O153" s="514">
        <f t="shared" si="35"/>
        <v>0</v>
      </c>
      <c r="P153" s="514">
        <f t="shared" si="36"/>
        <v>0</v>
      </c>
    </row>
    <row r="154" spans="2:16" ht="13.5" thickBot="1">
      <c r="B154" s="195" t="str">
        <f t="shared" si="21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1"/>
        <v>0</v>
      </c>
      <c r="G154" s="528">
        <f t="shared" si="32"/>
        <v>0</v>
      </c>
      <c r="H154" s="530">
        <f t="shared" si="29"/>
        <v>0</v>
      </c>
      <c r="I154" s="579">
        <f t="shared" si="30"/>
        <v>0</v>
      </c>
      <c r="J154" s="533">
        <f t="shared" si="33"/>
        <v>0</v>
      </c>
      <c r="K154" s="514"/>
      <c r="L154" s="532"/>
      <c r="M154" s="533">
        <f t="shared" si="34"/>
        <v>0</v>
      </c>
      <c r="N154" s="532"/>
      <c r="O154" s="533">
        <f t="shared" si="35"/>
        <v>0</v>
      </c>
      <c r="P154" s="533">
        <f t="shared" si="36"/>
        <v>0</v>
      </c>
    </row>
    <row r="155" spans="2:16">
      <c r="C155" s="374" t="s">
        <v>78</v>
      </c>
      <c r="D155" s="375"/>
      <c r="E155" s="375">
        <f>SUM(E99:E154)</f>
        <v>1558181</v>
      </c>
      <c r="F155" s="375"/>
      <c r="G155" s="375"/>
      <c r="H155" s="375">
        <f>SUM(H99:H154)</f>
        <v>5409525.5037034946</v>
      </c>
      <c r="I155" s="375">
        <f>SUM(I99:I154)</f>
        <v>5409525.5037034946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view="pageBreakPreview" zoomScale="84" zoomScaleNormal="100" zoomScaleSheetLayoutView="84" workbookViewId="0">
      <selection activeCell="D112" sqref="D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1402762.0463897134</v>
      </c>
      <c r="O5" s="249"/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1402762.0463897134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f>13742804</f>
        <v>13742804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327209.61904761905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 t="shared" ref="K24:K29" si="10">G24</f>
        <v>1807676.4398879381</v>
      </c>
      <c r="L24" s="519">
        <f t="shared" si="7"/>
        <v>0</v>
      </c>
      <c r="M24" s="518">
        <f t="shared" ref="M24:M29" si="11"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 t="shared" si="10"/>
        <v>1709848.34416372</v>
      </c>
      <c r="L25" s="519">
        <f t="shared" si="7"/>
        <v>0</v>
      </c>
      <c r="M25" s="518">
        <f t="shared" si="11"/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159">
        <v>11061604.589903574</v>
      </c>
      <c r="E26" s="516">
        <v>335190.34146341466</v>
      </c>
      <c r="F26" s="159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 t="shared" si="10"/>
        <v>1719754.6523090333</v>
      </c>
      <c r="L26" s="519">
        <f t="shared" si="7"/>
        <v>0</v>
      </c>
      <c r="M26" s="518">
        <f t="shared" si="11"/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159">
        <v>10726414.248440159</v>
      </c>
      <c r="E27" s="516">
        <v>335190.34146341466</v>
      </c>
      <c r="F27" s="159">
        <v>10391223.906976745</v>
      </c>
      <c r="G27" s="516">
        <v>1677153.9378912852</v>
      </c>
      <c r="H27" s="510">
        <v>1677153.9378912852</v>
      </c>
      <c r="I27" s="511">
        <f t="shared" si="0"/>
        <v>0</v>
      </c>
      <c r="J27" s="511"/>
      <c r="K27" s="518">
        <f t="shared" si="10"/>
        <v>1677153.9378912852</v>
      </c>
      <c r="L27" s="519">
        <f t="shared" ref="L27" si="12">IF(K27&lt;&gt;0,+G27-K27,0)</f>
        <v>0</v>
      </c>
      <c r="M27" s="518">
        <f t="shared" si="11"/>
        <v>1677153.9378912852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159">
        <v>10391223.906976745</v>
      </c>
      <c r="E28" s="516">
        <v>335190.34146341466</v>
      </c>
      <c r="F28" s="159">
        <v>10056033.56551333</v>
      </c>
      <c r="G28" s="516">
        <v>1381430.0428702787</v>
      </c>
      <c r="H28" s="510">
        <v>1381430.0428702787</v>
      </c>
      <c r="I28" s="511">
        <f t="shared" si="0"/>
        <v>0</v>
      </c>
      <c r="J28" s="511"/>
      <c r="K28" s="518">
        <f t="shared" si="10"/>
        <v>1381430.0428702787</v>
      </c>
      <c r="L28" s="519">
        <f t="shared" ref="L28" si="13">IF(K28&lt;&gt;0,+G28-K28,0)</f>
        <v>0</v>
      </c>
      <c r="M28" s="518">
        <f t="shared" si="11"/>
        <v>1381430.0428702787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159">
        <v>10071623.813953489</v>
      </c>
      <c r="E29" s="516">
        <v>327209.61904761905</v>
      </c>
      <c r="F29" s="159">
        <v>9744414.1949058697</v>
      </c>
      <c r="G29" s="516">
        <v>1377504.6658858405</v>
      </c>
      <c r="H29" s="510">
        <v>1377504.6658858405</v>
      </c>
      <c r="I29" s="511">
        <f t="shared" si="0"/>
        <v>0</v>
      </c>
      <c r="J29" s="511"/>
      <c r="K29" s="518">
        <f t="shared" si="10"/>
        <v>1377504.6658858405</v>
      </c>
      <c r="L29" s="519">
        <f t="shared" ref="L29" si="14">IF(K29&lt;&gt;0,+G29-K29,0)</f>
        <v>0</v>
      </c>
      <c r="M29" s="518">
        <f t="shared" si="11"/>
        <v>1377504.6658858405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159">
        <v>9728823.946465712</v>
      </c>
      <c r="E30" s="516">
        <v>327209.61904761905</v>
      </c>
      <c r="F30" s="159">
        <v>9401614.3274180926</v>
      </c>
      <c r="G30" s="516">
        <v>1402762.0463897134</v>
      </c>
      <c r="H30" s="510">
        <v>1402762.0463897134</v>
      </c>
      <c r="I30" s="511">
        <f t="shared" si="0"/>
        <v>0</v>
      </c>
      <c r="J30" s="511"/>
      <c r="K30" s="518">
        <f t="shared" ref="K30" si="15">G30</f>
        <v>1402762.0463897134</v>
      </c>
      <c r="L30" s="519">
        <f t="shared" ref="L30" si="16">IF(K30&lt;&gt;0,+G30-K30,0)</f>
        <v>0</v>
      </c>
      <c r="M30" s="518">
        <f t="shared" ref="M30" si="17">H30</f>
        <v>1402762.0463897134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9401614.3274180926</v>
      </c>
      <c r="E31" s="522">
        <f>IF(+I14&lt;F30,I14,D31)</f>
        <v>327209.61904761905</v>
      </c>
      <c r="F31" s="523">
        <f t="shared" ref="F31:F48" si="18">+D31-E31</f>
        <v>9074404.7083704732</v>
      </c>
      <c r="G31" s="524">
        <f t="shared" ref="G31:G72" si="19">+I$12*((D31+F31)/2)+E31</f>
        <v>1365969.2562844504</v>
      </c>
      <c r="H31" s="491">
        <f t="shared" ref="H31:H72" si="20">+I$13*((D31+F31)/2)+E31</f>
        <v>1365969.2562844504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9074404.7083704732</v>
      </c>
      <c r="E32" s="522">
        <f>IF(+I14&lt;F31,I14,D32)</f>
        <v>327209.61904761905</v>
      </c>
      <c r="F32" s="523">
        <f t="shared" si="18"/>
        <v>8747195.0893228538</v>
      </c>
      <c r="G32" s="524">
        <f t="shared" si="19"/>
        <v>1329176.4661791874</v>
      </c>
      <c r="H32" s="491">
        <f t="shared" si="20"/>
        <v>1329176.4661791874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8747195.0893228538</v>
      </c>
      <c r="E33" s="522">
        <f>IF(+I14&lt;F32,I14,D33)</f>
        <v>327209.61904761905</v>
      </c>
      <c r="F33" s="523">
        <f t="shared" si="18"/>
        <v>8419985.4702752344</v>
      </c>
      <c r="G33" s="524">
        <f t="shared" si="19"/>
        <v>1292383.6760739242</v>
      </c>
      <c r="H33" s="491">
        <f t="shared" si="20"/>
        <v>1292383.6760739242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8419985.4702752344</v>
      </c>
      <c r="E34" s="522">
        <f>IF(+I14&lt;F33,I14,D34)</f>
        <v>327209.61904761905</v>
      </c>
      <c r="F34" s="523">
        <f t="shared" si="18"/>
        <v>8092775.851227615</v>
      </c>
      <c r="G34" s="524">
        <f t="shared" si="19"/>
        <v>1255590.8859686612</v>
      </c>
      <c r="H34" s="491">
        <f t="shared" si="20"/>
        <v>1255590.8859686612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8092775.851227615</v>
      </c>
      <c r="E35" s="522">
        <f>IF(+I14&lt;F34,I14,D35)</f>
        <v>327209.61904761905</v>
      </c>
      <c r="F35" s="523">
        <f t="shared" si="18"/>
        <v>7765566.2321799956</v>
      </c>
      <c r="G35" s="524">
        <f t="shared" si="19"/>
        <v>1218798.0958633982</v>
      </c>
      <c r="H35" s="491">
        <f t="shared" si="20"/>
        <v>1218798.0958633982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7765566.2321799956</v>
      </c>
      <c r="E36" s="522">
        <f>IF(+I14&lt;F35,I14,D36)</f>
        <v>327209.61904761905</v>
      </c>
      <c r="F36" s="523">
        <f t="shared" si="18"/>
        <v>7438356.6131323762</v>
      </c>
      <c r="G36" s="524">
        <f t="shared" si="19"/>
        <v>1182005.3057581349</v>
      </c>
      <c r="H36" s="491">
        <f t="shared" si="20"/>
        <v>1182005.3057581349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7438356.6131323762</v>
      </c>
      <c r="E37" s="522">
        <f>IF(+I14&lt;F36,I14,D37)</f>
        <v>327209.61904761905</v>
      </c>
      <c r="F37" s="523">
        <f t="shared" si="18"/>
        <v>7111146.9940847568</v>
      </c>
      <c r="G37" s="524">
        <f t="shared" si="19"/>
        <v>1145212.5156528719</v>
      </c>
      <c r="H37" s="491">
        <f t="shared" si="20"/>
        <v>1145212.5156528719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7111146.9940847568</v>
      </c>
      <c r="E38" s="522">
        <f>IF(+I14&lt;F37,I14,D38)</f>
        <v>327209.61904761905</v>
      </c>
      <c r="F38" s="523">
        <f t="shared" si="18"/>
        <v>6783937.3750371374</v>
      </c>
      <c r="G38" s="524">
        <f t="shared" si="19"/>
        <v>1108419.7255476089</v>
      </c>
      <c r="H38" s="491">
        <f t="shared" si="20"/>
        <v>1108419.7255476089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6783937.3750371374</v>
      </c>
      <c r="E39" s="522">
        <f>IF(+I14&lt;F38,I14,D39)</f>
        <v>327209.61904761905</v>
      </c>
      <c r="F39" s="523">
        <f t="shared" si="18"/>
        <v>6456727.755989518</v>
      </c>
      <c r="G39" s="524">
        <f t="shared" si="19"/>
        <v>1071626.9354423457</v>
      </c>
      <c r="H39" s="491">
        <f t="shared" si="20"/>
        <v>1071626.9354423457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6456727.755989518</v>
      </c>
      <c r="E40" s="522">
        <f>IF(+I14&lt;F39,I14,D40)</f>
        <v>327209.61904761905</v>
      </c>
      <c r="F40" s="523">
        <f t="shared" si="18"/>
        <v>6129518.1369418986</v>
      </c>
      <c r="G40" s="524">
        <f t="shared" si="19"/>
        <v>1034834.1453370827</v>
      </c>
      <c r="H40" s="491">
        <f t="shared" si="20"/>
        <v>1034834.1453370827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6129518.1369418986</v>
      </c>
      <c r="E41" s="522">
        <f>IF(+I14&lt;F40,I14,D41)</f>
        <v>327209.61904761905</v>
      </c>
      <c r="F41" s="523">
        <f t="shared" si="18"/>
        <v>5802308.5178942792</v>
      </c>
      <c r="G41" s="524">
        <f t="shared" si="19"/>
        <v>998041.35523181967</v>
      </c>
      <c r="H41" s="491">
        <f t="shared" si="20"/>
        <v>998041.35523181967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5802308.5178942792</v>
      </c>
      <c r="E42" s="522">
        <f>IF(+I14&lt;F41,I14,D42)</f>
        <v>327209.61904761905</v>
      </c>
      <c r="F42" s="523">
        <f t="shared" si="18"/>
        <v>5475098.8988466598</v>
      </c>
      <c r="G42" s="524">
        <f t="shared" si="19"/>
        <v>961248.56512655655</v>
      </c>
      <c r="H42" s="491">
        <f t="shared" si="20"/>
        <v>961248.56512655655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5475098.8988466598</v>
      </c>
      <c r="E43" s="522">
        <f>IF(+I14&lt;F42,I14,D43)</f>
        <v>327209.61904761905</v>
      </c>
      <c r="F43" s="523">
        <f t="shared" si="18"/>
        <v>5147889.2797990404</v>
      </c>
      <c r="G43" s="524">
        <f t="shared" si="19"/>
        <v>924455.77502129343</v>
      </c>
      <c r="H43" s="491">
        <f t="shared" si="20"/>
        <v>924455.77502129343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5147889.2797990404</v>
      </c>
      <c r="E44" s="522">
        <f>IF(+I14&lt;F43,I14,D44)</f>
        <v>327209.61904761905</v>
      </c>
      <c r="F44" s="523">
        <f t="shared" si="18"/>
        <v>4820679.660751421</v>
      </c>
      <c r="G44" s="524">
        <f t="shared" si="19"/>
        <v>887662.98491603043</v>
      </c>
      <c r="H44" s="491">
        <f t="shared" si="20"/>
        <v>887662.98491603043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4820679.660751421</v>
      </c>
      <c r="E45" s="522">
        <f>IF(+I14&lt;F44,I14,D45)</f>
        <v>327209.61904761905</v>
      </c>
      <c r="F45" s="523">
        <f t="shared" si="18"/>
        <v>4493470.0417038016</v>
      </c>
      <c r="G45" s="524">
        <f t="shared" si="19"/>
        <v>850870.19481076731</v>
      </c>
      <c r="H45" s="491">
        <f t="shared" si="20"/>
        <v>850870.19481076731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4493470.0417038016</v>
      </c>
      <c r="E46" s="522">
        <f>IF(+I14&lt;F45,I14,D46)</f>
        <v>327209.61904761905</v>
      </c>
      <c r="F46" s="523">
        <f t="shared" si="18"/>
        <v>4166260.4226561827</v>
      </c>
      <c r="G46" s="524">
        <f t="shared" si="19"/>
        <v>814077.40470550419</v>
      </c>
      <c r="H46" s="491">
        <f t="shared" si="20"/>
        <v>814077.40470550419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4166260.4226561827</v>
      </c>
      <c r="E47" s="522">
        <f>IF(+I14&lt;F46,I14,D47)</f>
        <v>327209.61904761905</v>
      </c>
      <c r="F47" s="523">
        <f t="shared" si="18"/>
        <v>3839050.8036085637</v>
      </c>
      <c r="G47" s="524">
        <f t="shared" si="19"/>
        <v>777284.61460024118</v>
      </c>
      <c r="H47" s="491">
        <f t="shared" si="20"/>
        <v>777284.61460024118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3839050.8036085637</v>
      </c>
      <c r="E48" s="522">
        <f>IF(+I14&lt;F47,I14,D48)</f>
        <v>327209.61904761905</v>
      </c>
      <c r="F48" s="523">
        <f t="shared" si="18"/>
        <v>3511841.1845609448</v>
      </c>
      <c r="G48" s="524">
        <f t="shared" si="19"/>
        <v>740491.82449497818</v>
      </c>
      <c r="H48" s="491">
        <f t="shared" si="20"/>
        <v>740491.82449497818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3511841.1845609448</v>
      </c>
      <c r="E49" s="522">
        <f>IF(+I14&lt;F48,I14,D49)</f>
        <v>327209.61904761905</v>
      </c>
      <c r="F49" s="523">
        <f t="shared" ref="F49:F72" si="21">+D49-E49</f>
        <v>3184631.5655133259</v>
      </c>
      <c r="G49" s="524">
        <f t="shared" si="19"/>
        <v>703699.03438971518</v>
      </c>
      <c r="H49" s="491">
        <f t="shared" si="20"/>
        <v>703699.03438971518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3184631.5655133259</v>
      </c>
      <c r="E50" s="522">
        <f>IF(+I14&lt;F49,I14,D50)</f>
        <v>327209.61904761905</v>
      </c>
      <c r="F50" s="523">
        <f t="shared" si="21"/>
        <v>2857421.9464657069</v>
      </c>
      <c r="G50" s="524">
        <f t="shared" si="19"/>
        <v>666906.24428445217</v>
      </c>
      <c r="H50" s="491">
        <f t="shared" si="20"/>
        <v>666906.24428445217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2857421.9464657069</v>
      </c>
      <c r="E51" s="522">
        <f>IF(+I14&lt;F50,I14,D51)</f>
        <v>327209.61904761905</v>
      </c>
      <c r="F51" s="523">
        <f t="shared" si="21"/>
        <v>2530212.327418088</v>
      </c>
      <c r="G51" s="524">
        <f t="shared" si="19"/>
        <v>630113.45417918917</v>
      </c>
      <c r="H51" s="491">
        <f t="shared" si="20"/>
        <v>630113.45417918917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2530212.327418088</v>
      </c>
      <c r="E52" s="522">
        <f>IF(+I14&lt;F51,I14,D52)</f>
        <v>327209.61904761905</v>
      </c>
      <c r="F52" s="523">
        <f t="shared" si="21"/>
        <v>2203002.708370469</v>
      </c>
      <c r="G52" s="524">
        <f t="shared" si="19"/>
        <v>593320.66407392616</v>
      </c>
      <c r="H52" s="491">
        <f t="shared" si="20"/>
        <v>593320.66407392616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2203002.708370469</v>
      </c>
      <c r="E53" s="522">
        <f>IF(+I14&lt;F52,I14,D53)</f>
        <v>327209.61904761905</v>
      </c>
      <c r="F53" s="523">
        <f t="shared" si="21"/>
        <v>1875793.0893228501</v>
      </c>
      <c r="G53" s="524">
        <f t="shared" si="19"/>
        <v>556527.87396866304</v>
      </c>
      <c r="H53" s="491">
        <f t="shared" si="20"/>
        <v>556527.87396866304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1875793.0893228501</v>
      </c>
      <c r="E54" s="522">
        <f>IF(+I14&lt;F53,I14,D54)</f>
        <v>327209.61904761905</v>
      </c>
      <c r="F54" s="523">
        <f t="shared" si="21"/>
        <v>1548583.4702752312</v>
      </c>
      <c r="G54" s="524">
        <f t="shared" si="19"/>
        <v>519735.08386340004</v>
      </c>
      <c r="H54" s="491">
        <f t="shared" si="20"/>
        <v>519735.08386340004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1548583.4702752312</v>
      </c>
      <c r="E55" s="522">
        <f>IF(+I14&lt;F54,I14,D55)</f>
        <v>327209.61904761905</v>
      </c>
      <c r="F55" s="523">
        <f t="shared" si="21"/>
        <v>1221373.8512276122</v>
      </c>
      <c r="G55" s="524">
        <f t="shared" si="19"/>
        <v>482942.29375813704</v>
      </c>
      <c r="H55" s="491">
        <f t="shared" si="20"/>
        <v>482942.29375813704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1221373.8512276122</v>
      </c>
      <c r="E56" s="522">
        <f>IF(+I14&lt;F55,I14,D56)</f>
        <v>327209.61904761905</v>
      </c>
      <c r="F56" s="523">
        <f t="shared" si="21"/>
        <v>894164.23217999318</v>
      </c>
      <c r="G56" s="524">
        <f t="shared" si="19"/>
        <v>446149.50365287403</v>
      </c>
      <c r="H56" s="491">
        <f t="shared" si="20"/>
        <v>446149.50365287403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894164.23217999318</v>
      </c>
      <c r="E57" s="522">
        <f>IF(+I14&lt;F56,I14,D57)</f>
        <v>327209.61904761905</v>
      </c>
      <c r="F57" s="523">
        <f t="shared" si="21"/>
        <v>566954.61313237413</v>
      </c>
      <c r="G57" s="524">
        <f t="shared" si="19"/>
        <v>409356.71354761097</v>
      </c>
      <c r="H57" s="491">
        <f t="shared" si="20"/>
        <v>409356.71354761097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566954.61313237413</v>
      </c>
      <c r="E58" s="522">
        <f>IF(+I14&lt;F57,I14,D58)</f>
        <v>327209.61904761905</v>
      </c>
      <c r="F58" s="523">
        <f t="shared" si="21"/>
        <v>239744.99408475508</v>
      </c>
      <c r="G58" s="524">
        <f t="shared" si="19"/>
        <v>372563.92344234791</v>
      </c>
      <c r="H58" s="491">
        <f t="shared" si="20"/>
        <v>372563.92344234791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239744.99408475508</v>
      </c>
      <c r="E59" s="522">
        <f>IF(+I14&lt;F58,I14,D59)</f>
        <v>239744.99408475508</v>
      </c>
      <c r="F59" s="523">
        <f t="shared" si="21"/>
        <v>0</v>
      </c>
      <c r="G59" s="524">
        <f t="shared" si="19"/>
        <v>253223.94875580375</v>
      </c>
      <c r="H59" s="491">
        <f t="shared" si="20"/>
        <v>253223.94875580375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13742804.000000006</v>
      </c>
      <c r="F73" s="375"/>
      <c r="G73" s="375">
        <f>SUM(G17:G72)</f>
        <v>48769710.196892902</v>
      </c>
      <c r="H73" s="375">
        <f>SUM(H17:H72)</f>
        <v>48769710.196892902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1402762.0463897134</v>
      </c>
      <c r="N87" s="546">
        <f>IF(J92&lt;D11,0,VLOOKUP(J92,C17:O72,11))</f>
        <v>1402762.0463897134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1441765.6221326464</v>
      </c>
      <c r="N88" s="550">
        <f>IF(J92&lt;D11,0,VLOOKUP(J92,C99:P154,7))</f>
        <v>1441765.6221326464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39003.575742932968</v>
      </c>
      <c r="N89" s="555">
        <f>+N88-N87</f>
        <v>39003.575742932968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13742804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327209.61904761905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26">+I99-H99</f>
        <v>0</v>
      </c>
      <c r="K99" s="514"/>
      <c r="L99" s="512">
        <f t="shared" ref="L99:L104" si="27">H99</f>
        <v>1047418</v>
      </c>
      <c r="M99" s="513">
        <f t="shared" ref="M99:M130" si="28">IF(L99&lt;&gt;0,+H99-L99,0)</f>
        <v>0</v>
      </c>
      <c r="N99" s="512">
        <f t="shared" ref="N99:N104" si="29">I99</f>
        <v>1047418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26"/>
        <v>0</v>
      </c>
      <c r="K100" s="514"/>
      <c r="L100" s="518">
        <f t="shared" si="27"/>
        <v>2549366.7560608997</v>
      </c>
      <c r="M100" s="519">
        <f t="shared" si="28"/>
        <v>0</v>
      </c>
      <c r="N100" s="518">
        <f t="shared" si="29"/>
        <v>2549366.7560608997</v>
      </c>
      <c r="O100" s="514">
        <f t="shared" si="30"/>
        <v>0</v>
      </c>
      <c r="P100" s="514">
        <f t="shared" si="31"/>
        <v>0</v>
      </c>
      <c r="Q100" s="269"/>
    </row>
    <row r="101" spans="1:17">
      <c r="B101" s="195" t="str">
        <f t="shared" ref="B101:B154" si="32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26"/>
        <v>0</v>
      </c>
      <c r="K101" s="514"/>
      <c r="L101" s="518">
        <f t="shared" si="27"/>
        <v>2294337.1869887193</v>
      </c>
      <c r="M101" s="519">
        <f t="shared" si="28"/>
        <v>0</v>
      </c>
      <c r="N101" s="518">
        <f t="shared" si="29"/>
        <v>2294337.1869887193</v>
      </c>
      <c r="O101" s="514">
        <f t="shared" si="30"/>
        <v>0</v>
      </c>
      <c r="P101" s="514">
        <f t="shared" si="31"/>
        <v>0</v>
      </c>
      <c r="Q101" s="269"/>
    </row>
    <row r="102" spans="1:17">
      <c r="B102" s="195" t="str">
        <f t="shared" si="32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26"/>
        <v>0</v>
      </c>
      <c r="K102" s="514"/>
      <c r="L102" s="518">
        <f t="shared" si="27"/>
        <v>2203987.9280377463</v>
      </c>
      <c r="M102" s="519">
        <f t="shared" si="28"/>
        <v>0</v>
      </c>
      <c r="N102" s="518">
        <f t="shared" si="29"/>
        <v>2203987.9280377463</v>
      </c>
      <c r="O102" s="514">
        <f t="shared" si="30"/>
        <v>0</v>
      </c>
      <c r="P102" s="514">
        <f t="shared" si="31"/>
        <v>0</v>
      </c>
      <c r="Q102" s="269"/>
    </row>
    <row r="103" spans="1:17">
      <c r="B103" s="195" t="str">
        <f t="shared" si="32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27"/>
        <v>2008430.1570795039</v>
      </c>
      <c r="M103" s="519">
        <f t="shared" ref="M103:M108" si="33">IF(L103&lt;&gt;0,+H103-L103,0)</f>
        <v>0</v>
      </c>
      <c r="N103" s="518">
        <f t="shared" si="29"/>
        <v>2008430.1570795039</v>
      </c>
      <c r="O103" s="514">
        <f t="shared" ref="O103:O108" si="34">IF(N103&lt;&gt;0,+I103-N103,0)</f>
        <v>0</v>
      </c>
      <c r="P103" s="514">
        <f t="shared" ref="P103:P108" si="35">+O103-M103</f>
        <v>0</v>
      </c>
      <c r="Q103" s="269"/>
    </row>
    <row r="104" spans="1:17">
      <c r="B104" s="195" t="str">
        <f t="shared" si="32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27"/>
        <v>1971805.3159359931</v>
      </c>
      <c r="M104" s="519">
        <f t="shared" si="33"/>
        <v>0</v>
      </c>
      <c r="N104" s="518">
        <f t="shared" si="29"/>
        <v>1971805.3159359931</v>
      </c>
      <c r="O104" s="514">
        <f t="shared" si="34"/>
        <v>0</v>
      </c>
      <c r="P104" s="514">
        <f t="shared" si="35"/>
        <v>0</v>
      </c>
      <c r="Q104" s="269"/>
    </row>
    <row r="105" spans="1:17">
      <c r="B105" s="195" t="str">
        <f t="shared" si="32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26"/>
        <v>0</v>
      </c>
      <c r="K105" s="514"/>
      <c r="L105" s="518">
        <f t="shared" ref="L105:L110" si="36">H105</f>
        <v>1878421.3763593063</v>
      </c>
      <c r="M105" s="519">
        <f t="shared" si="33"/>
        <v>0</v>
      </c>
      <c r="N105" s="518">
        <f t="shared" ref="N105:N110" si="37">I105</f>
        <v>1878421.3763593063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2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26"/>
        <v>0</v>
      </c>
      <c r="K106" s="514"/>
      <c r="L106" s="518">
        <f t="shared" si="36"/>
        <v>1773026.5961818276</v>
      </c>
      <c r="M106" s="519">
        <f t="shared" si="33"/>
        <v>0</v>
      </c>
      <c r="N106" s="518">
        <f t="shared" si="37"/>
        <v>1773026.5961818276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26"/>
        <v>0</v>
      </c>
      <c r="K107" s="514"/>
      <c r="L107" s="518">
        <f t="shared" si="36"/>
        <v>1678628.9979876066</v>
      </c>
      <c r="M107" s="519">
        <f t="shared" si="33"/>
        <v>0</v>
      </c>
      <c r="N107" s="518">
        <f t="shared" si="37"/>
        <v>1678628.9979876066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2018</v>
      </c>
      <c r="D108" s="508">
        <v>10961801.970855955</v>
      </c>
      <c r="E108" s="516">
        <v>327209.61904761905</v>
      </c>
      <c r="F108" s="515">
        <v>10634592.351808336</v>
      </c>
      <c r="G108" s="515">
        <v>10798197.161332145</v>
      </c>
      <c r="H108" s="516">
        <v>1467548.7578705251</v>
      </c>
      <c r="I108" s="510">
        <v>1467548.7578705251</v>
      </c>
      <c r="J108" s="514">
        <f t="shared" si="26"/>
        <v>0</v>
      </c>
      <c r="K108" s="514"/>
      <c r="L108" s="518">
        <f t="shared" si="36"/>
        <v>1467548.7578705251</v>
      </c>
      <c r="M108" s="519">
        <f t="shared" si="33"/>
        <v>0</v>
      </c>
      <c r="N108" s="518">
        <f t="shared" si="37"/>
        <v>1467548.7578705251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2"/>
        <v/>
      </c>
      <c r="C109" s="507">
        <f>IF(D93="","-",+C108+1)</f>
        <v>2019</v>
      </c>
      <c r="D109" s="508">
        <v>10634592.351808336</v>
      </c>
      <c r="E109" s="516">
        <v>319600.09302325582</v>
      </c>
      <c r="F109" s="515">
        <v>10314992.25878508</v>
      </c>
      <c r="G109" s="515">
        <v>10474792.305296708</v>
      </c>
      <c r="H109" s="516">
        <v>1440827.5862967977</v>
      </c>
      <c r="I109" s="510">
        <v>1440827.5862967977</v>
      </c>
      <c r="J109" s="514">
        <f t="shared" si="26"/>
        <v>0</v>
      </c>
      <c r="K109" s="514"/>
      <c r="L109" s="518">
        <f t="shared" si="36"/>
        <v>1440827.5862967977</v>
      </c>
      <c r="M109" s="519">
        <f t="shared" ref="M109" si="38">IF(L109&lt;&gt;0,+H109-L109,0)</f>
        <v>0</v>
      </c>
      <c r="N109" s="518">
        <f t="shared" si="37"/>
        <v>1440827.5862967977</v>
      </c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32"/>
        <v/>
      </c>
      <c r="C110" s="507">
        <f>IF(D93="","-",+C109+1)</f>
        <v>2020</v>
      </c>
      <c r="D110" s="508">
        <v>10314992.25878508</v>
      </c>
      <c r="E110" s="516">
        <v>327209.61904761905</v>
      </c>
      <c r="F110" s="515">
        <v>9987782.6397374608</v>
      </c>
      <c r="G110" s="515">
        <v>10151387.44926127</v>
      </c>
      <c r="H110" s="516">
        <v>1419233.2721645404</v>
      </c>
      <c r="I110" s="510">
        <v>1419233.2721645404</v>
      </c>
      <c r="J110" s="514">
        <f t="shared" si="26"/>
        <v>0</v>
      </c>
      <c r="K110" s="514"/>
      <c r="L110" s="518">
        <f t="shared" si="36"/>
        <v>1419233.2721645404</v>
      </c>
      <c r="M110" s="519">
        <f t="shared" ref="M110" si="39">IF(L110&lt;&gt;0,+H110-L110,0)</f>
        <v>0</v>
      </c>
      <c r="N110" s="518">
        <f t="shared" si="37"/>
        <v>1419233.2721645404</v>
      </c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32"/>
        <v/>
      </c>
      <c r="C111" s="507">
        <f>IF(D93="","-",+C110+1)</f>
        <v>2021</v>
      </c>
      <c r="D111" s="508">
        <v>9987782.6397374608</v>
      </c>
      <c r="E111" s="516">
        <v>335190.34146341466</v>
      </c>
      <c r="F111" s="515">
        <v>9652592.2982740458</v>
      </c>
      <c r="G111" s="515">
        <v>9820187.4690057524</v>
      </c>
      <c r="H111" s="516">
        <v>1449921.3248336383</v>
      </c>
      <c r="I111" s="510">
        <v>1449921.3248336383</v>
      </c>
      <c r="J111" s="514">
        <f t="shared" si="26"/>
        <v>0</v>
      </c>
      <c r="K111" s="514"/>
      <c r="L111" s="518">
        <f t="shared" ref="L111" si="40">H111</f>
        <v>1449921.3248336383</v>
      </c>
      <c r="M111" s="519">
        <f t="shared" ref="M111" si="41">IF(L111&lt;&gt;0,+H111-L111,0)</f>
        <v>0</v>
      </c>
      <c r="N111" s="518">
        <f t="shared" ref="N111" si="42">I111</f>
        <v>1449921.3248336383</v>
      </c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32"/>
        <v/>
      </c>
      <c r="C112" s="507">
        <f>IF(D93="","-",+C111+1)</f>
        <v>2022</v>
      </c>
      <c r="D112" s="374">
        <f>IF(F111+SUM(E$99:E111)=D$92,F111,D$92-SUM(E$99:E111))</f>
        <v>9652592.2982740458</v>
      </c>
      <c r="E112" s="522">
        <f>IF(+J96&lt;F111,J96,D112)</f>
        <v>327209.61904761905</v>
      </c>
      <c r="F112" s="523">
        <f t="shared" ref="F112:F130" si="43">+D112-E112</f>
        <v>9325382.6792264264</v>
      </c>
      <c r="G112" s="523">
        <f t="shared" ref="G112:G130" si="44">+(F112+D112)/2</f>
        <v>9488987.4887502361</v>
      </c>
      <c r="H112" s="526">
        <f>+J$94*G112+E112</f>
        <v>1441765.6221326464</v>
      </c>
      <c r="I112" s="577">
        <f>+J$95*G112+E112</f>
        <v>1441765.6221326464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9325382.6792264264</v>
      </c>
      <c r="E113" s="522">
        <f>IF(+J96&lt;F112,J96,D113)</f>
        <v>327209.61904761905</v>
      </c>
      <c r="F113" s="523">
        <f t="shared" si="43"/>
        <v>8998173.060178807</v>
      </c>
      <c r="G113" s="523">
        <f t="shared" si="44"/>
        <v>9161777.8697026167</v>
      </c>
      <c r="H113" s="526">
        <f t="shared" ref="H113:H154" si="45">+J$94*G113+E113</f>
        <v>1403332.2860565842</v>
      </c>
      <c r="I113" s="577">
        <f t="shared" ref="I113:I154" si="46">+J$95*G113+E113</f>
        <v>1403332.2860565842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8998173.060178807</v>
      </c>
      <c r="E114" s="522">
        <f>IF(+J96&lt;F113,J96,D114)</f>
        <v>327209.61904761905</v>
      </c>
      <c r="F114" s="523">
        <f t="shared" si="43"/>
        <v>8670963.4411311876</v>
      </c>
      <c r="G114" s="523">
        <f t="shared" si="44"/>
        <v>8834568.2506549973</v>
      </c>
      <c r="H114" s="526">
        <f t="shared" si="45"/>
        <v>1364898.9499805216</v>
      </c>
      <c r="I114" s="577">
        <f t="shared" si="46"/>
        <v>1364898.9499805216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32"/>
        <v/>
      </c>
      <c r="C115" s="507">
        <f>IF(D93="","-",+C114+1)</f>
        <v>2025</v>
      </c>
      <c r="D115" s="374">
        <f>IF(F114+SUM(E$99:E114)=D$92,F114,D$92-SUM(E$99:E114))</f>
        <v>8670963.4411311876</v>
      </c>
      <c r="E115" s="522">
        <f>IF(+J96&lt;F114,J96,D115)</f>
        <v>327209.61904761905</v>
      </c>
      <c r="F115" s="523">
        <f t="shared" si="43"/>
        <v>8343753.8220835682</v>
      </c>
      <c r="G115" s="523">
        <f t="shared" si="44"/>
        <v>8507358.6316073779</v>
      </c>
      <c r="H115" s="526">
        <f t="shared" si="45"/>
        <v>1326465.6139044594</v>
      </c>
      <c r="I115" s="577">
        <f t="shared" si="46"/>
        <v>1326465.6139044594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32"/>
        <v/>
      </c>
      <c r="C116" s="507">
        <f>IF(D93="","-",+C115+1)</f>
        <v>2026</v>
      </c>
      <c r="D116" s="374">
        <f>IF(F115+SUM(E$99:E115)=D$92,F115,D$92-SUM(E$99:E115))</f>
        <v>8343753.8220835682</v>
      </c>
      <c r="E116" s="522">
        <f>IF(+J96&lt;F115,J96,D116)</f>
        <v>327209.61904761905</v>
      </c>
      <c r="F116" s="523">
        <f t="shared" si="43"/>
        <v>8016544.2030359488</v>
      </c>
      <c r="G116" s="523">
        <f t="shared" si="44"/>
        <v>8180149.0125597585</v>
      </c>
      <c r="H116" s="526">
        <f t="shared" si="45"/>
        <v>1288032.2778283968</v>
      </c>
      <c r="I116" s="577">
        <f t="shared" si="46"/>
        <v>1288032.2778283968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8016544.2030359488</v>
      </c>
      <c r="E117" s="522">
        <f>IF(+J96&lt;F116,J96,D117)</f>
        <v>327209.61904761905</v>
      </c>
      <c r="F117" s="523">
        <f t="shared" si="43"/>
        <v>7689334.5839883294</v>
      </c>
      <c r="G117" s="523">
        <f t="shared" si="44"/>
        <v>7852939.3935121391</v>
      </c>
      <c r="H117" s="526">
        <f t="shared" si="45"/>
        <v>1249598.9417523346</v>
      </c>
      <c r="I117" s="577">
        <f t="shared" si="46"/>
        <v>1249598.9417523346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7689334.5839883294</v>
      </c>
      <c r="E118" s="522">
        <f>IF(+J96&lt;F117,J96,D118)</f>
        <v>327209.61904761905</v>
      </c>
      <c r="F118" s="523">
        <f t="shared" si="43"/>
        <v>7362124.96494071</v>
      </c>
      <c r="G118" s="523">
        <f t="shared" si="44"/>
        <v>7525729.7744645197</v>
      </c>
      <c r="H118" s="526">
        <f t="shared" si="45"/>
        <v>1211165.6056762722</v>
      </c>
      <c r="I118" s="577">
        <f t="shared" si="46"/>
        <v>1211165.6056762722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7362124.96494071</v>
      </c>
      <c r="E119" s="522">
        <f>IF(+J96&lt;F118,J96,D119)</f>
        <v>327209.61904761905</v>
      </c>
      <c r="F119" s="523">
        <f t="shared" si="43"/>
        <v>7034915.3458930906</v>
      </c>
      <c r="G119" s="523">
        <f t="shared" si="44"/>
        <v>7198520.1554169003</v>
      </c>
      <c r="H119" s="526">
        <f t="shared" si="45"/>
        <v>1172732.2696002098</v>
      </c>
      <c r="I119" s="577">
        <f t="shared" si="46"/>
        <v>1172732.2696002098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7034915.3458930906</v>
      </c>
      <c r="E120" s="522">
        <f>IF(+J96&lt;F119,J96,D120)</f>
        <v>327209.61904761905</v>
      </c>
      <c r="F120" s="523">
        <f t="shared" si="43"/>
        <v>6707705.7268454712</v>
      </c>
      <c r="G120" s="523">
        <f t="shared" si="44"/>
        <v>6871310.5363692809</v>
      </c>
      <c r="H120" s="526">
        <f t="shared" si="45"/>
        <v>1134298.9335241474</v>
      </c>
      <c r="I120" s="577">
        <f t="shared" si="46"/>
        <v>1134298.9335241474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6707705.7268454712</v>
      </c>
      <c r="E121" s="522">
        <f>IF(+J96&lt;F120,J96,D121)</f>
        <v>327209.61904761905</v>
      </c>
      <c r="F121" s="523">
        <f t="shared" si="43"/>
        <v>6380496.1077978518</v>
      </c>
      <c r="G121" s="523">
        <f t="shared" si="44"/>
        <v>6544100.9173216615</v>
      </c>
      <c r="H121" s="526">
        <f t="shared" si="45"/>
        <v>1095865.597448085</v>
      </c>
      <c r="I121" s="577">
        <f t="shared" si="46"/>
        <v>1095865.597448085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6380496.1077978518</v>
      </c>
      <c r="E122" s="522">
        <f>IF(+J96&lt;F121,J96,D122)</f>
        <v>327209.61904761905</v>
      </c>
      <c r="F122" s="523">
        <f t="shared" si="43"/>
        <v>6053286.4887502324</v>
      </c>
      <c r="G122" s="523">
        <f t="shared" si="44"/>
        <v>6216891.2982740421</v>
      </c>
      <c r="H122" s="526">
        <f t="shared" si="45"/>
        <v>1057432.2613720226</v>
      </c>
      <c r="I122" s="577">
        <f t="shared" si="46"/>
        <v>1057432.2613720226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6053286.4887502324</v>
      </c>
      <c r="E123" s="522">
        <f>IF(+J96&lt;F122,J96,D123)</f>
        <v>327209.61904761905</v>
      </c>
      <c r="F123" s="523">
        <f t="shared" si="43"/>
        <v>5726076.869702613</v>
      </c>
      <c r="G123" s="523">
        <f t="shared" si="44"/>
        <v>5889681.6792264227</v>
      </c>
      <c r="H123" s="526">
        <f t="shared" si="45"/>
        <v>1018998.9252959602</v>
      </c>
      <c r="I123" s="577">
        <f t="shared" si="46"/>
        <v>1018998.9252959602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5726076.869702613</v>
      </c>
      <c r="E124" s="522">
        <f>IF(+J96&lt;F123,J96,D124)</f>
        <v>327209.61904761905</v>
      </c>
      <c r="F124" s="523">
        <f t="shared" si="43"/>
        <v>5398867.2506549936</v>
      </c>
      <c r="G124" s="523">
        <f t="shared" si="44"/>
        <v>5562472.0601788033</v>
      </c>
      <c r="H124" s="526">
        <f t="shared" si="45"/>
        <v>980565.58921989775</v>
      </c>
      <c r="I124" s="577">
        <f t="shared" si="46"/>
        <v>980565.58921989775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5398867.2506549936</v>
      </c>
      <c r="E125" s="522">
        <f>IF(+J96&lt;F124,J96,D125)</f>
        <v>327209.61904761905</v>
      </c>
      <c r="F125" s="523">
        <f t="shared" si="43"/>
        <v>5071657.6316073742</v>
      </c>
      <c r="G125" s="523">
        <f t="shared" si="44"/>
        <v>5235262.4411311839</v>
      </c>
      <c r="H125" s="526">
        <f t="shared" si="45"/>
        <v>942132.25314383535</v>
      </c>
      <c r="I125" s="577">
        <f t="shared" si="46"/>
        <v>942132.25314383535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5071657.6316073742</v>
      </c>
      <c r="E126" s="522">
        <f>IF(+J96&lt;F125,J96,D126)</f>
        <v>327209.61904761905</v>
      </c>
      <c r="F126" s="523">
        <f t="shared" si="43"/>
        <v>4744448.0125597548</v>
      </c>
      <c r="G126" s="523">
        <f t="shared" si="44"/>
        <v>4908052.8220835645</v>
      </c>
      <c r="H126" s="526">
        <f t="shared" si="45"/>
        <v>903698.91706777294</v>
      </c>
      <c r="I126" s="577">
        <f t="shared" si="46"/>
        <v>903698.91706777294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4744448.0125597548</v>
      </c>
      <c r="E127" s="522">
        <f>IF(+J96&lt;F126,J96,D127)</f>
        <v>327209.61904761905</v>
      </c>
      <c r="F127" s="523">
        <f t="shared" si="43"/>
        <v>4417238.3935121354</v>
      </c>
      <c r="G127" s="523">
        <f t="shared" si="44"/>
        <v>4580843.2030359451</v>
      </c>
      <c r="H127" s="526">
        <f t="shared" si="45"/>
        <v>865265.58099171065</v>
      </c>
      <c r="I127" s="577">
        <f t="shared" si="46"/>
        <v>865265.58099171065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4417238.3935121354</v>
      </c>
      <c r="E128" s="522">
        <f>IF(+J96&lt;F127,J96,D128)</f>
        <v>327209.61904761905</v>
      </c>
      <c r="F128" s="523">
        <f t="shared" si="43"/>
        <v>4090028.7744645164</v>
      </c>
      <c r="G128" s="523">
        <f t="shared" si="44"/>
        <v>4253633.5839883257</v>
      </c>
      <c r="H128" s="526">
        <f t="shared" si="45"/>
        <v>826832.24491564813</v>
      </c>
      <c r="I128" s="577">
        <f t="shared" si="46"/>
        <v>826832.24491564813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4090028.7744645164</v>
      </c>
      <c r="E129" s="522">
        <f>IF(+J96&lt;F128,J96,D129)</f>
        <v>327209.61904761905</v>
      </c>
      <c r="F129" s="523">
        <f t="shared" si="43"/>
        <v>3762819.1554168975</v>
      </c>
      <c r="G129" s="523">
        <f t="shared" si="44"/>
        <v>3926423.9649407072</v>
      </c>
      <c r="H129" s="526">
        <f t="shared" si="45"/>
        <v>788398.90883958596</v>
      </c>
      <c r="I129" s="577">
        <f t="shared" si="46"/>
        <v>788398.90883958596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32"/>
        <v/>
      </c>
      <c r="C130" s="507">
        <f>IF(D93="","-",+C129+1)</f>
        <v>2040</v>
      </c>
      <c r="D130" s="374">
        <f>IF(F129+SUM(E$99:E129)=D$92,F129,D$92-SUM(E$99:E129))</f>
        <v>3762819.1554168975</v>
      </c>
      <c r="E130" s="522">
        <f>IF(+J96&lt;F129,J96,D130)</f>
        <v>327209.61904761905</v>
      </c>
      <c r="F130" s="523">
        <f t="shared" si="43"/>
        <v>3435609.5363692786</v>
      </c>
      <c r="G130" s="523">
        <f t="shared" si="44"/>
        <v>3599214.3458930878</v>
      </c>
      <c r="H130" s="526">
        <f t="shared" si="45"/>
        <v>749965.57276352355</v>
      </c>
      <c r="I130" s="577">
        <f t="shared" si="46"/>
        <v>749965.57276352355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3435609.5363692786</v>
      </c>
      <c r="E131" s="522">
        <f>IF(+J96&lt;F130,J96,D131)</f>
        <v>327209.61904761905</v>
      </c>
      <c r="F131" s="523">
        <f t="shared" ref="F131:F154" si="47">+D131-E131</f>
        <v>3108399.9173216596</v>
      </c>
      <c r="G131" s="523">
        <f t="shared" ref="G131:G154" si="48">+(F131+D131)/2</f>
        <v>3272004.7268454693</v>
      </c>
      <c r="H131" s="526">
        <f t="shared" si="45"/>
        <v>711532.23668746126</v>
      </c>
      <c r="I131" s="577">
        <f t="shared" si="46"/>
        <v>711532.23668746126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3108399.9173216596</v>
      </c>
      <c r="E132" s="522">
        <f>IF(+J96&lt;F131,J96,D132)</f>
        <v>327209.61904761905</v>
      </c>
      <c r="F132" s="523">
        <f t="shared" si="47"/>
        <v>2781190.2982740407</v>
      </c>
      <c r="G132" s="523">
        <f t="shared" si="48"/>
        <v>2944795.1077978499</v>
      </c>
      <c r="H132" s="526">
        <f t="shared" si="45"/>
        <v>673098.90061139886</v>
      </c>
      <c r="I132" s="577">
        <f t="shared" si="46"/>
        <v>673098.90061139886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2"/>
        <v/>
      </c>
      <c r="C133" s="507">
        <f>IF(D93="","-",+C132+1)</f>
        <v>2043</v>
      </c>
      <c r="D133" s="374">
        <f>IF(F132+SUM(E$99:E132)=D$92,F132,D$92-SUM(E$99:E132))</f>
        <v>2781190.2982740407</v>
      </c>
      <c r="E133" s="522">
        <f>IF(+J96&lt;F132,J96,D133)</f>
        <v>327209.61904761905</v>
      </c>
      <c r="F133" s="523">
        <f t="shared" si="47"/>
        <v>2453980.6792264218</v>
      </c>
      <c r="G133" s="523">
        <f t="shared" si="48"/>
        <v>2617585.4887502315</v>
      </c>
      <c r="H133" s="526">
        <f t="shared" si="45"/>
        <v>634665.56453533657</v>
      </c>
      <c r="I133" s="577">
        <f t="shared" si="46"/>
        <v>634665.56453533657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2453980.6792264218</v>
      </c>
      <c r="E134" s="522">
        <f>IF(+J96&lt;F133,J96,D134)</f>
        <v>327209.61904761905</v>
      </c>
      <c r="F134" s="523">
        <f t="shared" si="47"/>
        <v>2126771.0601788028</v>
      </c>
      <c r="G134" s="523">
        <f t="shared" si="48"/>
        <v>2290375.869702612</v>
      </c>
      <c r="H134" s="526">
        <f t="shared" si="45"/>
        <v>596232.22845927416</v>
      </c>
      <c r="I134" s="577">
        <f t="shared" si="46"/>
        <v>596232.22845927416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2126771.0601788028</v>
      </c>
      <c r="E135" s="522">
        <f>IF(+J96&lt;F134,J96,D135)</f>
        <v>327209.61904761905</v>
      </c>
      <c r="F135" s="523">
        <f t="shared" si="47"/>
        <v>1799561.4411311839</v>
      </c>
      <c r="G135" s="523">
        <f t="shared" si="48"/>
        <v>1963166.2506549933</v>
      </c>
      <c r="H135" s="526">
        <f t="shared" si="45"/>
        <v>557798.89238321187</v>
      </c>
      <c r="I135" s="577">
        <f t="shared" si="46"/>
        <v>557798.89238321187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2"/>
        <v/>
      </c>
      <c r="C136" s="507">
        <f>IF(D93="","-",+C135+1)</f>
        <v>2046</v>
      </c>
      <c r="D136" s="374">
        <f>IF(F135+SUM(E$99:E135)=D$92,F135,D$92-SUM(E$99:E135))</f>
        <v>1799561.4411311839</v>
      </c>
      <c r="E136" s="522">
        <f>IF(+J96&lt;F135,J96,D136)</f>
        <v>327209.61904761905</v>
      </c>
      <c r="F136" s="523">
        <f t="shared" si="47"/>
        <v>1472351.8220835649</v>
      </c>
      <c r="G136" s="523">
        <f t="shared" si="48"/>
        <v>1635956.6316073744</v>
      </c>
      <c r="H136" s="526">
        <f t="shared" si="45"/>
        <v>519365.55630714953</v>
      </c>
      <c r="I136" s="577">
        <f t="shared" si="46"/>
        <v>519365.55630714953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1472351.8220835649</v>
      </c>
      <c r="E137" s="522">
        <f>IF(+J96&lt;F136,J96,D137)</f>
        <v>327209.61904761905</v>
      </c>
      <c r="F137" s="523">
        <f t="shared" si="47"/>
        <v>1145142.203035946</v>
      </c>
      <c r="G137" s="523">
        <f t="shared" si="48"/>
        <v>1308747.0125597555</v>
      </c>
      <c r="H137" s="526">
        <f t="shared" si="45"/>
        <v>480932.22023108718</v>
      </c>
      <c r="I137" s="577">
        <f t="shared" si="46"/>
        <v>480932.22023108718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1145142.203035946</v>
      </c>
      <c r="E138" s="522">
        <f>IF(+J96&lt;F137,J96,D138)</f>
        <v>327209.61904761905</v>
      </c>
      <c r="F138" s="523">
        <f t="shared" si="47"/>
        <v>817932.58398832695</v>
      </c>
      <c r="G138" s="523">
        <f t="shared" si="48"/>
        <v>981537.39351213654</v>
      </c>
      <c r="H138" s="526">
        <f t="shared" si="45"/>
        <v>442498.88415502483</v>
      </c>
      <c r="I138" s="577">
        <f t="shared" si="46"/>
        <v>442498.88415502483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817932.58398832695</v>
      </c>
      <c r="E139" s="522">
        <f>IF(+J96&lt;F138,J96,D139)</f>
        <v>327209.61904761905</v>
      </c>
      <c r="F139" s="523">
        <f t="shared" si="47"/>
        <v>490722.9649407079</v>
      </c>
      <c r="G139" s="523">
        <f t="shared" si="48"/>
        <v>654327.77446451737</v>
      </c>
      <c r="H139" s="526">
        <f t="shared" si="45"/>
        <v>404065.54807896249</v>
      </c>
      <c r="I139" s="577">
        <f t="shared" si="46"/>
        <v>404065.54807896249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2"/>
        <v/>
      </c>
      <c r="C140" s="507">
        <f>IF(D93="","-",+C139+1)</f>
        <v>2050</v>
      </c>
      <c r="D140" s="374">
        <f>IF(F139+SUM(E$99:E139)=D$92,F139,D$92-SUM(E$99:E139))</f>
        <v>490722.9649407079</v>
      </c>
      <c r="E140" s="522">
        <f>IF(+J96&lt;F139,J96,D140)</f>
        <v>327209.61904761905</v>
      </c>
      <c r="F140" s="523">
        <f t="shared" si="47"/>
        <v>163513.34589308884</v>
      </c>
      <c r="G140" s="523">
        <f t="shared" si="48"/>
        <v>327118.15541689837</v>
      </c>
      <c r="H140" s="526">
        <f t="shared" si="45"/>
        <v>365632.21200290014</v>
      </c>
      <c r="I140" s="577">
        <f t="shared" si="46"/>
        <v>365632.21200290014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163513.34589308884</v>
      </c>
      <c r="E141" s="522">
        <f>IF(+J96&lt;F140,J96,D141)</f>
        <v>163513.34589308884</v>
      </c>
      <c r="F141" s="523">
        <f t="shared" si="47"/>
        <v>0</v>
      </c>
      <c r="G141" s="523">
        <f t="shared" si="48"/>
        <v>81756.672946544422</v>
      </c>
      <c r="H141" s="526">
        <f t="shared" si="45"/>
        <v>173116.30835171379</v>
      </c>
      <c r="I141" s="577">
        <f t="shared" si="46"/>
        <v>173116.30835171379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7"/>
        <v>0</v>
      </c>
      <c r="G142" s="523">
        <f t="shared" si="48"/>
        <v>0</v>
      </c>
      <c r="H142" s="526">
        <f t="shared" si="45"/>
        <v>0</v>
      </c>
      <c r="I142" s="577">
        <f t="shared" si="46"/>
        <v>0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13742804.000000004</v>
      </c>
      <c r="F155" s="375"/>
      <c r="G155" s="375"/>
      <c r="H155" s="375">
        <f>SUM(H99:H154)</f>
        <v>49563338.159114242</v>
      </c>
      <c r="I155" s="375">
        <f>SUM(I99:I154)</f>
        <v>49563338.159114242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view="pageBreakPreview" zoomScale="80" zoomScaleNormal="100" zoomScaleSheetLayoutView="80" workbookViewId="0">
      <selection activeCell="D105" sqref="D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57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147960.06581049709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147960.06581049709</v>
      </c>
      <c r="O6" s="269"/>
      <c r="P6" s="269"/>
    </row>
    <row r="7" spans="1:16" ht="13.5" thickBot="1">
      <c r="C7" s="467" t="s">
        <v>48</v>
      </c>
      <c r="D7" s="624" t="s">
        <v>363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364</v>
      </c>
      <c r="E9" s="637" t="s">
        <v>406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1231361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29318.119047619046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 t="shared" ref="K17:K22" si="1">+G17</f>
        <v>160163.51487370714</v>
      </c>
      <c r="L17" s="513">
        <f t="shared" ref="L17:L72" si="2">IF(K17&lt;&gt;0,+G17-K17,0)</f>
        <v>0</v>
      </c>
      <c r="M17" s="512">
        <f t="shared" ref="M17:M22" si="3">+H17</f>
        <v>160163.51487370714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 t="shared" si="1"/>
        <v>177663.43856764107</v>
      </c>
      <c r="L18" s="519">
        <f t="shared" ref="L18:L23" si="6">IF(K18&lt;&gt;0,+G18-K18,0)</f>
        <v>0</v>
      </c>
      <c r="M18" s="518">
        <f t="shared" si="3"/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179184.3929571631</v>
      </c>
      <c r="H19" s="657">
        <v>179184.3929571631</v>
      </c>
      <c r="I19" s="511">
        <f t="shared" si="0"/>
        <v>0</v>
      </c>
      <c r="J19" s="511"/>
      <c r="K19" s="518">
        <f t="shared" si="1"/>
        <v>179184.3929571631</v>
      </c>
      <c r="L19" s="519">
        <f t="shared" si="6"/>
        <v>0</v>
      </c>
      <c r="M19" s="518">
        <f t="shared" si="3"/>
        <v>179184.3929571631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51">
        <v>1158635.4209005213</v>
      </c>
      <c r="E20" s="656">
        <v>30020.926829268294</v>
      </c>
      <c r="F20" s="651">
        <v>1128614.4940712531</v>
      </c>
      <c r="G20" s="650">
        <v>175368.91031280605</v>
      </c>
      <c r="H20" s="657">
        <v>175368.91031280605</v>
      </c>
      <c r="I20" s="511">
        <f t="shared" si="0"/>
        <v>0</v>
      </c>
      <c r="J20" s="511"/>
      <c r="K20" s="518">
        <f t="shared" si="1"/>
        <v>175368.91031280605</v>
      </c>
      <c r="L20" s="519">
        <f t="shared" si="6"/>
        <v>0</v>
      </c>
      <c r="M20" s="518">
        <f t="shared" si="3"/>
        <v>175368.91031280605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/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143982.10231573079</v>
      </c>
      <c r="H21" s="657">
        <v>143982.10231573079</v>
      </c>
      <c r="I21" s="511">
        <f t="shared" si="0"/>
        <v>0</v>
      </c>
      <c r="J21" s="511"/>
      <c r="K21" s="518">
        <f t="shared" si="1"/>
        <v>143982.10231573079</v>
      </c>
      <c r="L21" s="519">
        <f t="shared" si="6"/>
        <v>0</v>
      </c>
      <c r="M21" s="518">
        <f t="shared" si="3"/>
        <v>143982.10231573079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51">
        <v>1100492.8894200902</v>
      </c>
      <c r="E22" s="656">
        <v>29318.119047619046</v>
      </c>
      <c r="F22" s="651">
        <v>1071174.7703724713</v>
      </c>
      <c r="G22" s="650">
        <v>144421.44017766218</v>
      </c>
      <c r="H22" s="657">
        <v>144421.44017766218</v>
      </c>
      <c r="I22" s="511">
        <f t="shared" si="0"/>
        <v>0</v>
      </c>
      <c r="J22" s="511"/>
      <c r="K22" s="518">
        <f t="shared" si="1"/>
        <v>144421.44017766218</v>
      </c>
      <c r="L22" s="519">
        <f t="shared" si="6"/>
        <v>0</v>
      </c>
      <c r="M22" s="518">
        <f t="shared" si="3"/>
        <v>144421.44017766218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51">
        <v>1069778.4481943657</v>
      </c>
      <c r="E23" s="656">
        <v>29318.119047619046</v>
      </c>
      <c r="F23" s="651">
        <v>1040460.3291467467</v>
      </c>
      <c r="G23" s="650">
        <v>147960.06581049709</v>
      </c>
      <c r="H23" s="657">
        <v>147960.06581049709</v>
      </c>
      <c r="I23" s="511">
        <f t="shared" si="0"/>
        <v>0</v>
      </c>
      <c r="J23" s="511"/>
      <c r="K23" s="518">
        <f t="shared" ref="K23" si="8">+G23</f>
        <v>147960.06581049709</v>
      </c>
      <c r="L23" s="519">
        <f t="shared" si="6"/>
        <v>0</v>
      </c>
      <c r="M23" s="518">
        <f t="shared" ref="M23" si="9">+H23</f>
        <v>147960.06581049709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2023</v>
      </c>
      <c r="D24" s="523">
        <f>IF(F23+SUM(E$17:E23)=D$10,F23,D$10-SUM(E$17:E23))</f>
        <v>1040460.3291467467</v>
      </c>
      <c r="E24" s="522">
        <f>IF(+I14&lt;F23,I14,D24)</f>
        <v>29318.119047619046</v>
      </c>
      <c r="F24" s="523">
        <f t="shared" ref="F24:F72" si="10">+D24-E24</f>
        <v>1011142.2100991276</v>
      </c>
      <c r="G24" s="524">
        <f t="shared" ref="G24:G49" si="11">+I$12*((D24+F24)/2)+E24</f>
        <v>144663.41639187722</v>
      </c>
      <c r="H24" s="491">
        <f t="shared" ref="H24:H49" si="12">+I$13*((D24+F24)/2)+E24</f>
        <v>144663.41639187722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1011142.2100991276</v>
      </c>
      <c r="E25" s="522">
        <f>IF(+I14&lt;F24,I14,D25)</f>
        <v>29318.119047619046</v>
      </c>
      <c r="F25" s="523">
        <f t="shared" si="10"/>
        <v>981824.09105150856</v>
      </c>
      <c r="G25" s="524">
        <f t="shared" si="11"/>
        <v>141366.76697325736</v>
      </c>
      <c r="H25" s="491">
        <f t="shared" si="12"/>
        <v>141366.76697325736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981824.09105150856</v>
      </c>
      <c r="E26" s="522">
        <f>IF(+I14&lt;F25,I14,D26)</f>
        <v>29318.119047619046</v>
      </c>
      <c r="F26" s="523">
        <f t="shared" si="10"/>
        <v>952505.9720038895</v>
      </c>
      <c r="G26" s="524">
        <f t="shared" si="11"/>
        <v>138070.11755463749</v>
      </c>
      <c r="H26" s="491">
        <f t="shared" si="12"/>
        <v>138070.11755463749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952505.9720038895</v>
      </c>
      <c r="E27" s="522">
        <f>IF(+I14&lt;F26,I14,D27)</f>
        <v>29318.119047619046</v>
      </c>
      <c r="F27" s="523">
        <f t="shared" si="10"/>
        <v>923187.85295627045</v>
      </c>
      <c r="G27" s="524">
        <f t="shared" si="11"/>
        <v>134773.46813601762</v>
      </c>
      <c r="H27" s="491">
        <f t="shared" si="12"/>
        <v>134773.46813601762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923187.85295627045</v>
      </c>
      <c r="E28" s="522">
        <f>IF(+I14&lt;F27,I14,D28)</f>
        <v>29318.119047619046</v>
      </c>
      <c r="F28" s="523">
        <f t="shared" si="10"/>
        <v>893869.7339086514</v>
      </c>
      <c r="G28" s="524">
        <f t="shared" si="11"/>
        <v>131476.81871739775</v>
      </c>
      <c r="H28" s="491">
        <f t="shared" si="12"/>
        <v>131476.81871739775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893869.7339086514</v>
      </c>
      <c r="E29" s="522">
        <f>IF(+I14&lt;F28,I14,D29)</f>
        <v>29318.119047619046</v>
      </c>
      <c r="F29" s="523">
        <f t="shared" si="10"/>
        <v>864551.61486103234</v>
      </c>
      <c r="G29" s="524">
        <f t="shared" si="11"/>
        <v>128180.16929877788</v>
      </c>
      <c r="H29" s="491">
        <f t="shared" si="12"/>
        <v>128180.16929877788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864551.61486103234</v>
      </c>
      <c r="E30" s="522">
        <f>IF(+I14&lt;F29,I14,D30)</f>
        <v>29318.119047619046</v>
      </c>
      <c r="F30" s="523">
        <f t="shared" si="10"/>
        <v>835233.49581341329</v>
      </c>
      <c r="G30" s="524">
        <f t="shared" si="11"/>
        <v>124883.51988015801</v>
      </c>
      <c r="H30" s="491">
        <f t="shared" si="12"/>
        <v>124883.51988015801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835233.49581341329</v>
      </c>
      <c r="E31" s="522">
        <f>IF(+I14&lt;F30,I14,D31)</f>
        <v>29318.119047619046</v>
      </c>
      <c r="F31" s="523">
        <f t="shared" si="10"/>
        <v>805915.37676579424</v>
      </c>
      <c r="G31" s="524">
        <f t="shared" si="11"/>
        <v>121586.87046153814</v>
      </c>
      <c r="H31" s="491">
        <f t="shared" si="12"/>
        <v>121586.87046153814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805915.37676579424</v>
      </c>
      <c r="E32" s="522">
        <f>IF(+I14&lt;F31,I14,D32)</f>
        <v>29318.119047619046</v>
      </c>
      <c r="F32" s="523">
        <f t="shared" si="10"/>
        <v>776597.25771817518</v>
      </c>
      <c r="G32" s="524">
        <f t="shared" si="11"/>
        <v>118290.22104291827</v>
      </c>
      <c r="H32" s="491">
        <f t="shared" si="12"/>
        <v>118290.22104291827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776597.25771817518</v>
      </c>
      <c r="E33" s="522">
        <f>IF(+I14&lt;F32,I14,D33)</f>
        <v>29318.119047619046</v>
      </c>
      <c r="F33" s="523">
        <f t="shared" si="10"/>
        <v>747279.13867055613</v>
      </c>
      <c r="G33" s="524">
        <f t="shared" si="11"/>
        <v>114993.57162429841</v>
      </c>
      <c r="H33" s="491">
        <f t="shared" si="12"/>
        <v>114993.57162429841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747279.13867055613</v>
      </c>
      <c r="E34" s="522">
        <f>IF(+I14&lt;F33,I14,D34)</f>
        <v>29318.119047619046</v>
      </c>
      <c r="F34" s="523">
        <f t="shared" si="10"/>
        <v>717961.01962293708</v>
      </c>
      <c r="G34" s="524">
        <f t="shared" si="11"/>
        <v>111696.92220567854</v>
      </c>
      <c r="H34" s="491">
        <f t="shared" si="12"/>
        <v>111696.92220567854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717961.01962293708</v>
      </c>
      <c r="E35" s="522">
        <f>IF(+I14&lt;F34,I14,D35)</f>
        <v>29318.119047619046</v>
      </c>
      <c r="F35" s="523">
        <f t="shared" si="10"/>
        <v>688642.90057531802</v>
      </c>
      <c r="G35" s="524">
        <f t="shared" si="11"/>
        <v>108400.27278705867</v>
      </c>
      <c r="H35" s="491">
        <f t="shared" si="12"/>
        <v>108400.27278705867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688642.90057531802</v>
      </c>
      <c r="E36" s="522">
        <f>IF(+I14&lt;F35,I14,D36)</f>
        <v>29318.119047619046</v>
      </c>
      <c r="F36" s="523">
        <f t="shared" si="10"/>
        <v>659324.78152769897</v>
      </c>
      <c r="G36" s="524">
        <f t="shared" si="11"/>
        <v>105103.6233684388</v>
      </c>
      <c r="H36" s="491">
        <f t="shared" si="12"/>
        <v>105103.6233684388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659324.78152769897</v>
      </c>
      <c r="E37" s="522">
        <f>IF(+I14&lt;F36,I14,D37)</f>
        <v>29318.119047619046</v>
      </c>
      <c r="F37" s="523">
        <f t="shared" si="10"/>
        <v>630006.66248007992</v>
      </c>
      <c r="G37" s="524">
        <f t="shared" si="11"/>
        <v>101806.97394981893</v>
      </c>
      <c r="H37" s="491">
        <f t="shared" si="12"/>
        <v>101806.97394981893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630006.66248007992</v>
      </c>
      <c r="E38" s="522">
        <f>IF(+I14&lt;F37,I14,D38)</f>
        <v>29318.119047619046</v>
      </c>
      <c r="F38" s="523">
        <f t="shared" si="10"/>
        <v>600688.54343246087</v>
      </c>
      <c r="G38" s="524">
        <f t="shared" si="11"/>
        <v>98510.324531199061</v>
      </c>
      <c r="H38" s="491">
        <f t="shared" si="12"/>
        <v>98510.324531199061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600688.54343246087</v>
      </c>
      <c r="E39" s="522">
        <f>IF(+I14&lt;F38,I14,D39)</f>
        <v>29318.119047619046</v>
      </c>
      <c r="F39" s="523">
        <f t="shared" si="10"/>
        <v>571370.42438484181</v>
      </c>
      <c r="G39" s="524">
        <f t="shared" si="11"/>
        <v>95213.675112579193</v>
      </c>
      <c r="H39" s="491">
        <f t="shared" si="12"/>
        <v>95213.675112579193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571370.42438484181</v>
      </c>
      <c r="E40" s="522">
        <f>IF(+I14&lt;F39,I14,D40)</f>
        <v>29318.119047619046</v>
      </c>
      <c r="F40" s="523">
        <f t="shared" si="10"/>
        <v>542052.30533722276</v>
      </c>
      <c r="G40" s="524">
        <f t="shared" si="11"/>
        <v>91917.025693959324</v>
      </c>
      <c r="H40" s="491">
        <f t="shared" si="12"/>
        <v>91917.025693959324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542052.30533722276</v>
      </c>
      <c r="E41" s="522">
        <f>IF(+I14&lt;F40,I14,D41)</f>
        <v>29318.119047619046</v>
      </c>
      <c r="F41" s="523">
        <f t="shared" si="10"/>
        <v>512734.18628960371</v>
      </c>
      <c r="G41" s="524">
        <f t="shared" si="11"/>
        <v>88620.376275339455</v>
      </c>
      <c r="H41" s="491">
        <f t="shared" si="12"/>
        <v>88620.376275339455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512734.18628960371</v>
      </c>
      <c r="E42" s="522">
        <f>IF(+I14&lt;F41,I14,D42)</f>
        <v>29318.119047619046</v>
      </c>
      <c r="F42" s="523">
        <f t="shared" si="10"/>
        <v>483416.06724198465</v>
      </c>
      <c r="G42" s="524">
        <f t="shared" si="11"/>
        <v>85323.726856719586</v>
      </c>
      <c r="H42" s="491">
        <f t="shared" si="12"/>
        <v>85323.726856719586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483416.06724198465</v>
      </c>
      <c r="E43" s="522">
        <f>IF(+I14&lt;F42,I14,D43)</f>
        <v>29318.119047619046</v>
      </c>
      <c r="F43" s="523">
        <f t="shared" si="10"/>
        <v>454097.9481943656</v>
      </c>
      <c r="G43" s="524">
        <f t="shared" si="11"/>
        <v>82027.077438099717</v>
      </c>
      <c r="H43" s="491">
        <f t="shared" si="12"/>
        <v>82027.077438099717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454097.9481943656</v>
      </c>
      <c r="E44" s="522">
        <f>IF(+I14&lt;F43,I14,D44)</f>
        <v>29318.119047619046</v>
      </c>
      <c r="F44" s="523">
        <f t="shared" si="10"/>
        <v>424779.82914674655</v>
      </c>
      <c r="G44" s="524">
        <f t="shared" si="11"/>
        <v>78730.428019479848</v>
      </c>
      <c r="H44" s="491">
        <f t="shared" si="12"/>
        <v>78730.428019479848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424779.82914674655</v>
      </c>
      <c r="E45" s="522">
        <f>IF(+I14&lt;F44,I14,D45)</f>
        <v>29318.119047619046</v>
      </c>
      <c r="F45" s="523">
        <f t="shared" si="10"/>
        <v>395461.71009912749</v>
      </c>
      <c r="G45" s="524">
        <f t="shared" si="11"/>
        <v>75433.77860085998</v>
      </c>
      <c r="H45" s="491">
        <f t="shared" si="12"/>
        <v>75433.77860085998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395461.71009912749</v>
      </c>
      <c r="E46" s="522">
        <f>IF(+I14&lt;F45,I14,D46)</f>
        <v>29318.119047619046</v>
      </c>
      <c r="F46" s="523">
        <f t="shared" si="10"/>
        <v>366143.59105150844</v>
      </c>
      <c r="G46" s="524">
        <f t="shared" si="11"/>
        <v>72137.129182240111</v>
      </c>
      <c r="H46" s="491">
        <f t="shared" si="12"/>
        <v>72137.129182240111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366143.59105150844</v>
      </c>
      <c r="E47" s="522">
        <f>IF(+I14&lt;F46,I14,D47)</f>
        <v>29318.119047619046</v>
      </c>
      <c r="F47" s="523">
        <f t="shared" si="10"/>
        <v>336825.47200388939</v>
      </c>
      <c r="G47" s="524">
        <f t="shared" si="11"/>
        <v>68840.479763620242</v>
      </c>
      <c r="H47" s="491">
        <f t="shared" si="12"/>
        <v>68840.479763620242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336825.47200388939</v>
      </c>
      <c r="E48" s="522">
        <f>IF(+I14&lt;F47,I14,D48)</f>
        <v>29318.119047619046</v>
      </c>
      <c r="F48" s="523">
        <f t="shared" si="10"/>
        <v>307507.35295627033</v>
      </c>
      <c r="G48" s="524">
        <f t="shared" si="11"/>
        <v>65543.830345000373</v>
      </c>
      <c r="H48" s="491">
        <f t="shared" si="12"/>
        <v>65543.830345000373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307507.35295627033</v>
      </c>
      <c r="E49" s="522">
        <f>IF(+I14&lt;F48,I14,D49)</f>
        <v>29318.119047619046</v>
      </c>
      <c r="F49" s="523">
        <f t="shared" si="10"/>
        <v>278189.23390865128</v>
      </c>
      <c r="G49" s="524">
        <f t="shared" si="11"/>
        <v>62247.180926380504</v>
      </c>
      <c r="H49" s="491">
        <f t="shared" si="12"/>
        <v>62247.180926380504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278189.23390865128</v>
      </c>
      <c r="E50" s="522">
        <f>IF(+I14&lt;F49,I14,D50)</f>
        <v>29318.119047619046</v>
      </c>
      <c r="F50" s="523">
        <f t="shared" si="10"/>
        <v>248871.11486103223</v>
      </c>
      <c r="G50" s="524">
        <f t="shared" ref="G50:G72" si="13">+I$12*((D50+F50)/2)+E50</f>
        <v>58950.531507760636</v>
      </c>
      <c r="H50" s="491">
        <f t="shared" ref="H50:H72" si="14">+I$13*((D50+F50)/2)+E50</f>
        <v>58950.531507760636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248871.11486103223</v>
      </c>
      <c r="E51" s="522">
        <f>IF(+I14&lt;F50,I14,D51)</f>
        <v>29318.119047619046</v>
      </c>
      <c r="F51" s="523">
        <f t="shared" si="10"/>
        <v>219552.99581341317</v>
      </c>
      <c r="G51" s="524">
        <f t="shared" si="13"/>
        <v>55653.882089140767</v>
      </c>
      <c r="H51" s="491">
        <f t="shared" si="14"/>
        <v>55653.882089140767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219552.99581341317</v>
      </c>
      <c r="E52" s="522">
        <f>IF(+I14&lt;F51,I14,D52)</f>
        <v>29318.119047619046</v>
      </c>
      <c r="F52" s="523">
        <f t="shared" si="10"/>
        <v>190234.87676579412</v>
      </c>
      <c r="G52" s="524">
        <f t="shared" si="13"/>
        <v>52357.232670520898</v>
      </c>
      <c r="H52" s="491">
        <f t="shared" si="14"/>
        <v>52357.232670520898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190234.87676579412</v>
      </c>
      <c r="E53" s="522">
        <f>IF(+I14&lt;F52,I14,D53)</f>
        <v>29318.119047619046</v>
      </c>
      <c r="F53" s="523">
        <f t="shared" si="10"/>
        <v>160916.75771817507</v>
      </c>
      <c r="G53" s="524">
        <f t="shared" si="13"/>
        <v>49060.583251901029</v>
      </c>
      <c r="H53" s="491">
        <f t="shared" si="14"/>
        <v>49060.583251901029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160916.75771817507</v>
      </c>
      <c r="E54" s="522">
        <f>IF(+I14&lt;F53,I14,D54)</f>
        <v>29318.119047619046</v>
      </c>
      <c r="F54" s="523">
        <f t="shared" si="10"/>
        <v>131598.63867055601</v>
      </c>
      <c r="G54" s="524">
        <f t="shared" si="13"/>
        <v>45763.93383328116</v>
      </c>
      <c r="H54" s="491">
        <f t="shared" si="14"/>
        <v>45763.93383328116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131598.63867055601</v>
      </c>
      <c r="E55" s="522">
        <f>IF(+I14&lt;F54,I14,D55)</f>
        <v>29318.119047619046</v>
      </c>
      <c r="F55" s="523">
        <f t="shared" si="10"/>
        <v>102280.51962293696</v>
      </c>
      <c r="G55" s="524">
        <f t="shared" si="13"/>
        <v>42467.284414661292</v>
      </c>
      <c r="H55" s="491">
        <f t="shared" si="14"/>
        <v>42467.284414661292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102280.51962293696</v>
      </c>
      <c r="E56" s="522">
        <f>IF(+I14&lt;F55,I14,D56)</f>
        <v>29318.119047619046</v>
      </c>
      <c r="F56" s="523">
        <f t="shared" si="10"/>
        <v>72962.400575317908</v>
      </c>
      <c r="G56" s="524">
        <f t="shared" si="13"/>
        <v>39170.634996041423</v>
      </c>
      <c r="H56" s="491">
        <f t="shared" si="14"/>
        <v>39170.634996041423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72962.400575317908</v>
      </c>
      <c r="E57" s="522">
        <f>IF(+I14&lt;F56,I14,D57)</f>
        <v>29318.119047619046</v>
      </c>
      <c r="F57" s="523">
        <f t="shared" si="10"/>
        <v>43644.281527698862</v>
      </c>
      <c r="G57" s="524">
        <f t="shared" si="13"/>
        <v>35873.985577421554</v>
      </c>
      <c r="H57" s="491">
        <f t="shared" si="14"/>
        <v>35873.985577421554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43644.281527698862</v>
      </c>
      <c r="E58" s="522">
        <f>IF(+I14&lt;F57,I14,D58)</f>
        <v>29318.119047619046</v>
      </c>
      <c r="F58" s="523">
        <f t="shared" si="10"/>
        <v>14326.162480079816</v>
      </c>
      <c r="G58" s="524">
        <f t="shared" si="13"/>
        <v>32577.336158801685</v>
      </c>
      <c r="H58" s="491">
        <f t="shared" si="14"/>
        <v>32577.336158801685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14326.162480079816</v>
      </c>
      <c r="E59" s="522">
        <f>IF(+I14&lt;F58,I14,D59)</f>
        <v>14326.162480079816</v>
      </c>
      <c r="F59" s="523">
        <f t="shared" si="10"/>
        <v>0</v>
      </c>
      <c r="G59" s="524">
        <f t="shared" si="13"/>
        <v>15131.608681016169</v>
      </c>
      <c r="H59" s="491">
        <f t="shared" si="14"/>
        <v>15131.608681016169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1231360.9999999993</v>
      </c>
      <c r="F73" s="375"/>
      <c r="G73" s="375">
        <f>SUM(G17:G72)</f>
        <v>4245588.6433331035</v>
      </c>
      <c r="H73" s="375">
        <f>SUM(H17:H72)</f>
        <v>4245588.6433331035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147960.06581049709</v>
      </c>
      <c r="N87" s="546">
        <f>IF(J92&lt;D11,0,VLOOKUP(J92,C17:O72,11))</f>
        <v>147960.06581049709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152765.72668920556</v>
      </c>
      <c r="N88" s="550">
        <f>IF(J92&lt;D11,0,VLOOKUP(J92,C99:P154,7))</f>
        <v>152765.72668920556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4805.6608787084697</v>
      </c>
      <c r="N89" s="555">
        <f>+N88-N87</f>
        <v>4805.6608787084697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1231361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29318.119047619046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15">+I99-H99</f>
        <v>0</v>
      </c>
      <c r="K99" s="514"/>
      <c r="L99" s="512">
        <f t="shared" ref="L99:L104" si="16">+H99</f>
        <v>96000.47636801879</v>
      </c>
      <c r="M99" s="513">
        <f t="shared" ref="M99:M130" si="17">IF(L99&lt;&gt;0,+H99-L99,0)</f>
        <v>0</v>
      </c>
      <c r="N99" s="512">
        <f t="shared" ref="N99:N104" si="18">+I99</f>
        <v>96000.47636801879</v>
      </c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15"/>
        <v>0</v>
      </c>
      <c r="K100" s="514"/>
      <c r="L100" s="655">
        <f t="shared" si="16"/>
        <v>174794.62902245519</v>
      </c>
      <c r="M100" s="514">
        <f t="shared" si="17"/>
        <v>0</v>
      </c>
      <c r="N100" s="655">
        <f t="shared" si="18"/>
        <v>174794.62902245519</v>
      </c>
      <c r="O100" s="514">
        <f t="shared" si="19"/>
        <v>0</v>
      </c>
      <c r="P100" s="514">
        <f t="shared" si="20"/>
        <v>0</v>
      </c>
    </row>
    <row r="101" spans="1:16">
      <c r="B101" s="195" t="str">
        <f t="shared" ref="B101:B154" si="21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15"/>
        <v>0</v>
      </c>
      <c r="K101" s="514"/>
      <c r="L101" s="655">
        <f t="shared" si="16"/>
        <v>152696.03603974119</v>
      </c>
      <c r="M101" s="514">
        <f t="shared" ref="M101" si="22">IF(L101&lt;&gt;0,+H101-L101,0)</f>
        <v>0</v>
      </c>
      <c r="N101" s="655">
        <f t="shared" si="18"/>
        <v>152696.03603974119</v>
      </c>
      <c r="O101" s="514">
        <f t="shared" ref="O101" si="23">IF(N101&lt;&gt;0,+I101-N101,0)</f>
        <v>0</v>
      </c>
      <c r="P101" s="514">
        <f t="shared" ref="P101" si="24">+O101-M101</f>
        <v>0</v>
      </c>
    </row>
    <row r="102" spans="1:16">
      <c r="B102" s="195" t="str">
        <f t="shared" si="21"/>
        <v/>
      </c>
      <c r="C102" s="507">
        <f>IF(D93="","-",+C101+1)</f>
        <v>2019</v>
      </c>
      <c r="D102" s="629">
        <v>1153641.6921373203</v>
      </c>
      <c r="E102" s="630">
        <v>28636.302325581397</v>
      </c>
      <c r="F102" s="631">
        <v>1125005.3898117389</v>
      </c>
      <c r="G102" s="631">
        <v>1139323.5409745295</v>
      </c>
      <c r="H102" s="633">
        <v>150590.11683973201</v>
      </c>
      <c r="I102" s="634">
        <v>150590.11683973201</v>
      </c>
      <c r="J102" s="514">
        <f t="shared" si="15"/>
        <v>0</v>
      </c>
      <c r="K102" s="514"/>
      <c r="L102" s="655">
        <f t="shared" si="16"/>
        <v>150590.11683973201</v>
      </c>
      <c r="M102" s="514">
        <f t="shared" ref="M102" si="25">IF(L102&lt;&gt;0,+H102-L102,0)</f>
        <v>0</v>
      </c>
      <c r="N102" s="655">
        <f t="shared" si="18"/>
        <v>150590.11683973201</v>
      </c>
      <c r="O102" s="514">
        <f t="shared" si="19"/>
        <v>0</v>
      </c>
      <c r="P102" s="514">
        <f t="shared" si="20"/>
        <v>0</v>
      </c>
    </row>
    <row r="103" spans="1:16">
      <c r="B103" s="195" t="str">
        <f t="shared" si="21"/>
        <v/>
      </c>
      <c r="C103" s="507">
        <f>IF(D93="","-",+C102+1)</f>
        <v>2020</v>
      </c>
      <c r="D103" s="629">
        <v>1125005.3898117389</v>
      </c>
      <c r="E103" s="630">
        <v>29318.119047619046</v>
      </c>
      <c r="F103" s="631">
        <v>1095687.2707641199</v>
      </c>
      <c r="G103" s="631">
        <v>1110346.3302879294</v>
      </c>
      <c r="H103" s="633">
        <v>148762.32919982137</v>
      </c>
      <c r="I103" s="634">
        <v>148762.32919982137</v>
      </c>
      <c r="J103" s="514">
        <f t="shared" si="15"/>
        <v>0</v>
      </c>
      <c r="K103" s="514"/>
      <c r="L103" s="655">
        <f t="shared" si="16"/>
        <v>148762.32919982137</v>
      </c>
      <c r="M103" s="514">
        <f t="shared" ref="M103" si="26">IF(L103&lt;&gt;0,+H103-L103,0)</f>
        <v>0</v>
      </c>
      <c r="N103" s="655">
        <f t="shared" si="18"/>
        <v>148762.32919982137</v>
      </c>
      <c r="O103" s="514">
        <f t="shared" si="19"/>
        <v>0</v>
      </c>
      <c r="P103" s="514">
        <f t="shared" si="20"/>
        <v>0</v>
      </c>
    </row>
    <row r="104" spans="1:16">
      <c r="B104" s="195" t="str">
        <f t="shared" si="21"/>
        <v/>
      </c>
      <c r="C104" s="507">
        <f>IF(D93="","-",+C103+1)</f>
        <v>2021</v>
      </c>
      <c r="D104" s="629">
        <v>1095687.2707641199</v>
      </c>
      <c r="E104" s="630">
        <v>30033.195121951219</v>
      </c>
      <c r="F104" s="631">
        <v>1065654.0756421688</v>
      </c>
      <c r="G104" s="631">
        <v>1080670.6732031442</v>
      </c>
      <c r="H104" s="633">
        <v>152704.69055329741</v>
      </c>
      <c r="I104" s="634">
        <v>152704.69055329741</v>
      </c>
      <c r="J104" s="514">
        <f t="shared" si="15"/>
        <v>0</v>
      </c>
      <c r="K104" s="514"/>
      <c r="L104" s="655">
        <f t="shared" si="16"/>
        <v>152704.69055329741</v>
      </c>
      <c r="M104" s="514">
        <f t="shared" ref="M104" si="27">IF(L104&lt;&gt;0,+H104-L104,0)</f>
        <v>0</v>
      </c>
      <c r="N104" s="655">
        <f t="shared" si="18"/>
        <v>152704.69055329741</v>
      </c>
      <c r="O104" s="514">
        <f t="shared" si="19"/>
        <v>0</v>
      </c>
      <c r="P104" s="514">
        <f t="shared" si="20"/>
        <v>0</v>
      </c>
    </row>
    <row r="105" spans="1:16">
      <c r="B105" s="195" t="str">
        <f t="shared" si="21"/>
        <v/>
      </c>
      <c r="C105" s="507">
        <f>IF(D93="","-",+C104+1)</f>
        <v>2022</v>
      </c>
      <c r="D105" s="374">
        <f>IF(F104+SUM(E$99:E104)=D$92,F104,D$92-SUM(E$99:E104))</f>
        <v>1065654.0756421688</v>
      </c>
      <c r="E105" s="522">
        <f>IF(+J96&lt;F104,J96,D105)</f>
        <v>29318.119047619046</v>
      </c>
      <c r="F105" s="523">
        <f t="shared" ref="F105:F130" si="28">+D105-E105</f>
        <v>1036335.9565945497</v>
      </c>
      <c r="G105" s="523">
        <f t="shared" ref="G105:G130" si="29">+(F105+D105)/2</f>
        <v>1050995.0161183593</v>
      </c>
      <c r="H105" s="526">
        <f t="shared" ref="H105:H154" si="30">+J$94*G105+E105</f>
        <v>152765.72668920556</v>
      </c>
      <c r="I105" s="577">
        <f t="shared" ref="I105:I154" si="31">+J$95*G105+E105</f>
        <v>152765.72668920556</v>
      </c>
      <c r="J105" s="514">
        <f t="shared" si="15"/>
        <v>0</v>
      </c>
      <c r="K105" s="514"/>
      <c r="L105" s="525"/>
      <c r="M105" s="514">
        <f t="shared" si="17"/>
        <v>0</v>
      </c>
      <c r="N105" s="525"/>
      <c r="O105" s="514">
        <f t="shared" si="19"/>
        <v>0</v>
      </c>
      <c r="P105" s="514">
        <f t="shared" si="20"/>
        <v>0</v>
      </c>
    </row>
    <row r="106" spans="1:16">
      <c r="B106" s="195" t="str">
        <f t="shared" si="21"/>
        <v/>
      </c>
      <c r="C106" s="507">
        <f>IF(D93="","-",+C105+1)</f>
        <v>2023</v>
      </c>
      <c r="D106" s="374">
        <f>IF(F105+SUM(E$99:E105)=D$92,F105,D$92-SUM(E$99:E105))</f>
        <v>1036335.9565945497</v>
      </c>
      <c r="E106" s="522">
        <f>IF(+J96&lt;F105,J96,D106)</f>
        <v>29318.119047619046</v>
      </c>
      <c r="F106" s="523">
        <f t="shared" si="28"/>
        <v>1007017.8375469306</v>
      </c>
      <c r="G106" s="523">
        <f t="shared" si="29"/>
        <v>1021676.8970707401</v>
      </c>
      <c r="H106" s="526">
        <f t="shared" si="30"/>
        <v>149322.08366381159</v>
      </c>
      <c r="I106" s="577">
        <f t="shared" si="31"/>
        <v>149322.08366381159</v>
      </c>
      <c r="J106" s="514">
        <f t="shared" si="15"/>
        <v>0</v>
      </c>
      <c r="K106" s="514"/>
      <c r="L106" s="525"/>
      <c r="M106" s="514">
        <f t="shared" si="17"/>
        <v>0</v>
      </c>
      <c r="N106" s="525"/>
      <c r="O106" s="514">
        <f t="shared" si="19"/>
        <v>0</v>
      </c>
      <c r="P106" s="514">
        <f t="shared" si="20"/>
        <v>0</v>
      </c>
    </row>
    <row r="107" spans="1:16">
      <c r="B107" s="195" t="str">
        <f t="shared" si="21"/>
        <v/>
      </c>
      <c r="C107" s="507">
        <f>IF(D93="","-",+C106+1)</f>
        <v>2024</v>
      </c>
      <c r="D107" s="374">
        <f>IF(F106+SUM(E$99:E106)=D$92,F106,D$92-SUM(E$99:E106))</f>
        <v>1007017.8375469306</v>
      </c>
      <c r="E107" s="522">
        <f>IF(+J96&lt;F106,J96,D107)</f>
        <v>29318.119047619046</v>
      </c>
      <c r="F107" s="523">
        <f t="shared" si="28"/>
        <v>977699.7184993116</v>
      </c>
      <c r="G107" s="523">
        <f t="shared" si="29"/>
        <v>992358.77802312118</v>
      </c>
      <c r="H107" s="526">
        <f t="shared" si="30"/>
        <v>145878.44063841764</v>
      </c>
      <c r="I107" s="577">
        <f t="shared" si="31"/>
        <v>145878.44063841764</v>
      </c>
      <c r="J107" s="514">
        <f t="shared" si="15"/>
        <v>0</v>
      </c>
      <c r="K107" s="514"/>
      <c r="L107" s="525"/>
      <c r="M107" s="514">
        <f t="shared" si="17"/>
        <v>0</v>
      </c>
      <c r="N107" s="525"/>
      <c r="O107" s="514">
        <f t="shared" si="19"/>
        <v>0</v>
      </c>
      <c r="P107" s="514">
        <f t="shared" si="20"/>
        <v>0</v>
      </c>
    </row>
    <row r="108" spans="1:16">
      <c r="B108" s="195" t="str">
        <f t="shared" si="21"/>
        <v/>
      </c>
      <c r="C108" s="507">
        <f>IF(D93="","-",+C107+1)</f>
        <v>2025</v>
      </c>
      <c r="D108" s="374">
        <f>IF(F107+SUM(E$99:E107)=D$92,F107,D$92-SUM(E$99:E107))</f>
        <v>977699.7184993116</v>
      </c>
      <c r="E108" s="522">
        <f>IF(+J96&lt;F107,J96,D108)</f>
        <v>29318.119047619046</v>
      </c>
      <c r="F108" s="523">
        <f t="shared" si="28"/>
        <v>948381.59945169254</v>
      </c>
      <c r="G108" s="523">
        <f t="shared" si="29"/>
        <v>963040.65897550201</v>
      </c>
      <c r="H108" s="526">
        <f t="shared" si="30"/>
        <v>142434.79761302366</v>
      </c>
      <c r="I108" s="577">
        <f t="shared" si="31"/>
        <v>142434.79761302366</v>
      </c>
      <c r="J108" s="514">
        <f t="shared" si="15"/>
        <v>0</v>
      </c>
      <c r="K108" s="514"/>
      <c r="L108" s="525"/>
      <c r="M108" s="514">
        <f t="shared" si="17"/>
        <v>0</v>
      </c>
      <c r="N108" s="525"/>
      <c r="O108" s="514">
        <f t="shared" si="19"/>
        <v>0</v>
      </c>
      <c r="P108" s="514">
        <f t="shared" si="20"/>
        <v>0</v>
      </c>
    </row>
    <row r="109" spans="1:16">
      <c r="B109" s="195" t="str">
        <f t="shared" si="21"/>
        <v/>
      </c>
      <c r="C109" s="507">
        <f>IF(D93="","-",+C108+1)</f>
        <v>2026</v>
      </c>
      <c r="D109" s="374">
        <f>IF(F108+SUM(E$99:E108)=D$92,F108,D$92-SUM(E$99:E108))</f>
        <v>948381.59945169254</v>
      </c>
      <c r="E109" s="522">
        <f>IF(+J96&lt;F108,J96,D109)</f>
        <v>29318.119047619046</v>
      </c>
      <c r="F109" s="523">
        <f t="shared" si="28"/>
        <v>919063.48040407349</v>
      </c>
      <c r="G109" s="523">
        <f t="shared" si="29"/>
        <v>933722.53992788307</v>
      </c>
      <c r="H109" s="526">
        <f t="shared" si="30"/>
        <v>138991.15458762972</v>
      </c>
      <c r="I109" s="577">
        <f t="shared" si="31"/>
        <v>138991.15458762972</v>
      </c>
      <c r="J109" s="514">
        <f t="shared" si="15"/>
        <v>0</v>
      </c>
      <c r="K109" s="514"/>
      <c r="L109" s="525"/>
      <c r="M109" s="514">
        <f t="shared" si="17"/>
        <v>0</v>
      </c>
      <c r="N109" s="525"/>
      <c r="O109" s="514">
        <f t="shared" si="19"/>
        <v>0</v>
      </c>
      <c r="P109" s="514">
        <f t="shared" si="20"/>
        <v>0</v>
      </c>
    </row>
    <row r="110" spans="1:16">
      <c r="B110" s="195" t="str">
        <f t="shared" si="21"/>
        <v/>
      </c>
      <c r="C110" s="507">
        <f>IF(D93="","-",+C109+1)</f>
        <v>2027</v>
      </c>
      <c r="D110" s="374">
        <f>IF(F109+SUM(E$99:E109)=D$92,F109,D$92-SUM(E$99:E109))</f>
        <v>919063.48040407349</v>
      </c>
      <c r="E110" s="522">
        <f>IF(+J96&lt;F109,J96,D110)</f>
        <v>29318.119047619046</v>
      </c>
      <c r="F110" s="523">
        <f t="shared" si="28"/>
        <v>889745.36135645444</v>
      </c>
      <c r="G110" s="523">
        <f t="shared" si="29"/>
        <v>904404.4208802639</v>
      </c>
      <c r="H110" s="526">
        <f t="shared" si="30"/>
        <v>135547.51156223574</v>
      </c>
      <c r="I110" s="577">
        <f t="shared" si="31"/>
        <v>135547.51156223574</v>
      </c>
      <c r="J110" s="514">
        <f t="shared" si="15"/>
        <v>0</v>
      </c>
      <c r="K110" s="514"/>
      <c r="L110" s="525"/>
      <c r="M110" s="514">
        <f t="shared" si="17"/>
        <v>0</v>
      </c>
      <c r="N110" s="525"/>
      <c r="O110" s="514">
        <f t="shared" si="19"/>
        <v>0</v>
      </c>
      <c r="P110" s="514">
        <f t="shared" si="20"/>
        <v>0</v>
      </c>
    </row>
    <row r="111" spans="1:16">
      <c r="B111" s="195" t="str">
        <f t="shared" si="21"/>
        <v/>
      </c>
      <c r="C111" s="507">
        <f>IF(D93="","-",+C110+1)</f>
        <v>2028</v>
      </c>
      <c r="D111" s="374">
        <f>IF(F110+SUM(E$99:E110)=D$92,F110,D$92-SUM(E$99:E110))</f>
        <v>889745.36135645444</v>
      </c>
      <c r="E111" s="522">
        <f>IF(+J96&lt;F110,J96,D111)</f>
        <v>29318.119047619046</v>
      </c>
      <c r="F111" s="523">
        <f t="shared" si="28"/>
        <v>860427.24230883538</v>
      </c>
      <c r="G111" s="523">
        <f t="shared" si="29"/>
        <v>875086.30183264497</v>
      </c>
      <c r="H111" s="526">
        <f t="shared" si="30"/>
        <v>132103.86853684179</v>
      </c>
      <c r="I111" s="577">
        <f t="shared" si="31"/>
        <v>132103.86853684179</v>
      </c>
      <c r="J111" s="514">
        <f t="shared" si="15"/>
        <v>0</v>
      </c>
      <c r="K111" s="514"/>
      <c r="L111" s="525"/>
      <c r="M111" s="514">
        <f t="shared" si="17"/>
        <v>0</v>
      </c>
      <c r="N111" s="525"/>
      <c r="O111" s="514">
        <f t="shared" si="19"/>
        <v>0</v>
      </c>
      <c r="P111" s="514">
        <f t="shared" si="20"/>
        <v>0</v>
      </c>
    </row>
    <row r="112" spans="1:16">
      <c r="B112" s="195" t="str">
        <f t="shared" si="21"/>
        <v/>
      </c>
      <c r="C112" s="507">
        <f>IF(D93="","-",+C111+1)</f>
        <v>2029</v>
      </c>
      <c r="D112" s="374">
        <f>IF(F111+SUM(E$99:E111)=D$92,F111,D$92-SUM(E$99:E111))</f>
        <v>860427.24230883538</v>
      </c>
      <c r="E112" s="522">
        <f>IF(+J96&lt;F111,J96,D112)</f>
        <v>29318.119047619046</v>
      </c>
      <c r="F112" s="523">
        <f t="shared" si="28"/>
        <v>831109.12326121633</v>
      </c>
      <c r="G112" s="523">
        <f t="shared" si="29"/>
        <v>845768.1827850258</v>
      </c>
      <c r="H112" s="526">
        <f t="shared" si="30"/>
        <v>128660.22551144782</v>
      </c>
      <c r="I112" s="577">
        <f t="shared" si="31"/>
        <v>128660.22551144782</v>
      </c>
      <c r="J112" s="514">
        <f t="shared" si="15"/>
        <v>0</v>
      </c>
      <c r="K112" s="514"/>
      <c r="L112" s="525"/>
      <c r="M112" s="514">
        <f t="shared" si="17"/>
        <v>0</v>
      </c>
      <c r="N112" s="525"/>
      <c r="O112" s="514">
        <f t="shared" si="19"/>
        <v>0</v>
      </c>
      <c r="P112" s="514">
        <f t="shared" si="20"/>
        <v>0</v>
      </c>
    </row>
    <row r="113" spans="2:16">
      <c r="B113" s="195" t="str">
        <f t="shared" si="21"/>
        <v/>
      </c>
      <c r="C113" s="507">
        <f>IF(D93="","-",+C112+1)</f>
        <v>2030</v>
      </c>
      <c r="D113" s="374">
        <f>IF(F112+SUM(E$99:E112)=D$92,F112,D$92-SUM(E$99:E112))</f>
        <v>831109.12326121633</v>
      </c>
      <c r="E113" s="522">
        <f>IF(+J96&lt;F112,J96,D113)</f>
        <v>29318.119047619046</v>
      </c>
      <c r="F113" s="523">
        <f t="shared" si="28"/>
        <v>801791.00421359728</v>
      </c>
      <c r="G113" s="523">
        <f t="shared" si="29"/>
        <v>816450.06373740686</v>
      </c>
      <c r="H113" s="526">
        <f t="shared" si="30"/>
        <v>125216.58248605387</v>
      </c>
      <c r="I113" s="577">
        <f t="shared" si="31"/>
        <v>125216.58248605387</v>
      </c>
      <c r="J113" s="514">
        <f t="shared" si="15"/>
        <v>0</v>
      </c>
      <c r="K113" s="514"/>
      <c r="L113" s="525"/>
      <c r="M113" s="514">
        <f t="shared" si="17"/>
        <v>0</v>
      </c>
      <c r="N113" s="525"/>
      <c r="O113" s="514">
        <f t="shared" si="19"/>
        <v>0</v>
      </c>
      <c r="P113" s="514">
        <f t="shared" si="20"/>
        <v>0</v>
      </c>
    </row>
    <row r="114" spans="2:16">
      <c r="B114" s="195" t="str">
        <f t="shared" si="21"/>
        <v/>
      </c>
      <c r="C114" s="507">
        <f>IF(D93="","-",+C113+1)</f>
        <v>2031</v>
      </c>
      <c r="D114" s="374">
        <f>IF(F113+SUM(E$99:E113)=D$92,F113,D$92-SUM(E$99:E113))</f>
        <v>801791.00421359728</v>
      </c>
      <c r="E114" s="522">
        <f>IF(+J96&lt;F113,J96,D114)</f>
        <v>29318.119047619046</v>
      </c>
      <c r="F114" s="523">
        <f t="shared" si="28"/>
        <v>772472.88516597822</v>
      </c>
      <c r="G114" s="523">
        <f t="shared" si="29"/>
        <v>787131.94468978769</v>
      </c>
      <c r="H114" s="526">
        <f t="shared" si="30"/>
        <v>121772.93946065989</v>
      </c>
      <c r="I114" s="577">
        <f t="shared" si="31"/>
        <v>121772.93946065989</v>
      </c>
      <c r="J114" s="514">
        <f t="shared" si="15"/>
        <v>0</v>
      </c>
      <c r="K114" s="514"/>
      <c r="L114" s="525"/>
      <c r="M114" s="514">
        <f t="shared" si="17"/>
        <v>0</v>
      </c>
      <c r="N114" s="525"/>
      <c r="O114" s="514">
        <f t="shared" si="19"/>
        <v>0</v>
      </c>
      <c r="P114" s="514">
        <f t="shared" si="20"/>
        <v>0</v>
      </c>
    </row>
    <row r="115" spans="2:16">
      <c r="B115" s="195" t="str">
        <f t="shared" si="21"/>
        <v/>
      </c>
      <c r="C115" s="507">
        <f>IF(D93="","-",+C114+1)</f>
        <v>2032</v>
      </c>
      <c r="D115" s="374">
        <f>IF(F114+SUM(E$99:E114)=D$92,F114,D$92-SUM(E$99:E114))</f>
        <v>772472.88516597822</v>
      </c>
      <c r="E115" s="522">
        <f>IF(+J96&lt;F114,J96,D115)</f>
        <v>29318.119047619046</v>
      </c>
      <c r="F115" s="523">
        <f t="shared" si="28"/>
        <v>743154.76611835917</v>
      </c>
      <c r="G115" s="523">
        <f t="shared" si="29"/>
        <v>757813.82564216875</v>
      </c>
      <c r="H115" s="526">
        <f t="shared" si="30"/>
        <v>118329.29643526595</v>
      </c>
      <c r="I115" s="577">
        <f t="shared" si="31"/>
        <v>118329.29643526595</v>
      </c>
      <c r="J115" s="514">
        <f t="shared" si="15"/>
        <v>0</v>
      </c>
      <c r="K115" s="514"/>
      <c r="L115" s="525"/>
      <c r="M115" s="514">
        <f t="shared" si="17"/>
        <v>0</v>
      </c>
      <c r="N115" s="525"/>
      <c r="O115" s="514">
        <f t="shared" si="19"/>
        <v>0</v>
      </c>
      <c r="P115" s="514">
        <f t="shared" si="20"/>
        <v>0</v>
      </c>
    </row>
    <row r="116" spans="2:16">
      <c r="B116" s="195" t="str">
        <f t="shared" si="21"/>
        <v/>
      </c>
      <c r="C116" s="507">
        <f>IF(D93="","-",+C115+1)</f>
        <v>2033</v>
      </c>
      <c r="D116" s="374">
        <f>IF(F115+SUM(E$99:E115)=D$92,F115,D$92-SUM(E$99:E115))</f>
        <v>743154.76611835917</v>
      </c>
      <c r="E116" s="522">
        <f>IF(+J96&lt;F115,J96,D116)</f>
        <v>29318.119047619046</v>
      </c>
      <c r="F116" s="523">
        <f t="shared" si="28"/>
        <v>713836.64707074012</v>
      </c>
      <c r="G116" s="523">
        <f t="shared" si="29"/>
        <v>728495.70659454959</v>
      </c>
      <c r="H116" s="526">
        <f t="shared" si="30"/>
        <v>114885.653409872</v>
      </c>
      <c r="I116" s="577">
        <f t="shared" si="31"/>
        <v>114885.653409872</v>
      </c>
      <c r="J116" s="514">
        <f t="shared" si="15"/>
        <v>0</v>
      </c>
      <c r="K116" s="514"/>
      <c r="L116" s="525"/>
      <c r="M116" s="514">
        <f t="shared" si="17"/>
        <v>0</v>
      </c>
      <c r="N116" s="525"/>
      <c r="O116" s="514">
        <f t="shared" si="19"/>
        <v>0</v>
      </c>
      <c r="P116" s="514">
        <f t="shared" si="20"/>
        <v>0</v>
      </c>
    </row>
    <row r="117" spans="2:16">
      <c r="B117" s="195" t="str">
        <f t="shared" si="21"/>
        <v/>
      </c>
      <c r="C117" s="507">
        <f>IF(D93="","-",+C116+1)</f>
        <v>2034</v>
      </c>
      <c r="D117" s="374">
        <f>IF(F116+SUM(E$99:E116)=D$92,F116,D$92-SUM(E$99:E116))</f>
        <v>713836.64707074012</v>
      </c>
      <c r="E117" s="522">
        <f>IF(+J96&lt;F116,J96,D117)</f>
        <v>29318.119047619046</v>
      </c>
      <c r="F117" s="523">
        <f t="shared" si="28"/>
        <v>684518.52802312106</v>
      </c>
      <c r="G117" s="523">
        <f t="shared" si="29"/>
        <v>699177.58754693065</v>
      </c>
      <c r="H117" s="526">
        <f t="shared" si="30"/>
        <v>111442.01038447805</v>
      </c>
      <c r="I117" s="577">
        <f t="shared" si="31"/>
        <v>111442.01038447805</v>
      </c>
      <c r="J117" s="514">
        <f t="shared" si="15"/>
        <v>0</v>
      </c>
      <c r="K117" s="514"/>
      <c r="L117" s="525"/>
      <c r="M117" s="514">
        <f t="shared" si="17"/>
        <v>0</v>
      </c>
      <c r="N117" s="525"/>
      <c r="O117" s="514">
        <f t="shared" si="19"/>
        <v>0</v>
      </c>
      <c r="P117" s="514">
        <f t="shared" si="20"/>
        <v>0</v>
      </c>
    </row>
    <row r="118" spans="2:16">
      <c r="B118" s="195" t="str">
        <f t="shared" si="21"/>
        <v/>
      </c>
      <c r="C118" s="507">
        <f>IF(D93="","-",+C117+1)</f>
        <v>2035</v>
      </c>
      <c r="D118" s="374">
        <f>IF(F117+SUM(E$99:E117)=D$92,F117,D$92-SUM(E$99:E117))</f>
        <v>684518.52802312106</v>
      </c>
      <c r="E118" s="522">
        <f>IF(+J96&lt;F117,J96,D118)</f>
        <v>29318.119047619046</v>
      </c>
      <c r="F118" s="523">
        <f t="shared" si="28"/>
        <v>655200.40897550201</v>
      </c>
      <c r="G118" s="523">
        <f t="shared" si="29"/>
        <v>669859.46849931148</v>
      </c>
      <c r="H118" s="526">
        <f t="shared" si="30"/>
        <v>107998.36735908408</v>
      </c>
      <c r="I118" s="577">
        <f t="shared" si="31"/>
        <v>107998.36735908408</v>
      </c>
      <c r="J118" s="514">
        <f t="shared" si="15"/>
        <v>0</v>
      </c>
      <c r="K118" s="514"/>
      <c r="L118" s="525"/>
      <c r="M118" s="514">
        <f t="shared" si="17"/>
        <v>0</v>
      </c>
      <c r="N118" s="525"/>
      <c r="O118" s="514">
        <f t="shared" si="19"/>
        <v>0</v>
      </c>
      <c r="P118" s="514">
        <f t="shared" si="20"/>
        <v>0</v>
      </c>
    </row>
    <row r="119" spans="2:16">
      <c r="B119" s="195" t="str">
        <f t="shared" si="21"/>
        <v/>
      </c>
      <c r="C119" s="507">
        <f>IF(D93="","-",+C118+1)</f>
        <v>2036</v>
      </c>
      <c r="D119" s="374">
        <f>IF(F118+SUM(E$99:E118)=D$92,F118,D$92-SUM(E$99:E118))</f>
        <v>655200.40897550201</v>
      </c>
      <c r="E119" s="522">
        <f>IF(+J96&lt;F118,J96,D119)</f>
        <v>29318.119047619046</v>
      </c>
      <c r="F119" s="523">
        <f t="shared" si="28"/>
        <v>625882.28992788296</v>
      </c>
      <c r="G119" s="523">
        <f t="shared" si="29"/>
        <v>640541.34945169254</v>
      </c>
      <c r="H119" s="526">
        <f t="shared" si="30"/>
        <v>104554.72433369013</v>
      </c>
      <c r="I119" s="577">
        <f t="shared" si="31"/>
        <v>104554.72433369013</v>
      </c>
      <c r="J119" s="514">
        <f t="shared" si="15"/>
        <v>0</v>
      </c>
      <c r="K119" s="514"/>
      <c r="L119" s="525"/>
      <c r="M119" s="514">
        <f t="shared" si="17"/>
        <v>0</v>
      </c>
      <c r="N119" s="525"/>
      <c r="O119" s="514">
        <f t="shared" si="19"/>
        <v>0</v>
      </c>
      <c r="P119" s="514">
        <f t="shared" si="20"/>
        <v>0</v>
      </c>
    </row>
    <row r="120" spans="2:16">
      <c r="B120" s="195" t="str">
        <f t="shared" si="21"/>
        <v/>
      </c>
      <c r="C120" s="507">
        <f>IF(D93="","-",+C119+1)</f>
        <v>2037</v>
      </c>
      <c r="D120" s="374">
        <f>IF(F119+SUM(E$99:E119)=D$92,F119,D$92-SUM(E$99:E119))</f>
        <v>625882.28992788296</v>
      </c>
      <c r="E120" s="522">
        <f>IF(+J96&lt;F119,J96,D120)</f>
        <v>29318.119047619046</v>
      </c>
      <c r="F120" s="523">
        <f t="shared" si="28"/>
        <v>596564.1708802639</v>
      </c>
      <c r="G120" s="523">
        <f t="shared" si="29"/>
        <v>611223.23040407337</v>
      </c>
      <c r="H120" s="526">
        <f t="shared" si="30"/>
        <v>101111.08130829615</v>
      </c>
      <c r="I120" s="577">
        <f t="shared" si="31"/>
        <v>101111.08130829615</v>
      </c>
      <c r="J120" s="514">
        <f t="shared" si="15"/>
        <v>0</v>
      </c>
      <c r="K120" s="514"/>
      <c r="L120" s="525"/>
      <c r="M120" s="514">
        <f t="shared" si="17"/>
        <v>0</v>
      </c>
      <c r="N120" s="525"/>
      <c r="O120" s="514">
        <f t="shared" si="19"/>
        <v>0</v>
      </c>
      <c r="P120" s="514">
        <f t="shared" si="20"/>
        <v>0</v>
      </c>
    </row>
    <row r="121" spans="2:16">
      <c r="B121" s="195" t="str">
        <f t="shared" si="21"/>
        <v/>
      </c>
      <c r="C121" s="507">
        <f>IF(D93="","-",+C120+1)</f>
        <v>2038</v>
      </c>
      <c r="D121" s="374">
        <f>IF(F120+SUM(E$99:E120)=D$92,F120,D$92-SUM(E$99:E120))</f>
        <v>596564.1708802639</v>
      </c>
      <c r="E121" s="522">
        <f>IF(+J96&lt;F120,J96,D121)</f>
        <v>29318.119047619046</v>
      </c>
      <c r="F121" s="523">
        <f t="shared" si="28"/>
        <v>567246.05183264485</v>
      </c>
      <c r="G121" s="523">
        <f t="shared" si="29"/>
        <v>581905.11135645444</v>
      </c>
      <c r="H121" s="526">
        <f t="shared" si="30"/>
        <v>97667.438282902207</v>
      </c>
      <c r="I121" s="577">
        <f t="shared" si="31"/>
        <v>97667.438282902207</v>
      </c>
      <c r="J121" s="514">
        <f t="shared" si="15"/>
        <v>0</v>
      </c>
      <c r="K121" s="514"/>
      <c r="L121" s="525"/>
      <c r="M121" s="514">
        <f t="shared" si="17"/>
        <v>0</v>
      </c>
      <c r="N121" s="525"/>
      <c r="O121" s="514">
        <f t="shared" si="19"/>
        <v>0</v>
      </c>
      <c r="P121" s="514">
        <f t="shared" si="20"/>
        <v>0</v>
      </c>
    </row>
    <row r="122" spans="2:16">
      <c r="B122" s="195" t="str">
        <f t="shared" si="21"/>
        <v/>
      </c>
      <c r="C122" s="507">
        <f>IF(D93="","-",+C121+1)</f>
        <v>2039</v>
      </c>
      <c r="D122" s="374">
        <f>IF(F121+SUM(E$99:E121)=D$92,F121,D$92-SUM(E$99:E121))</f>
        <v>567246.05183264485</v>
      </c>
      <c r="E122" s="522">
        <f>IF(+J96&lt;F121,J96,D122)</f>
        <v>29318.119047619046</v>
      </c>
      <c r="F122" s="523">
        <f t="shared" si="28"/>
        <v>537927.9327850258</v>
      </c>
      <c r="G122" s="523">
        <f t="shared" si="29"/>
        <v>552586.99230883527</v>
      </c>
      <c r="H122" s="526">
        <f t="shared" si="30"/>
        <v>94223.795257508231</v>
      </c>
      <c r="I122" s="577">
        <f t="shared" si="31"/>
        <v>94223.795257508231</v>
      </c>
      <c r="J122" s="514">
        <f t="shared" si="15"/>
        <v>0</v>
      </c>
      <c r="K122" s="514"/>
      <c r="L122" s="525"/>
      <c r="M122" s="514">
        <f t="shared" si="17"/>
        <v>0</v>
      </c>
      <c r="N122" s="525"/>
      <c r="O122" s="514">
        <f t="shared" si="19"/>
        <v>0</v>
      </c>
      <c r="P122" s="514">
        <f t="shared" si="20"/>
        <v>0</v>
      </c>
    </row>
    <row r="123" spans="2:16">
      <c r="B123" s="195" t="str">
        <f t="shared" si="21"/>
        <v/>
      </c>
      <c r="C123" s="507">
        <f>IF(D93="","-",+C122+1)</f>
        <v>2040</v>
      </c>
      <c r="D123" s="374">
        <f>IF(F122+SUM(E$99:E122)=D$92,F122,D$92-SUM(E$99:E122))</f>
        <v>537927.9327850258</v>
      </c>
      <c r="E123" s="522">
        <f>IF(+J96&lt;F122,J96,D123)</f>
        <v>29318.119047619046</v>
      </c>
      <c r="F123" s="523">
        <f t="shared" si="28"/>
        <v>508609.81373740674</v>
      </c>
      <c r="G123" s="523">
        <f t="shared" si="29"/>
        <v>523268.87326121627</v>
      </c>
      <c r="H123" s="526">
        <f t="shared" si="30"/>
        <v>90780.152232114269</v>
      </c>
      <c r="I123" s="577">
        <f t="shared" si="31"/>
        <v>90780.152232114269</v>
      </c>
      <c r="J123" s="514">
        <f t="shared" si="15"/>
        <v>0</v>
      </c>
      <c r="K123" s="514"/>
      <c r="L123" s="525"/>
      <c r="M123" s="514">
        <f t="shared" si="17"/>
        <v>0</v>
      </c>
      <c r="N123" s="525"/>
      <c r="O123" s="514">
        <f t="shared" si="19"/>
        <v>0</v>
      </c>
      <c r="P123" s="514">
        <f t="shared" si="20"/>
        <v>0</v>
      </c>
    </row>
    <row r="124" spans="2:16">
      <c r="B124" s="195" t="str">
        <f t="shared" si="21"/>
        <v/>
      </c>
      <c r="C124" s="507">
        <f>IF(D93="","-",+C123+1)</f>
        <v>2041</v>
      </c>
      <c r="D124" s="374">
        <f>IF(F123+SUM(E$99:E123)=D$92,F123,D$92-SUM(E$99:E123))</f>
        <v>508609.81373740674</v>
      </c>
      <c r="E124" s="522">
        <f>IF(+J96&lt;F123,J96,D124)</f>
        <v>29318.119047619046</v>
      </c>
      <c r="F124" s="523">
        <f t="shared" si="28"/>
        <v>479291.69468978769</v>
      </c>
      <c r="G124" s="523">
        <f t="shared" si="29"/>
        <v>493950.75421359722</v>
      </c>
      <c r="H124" s="526">
        <f t="shared" si="30"/>
        <v>87336.509206720308</v>
      </c>
      <c r="I124" s="577">
        <f t="shared" si="31"/>
        <v>87336.509206720308</v>
      </c>
      <c r="J124" s="514">
        <f t="shared" si="15"/>
        <v>0</v>
      </c>
      <c r="K124" s="514"/>
      <c r="L124" s="525"/>
      <c r="M124" s="514">
        <f t="shared" si="17"/>
        <v>0</v>
      </c>
      <c r="N124" s="525"/>
      <c r="O124" s="514">
        <f t="shared" si="19"/>
        <v>0</v>
      </c>
      <c r="P124" s="514">
        <f t="shared" si="20"/>
        <v>0</v>
      </c>
    </row>
    <row r="125" spans="2:16">
      <c r="B125" s="195" t="str">
        <f t="shared" si="21"/>
        <v/>
      </c>
      <c r="C125" s="507">
        <f>IF(D93="","-",+C124+1)</f>
        <v>2042</v>
      </c>
      <c r="D125" s="374">
        <f>IF(F124+SUM(E$99:E124)=D$92,F124,D$92-SUM(E$99:E124))</f>
        <v>479291.69468978769</v>
      </c>
      <c r="E125" s="522">
        <f>IF(+J96&lt;F124,J96,D125)</f>
        <v>29318.119047619046</v>
      </c>
      <c r="F125" s="523">
        <f t="shared" si="28"/>
        <v>449973.57564216864</v>
      </c>
      <c r="G125" s="523">
        <f t="shared" si="29"/>
        <v>464632.63516597816</v>
      </c>
      <c r="H125" s="526">
        <f t="shared" si="30"/>
        <v>83892.866181326346</v>
      </c>
      <c r="I125" s="577">
        <f t="shared" si="31"/>
        <v>83892.866181326346</v>
      </c>
      <c r="J125" s="514">
        <f t="shared" si="15"/>
        <v>0</v>
      </c>
      <c r="K125" s="514"/>
      <c r="L125" s="525"/>
      <c r="M125" s="514">
        <f t="shared" si="17"/>
        <v>0</v>
      </c>
      <c r="N125" s="525"/>
      <c r="O125" s="514">
        <f t="shared" si="19"/>
        <v>0</v>
      </c>
      <c r="P125" s="514">
        <f t="shared" si="20"/>
        <v>0</v>
      </c>
    </row>
    <row r="126" spans="2:16">
      <c r="B126" s="195" t="str">
        <f t="shared" si="21"/>
        <v/>
      </c>
      <c r="C126" s="507">
        <f>IF(D93="","-",+C125+1)</f>
        <v>2043</v>
      </c>
      <c r="D126" s="374">
        <f>IF(F125+SUM(E$99:E125)=D$92,F125,D$92-SUM(E$99:E125))</f>
        <v>449973.57564216864</v>
      </c>
      <c r="E126" s="522">
        <f>IF(+J96&lt;F125,J96,D126)</f>
        <v>29318.119047619046</v>
      </c>
      <c r="F126" s="523">
        <f t="shared" si="28"/>
        <v>420655.45659454959</v>
      </c>
      <c r="G126" s="523">
        <f t="shared" si="29"/>
        <v>435314.51611835911</v>
      </c>
      <c r="H126" s="526">
        <f t="shared" si="30"/>
        <v>80449.223155932385</v>
      </c>
      <c r="I126" s="577">
        <f t="shared" si="31"/>
        <v>80449.223155932385</v>
      </c>
      <c r="J126" s="514">
        <f t="shared" si="15"/>
        <v>0</v>
      </c>
      <c r="K126" s="514"/>
      <c r="L126" s="525"/>
      <c r="M126" s="514">
        <f t="shared" si="17"/>
        <v>0</v>
      </c>
      <c r="N126" s="525"/>
      <c r="O126" s="514">
        <f t="shared" si="19"/>
        <v>0</v>
      </c>
      <c r="P126" s="514">
        <f t="shared" si="20"/>
        <v>0</v>
      </c>
    </row>
    <row r="127" spans="2:16">
      <c r="B127" s="195" t="str">
        <f t="shared" si="21"/>
        <v/>
      </c>
      <c r="C127" s="507">
        <f>IF(D93="","-",+C126+1)</f>
        <v>2044</v>
      </c>
      <c r="D127" s="374">
        <f>IF(F126+SUM(E$99:E126)=D$92,F126,D$92-SUM(E$99:E126))</f>
        <v>420655.45659454959</v>
      </c>
      <c r="E127" s="522">
        <f>IF(+J96&lt;F126,J96,D127)</f>
        <v>29318.119047619046</v>
      </c>
      <c r="F127" s="523">
        <f t="shared" si="28"/>
        <v>391337.33754693053</v>
      </c>
      <c r="G127" s="523">
        <f t="shared" si="29"/>
        <v>405996.39707074006</v>
      </c>
      <c r="H127" s="526">
        <f t="shared" si="30"/>
        <v>77005.580130538423</v>
      </c>
      <c r="I127" s="577">
        <f t="shared" si="31"/>
        <v>77005.580130538423</v>
      </c>
      <c r="J127" s="514">
        <f t="shared" si="15"/>
        <v>0</v>
      </c>
      <c r="K127" s="514"/>
      <c r="L127" s="525"/>
      <c r="M127" s="514">
        <f t="shared" si="17"/>
        <v>0</v>
      </c>
      <c r="N127" s="525"/>
      <c r="O127" s="514">
        <f t="shared" si="19"/>
        <v>0</v>
      </c>
      <c r="P127" s="514">
        <f t="shared" si="20"/>
        <v>0</v>
      </c>
    </row>
    <row r="128" spans="2:16">
      <c r="B128" s="195" t="str">
        <f t="shared" si="21"/>
        <v/>
      </c>
      <c r="C128" s="507">
        <f>IF(D93="","-",+C127+1)</f>
        <v>2045</v>
      </c>
      <c r="D128" s="374">
        <f>IF(F127+SUM(E$99:E127)=D$92,F127,D$92-SUM(E$99:E127))</f>
        <v>391337.33754693053</v>
      </c>
      <c r="E128" s="522">
        <f>IF(+J96&lt;F127,J96,D128)</f>
        <v>29318.119047619046</v>
      </c>
      <c r="F128" s="523">
        <f t="shared" si="28"/>
        <v>362019.21849931148</v>
      </c>
      <c r="G128" s="523">
        <f t="shared" si="29"/>
        <v>376678.27802312101</v>
      </c>
      <c r="H128" s="526">
        <f t="shared" si="30"/>
        <v>73561.937105144461</v>
      </c>
      <c r="I128" s="577">
        <f t="shared" si="31"/>
        <v>73561.937105144461</v>
      </c>
      <c r="J128" s="514">
        <f t="shared" si="15"/>
        <v>0</v>
      </c>
      <c r="K128" s="514"/>
      <c r="L128" s="525"/>
      <c r="M128" s="514">
        <f t="shared" si="17"/>
        <v>0</v>
      </c>
      <c r="N128" s="525"/>
      <c r="O128" s="514">
        <f t="shared" si="19"/>
        <v>0</v>
      </c>
      <c r="P128" s="514">
        <f t="shared" si="20"/>
        <v>0</v>
      </c>
    </row>
    <row r="129" spans="2:16">
      <c r="B129" s="195" t="str">
        <f t="shared" si="21"/>
        <v/>
      </c>
      <c r="C129" s="507">
        <f>IF(D93="","-",+C128+1)</f>
        <v>2046</v>
      </c>
      <c r="D129" s="374">
        <f>IF(F128+SUM(E$99:E128)=D$92,F128,D$92-SUM(E$99:E128))</f>
        <v>362019.21849931148</v>
      </c>
      <c r="E129" s="522">
        <f>IF(+J96&lt;F128,J96,D129)</f>
        <v>29318.119047619046</v>
      </c>
      <c r="F129" s="523">
        <f t="shared" si="28"/>
        <v>332701.09945169243</v>
      </c>
      <c r="G129" s="523">
        <f t="shared" si="29"/>
        <v>347360.15897550195</v>
      </c>
      <c r="H129" s="526">
        <f t="shared" si="30"/>
        <v>70118.294079750514</v>
      </c>
      <c r="I129" s="577">
        <f t="shared" si="31"/>
        <v>70118.294079750514</v>
      </c>
      <c r="J129" s="514">
        <f t="shared" si="15"/>
        <v>0</v>
      </c>
      <c r="K129" s="514"/>
      <c r="L129" s="525"/>
      <c r="M129" s="514">
        <f t="shared" si="17"/>
        <v>0</v>
      </c>
      <c r="N129" s="525"/>
      <c r="O129" s="514">
        <f t="shared" si="19"/>
        <v>0</v>
      </c>
      <c r="P129" s="514">
        <f t="shared" si="20"/>
        <v>0</v>
      </c>
    </row>
    <row r="130" spans="2:16">
      <c r="B130" s="195" t="str">
        <f t="shared" si="21"/>
        <v/>
      </c>
      <c r="C130" s="507">
        <f>IF(D93="","-",+C129+1)</f>
        <v>2047</v>
      </c>
      <c r="D130" s="374">
        <f>IF(F129+SUM(E$99:E129)=D$92,F129,D$92-SUM(E$99:E129))</f>
        <v>332701.09945169243</v>
      </c>
      <c r="E130" s="522">
        <f>IF(+J96&lt;F129,J96,D130)</f>
        <v>29318.119047619046</v>
      </c>
      <c r="F130" s="523">
        <f t="shared" si="28"/>
        <v>303382.98040407337</v>
      </c>
      <c r="G130" s="523">
        <f t="shared" si="29"/>
        <v>318042.0399278829</v>
      </c>
      <c r="H130" s="526">
        <f t="shared" si="30"/>
        <v>66674.651054356538</v>
      </c>
      <c r="I130" s="577">
        <f t="shared" si="31"/>
        <v>66674.651054356538</v>
      </c>
      <c r="J130" s="514">
        <f t="shared" si="15"/>
        <v>0</v>
      </c>
      <c r="K130" s="514"/>
      <c r="L130" s="525"/>
      <c r="M130" s="514">
        <f t="shared" si="17"/>
        <v>0</v>
      </c>
      <c r="N130" s="525"/>
      <c r="O130" s="514">
        <f t="shared" si="19"/>
        <v>0</v>
      </c>
      <c r="P130" s="514">
        <f t="shared" si="20"/>
        <v>0</v>
      </c>
    </row>
    <row r="131" spans="2:16">
      <c r="B131" s="195" t="str">
        <f t="shared" si="21"/>
        <v/>
      </c>
      <c r="C131" s="507">
        <f>IF(D93="","-",+C130+1)</f>
        <v>2048</v>
      </c>
      <c r="D131" s="374">
        <f>IF(F130+SUM(E$99:E130)=D$92,F130,D$92-SUM(E$99:E130))</f>
        <v>303382.98040407337</v>
      </c>
      <c r="E131" s="522">
        <f>IF(+J96&lt;F130,J96,D131)</f>
        <v>29318.119047619046</v>
      </c>
      <c r="F131" s="523">
        <f t="shared" ref="F131:F154" si="32">+D131-E131</f>
        <v>274064.86135645432</v>
      </c>
      <c r="G131" s="523">
        <f t="shared" ref="G131:G154" si="33">+(F131+D131)/2</f>
        <v>288723.92088026385</v>
      </c>
      <c r="H131" s="526">
        <f t="shared" si="30"/>
        <v>63231.008028962584</v>
      </c>
      <c r="I131" s="577">
        <f t="shared" si="31"/>
        <v>63231.008028962584</v>
      </c>
      <c r="J131" s="514">
        <f t="shared" ref="J131:J154" si="34">+I541-H541</f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>
      <c r="B132" s="195" t="str">
        <f t="shared" si="21"/>
        <v/>
      </c>
      <c r="C132" s="507">
        <f>IF(D93="","-",+C131+1)</f>
        <v>2049</v>
      </c>
      <c r="D132" s="374">
        <f>IF(F131+SUM(E$99:E131)=D$92,F131,D$92-SUM(E$99:E131))</f>
        <v>274064.86135645432</v>
      </c>
      <c r="E132" s="522">
        <f>IF(+J96&lt;F131,J96,D132)</f>
        <v>29318.119047619046</v>
      </c>
      <c r="F132" s="523">
        <f t="shared" si="32"/>
        <v>244746.74230883527</v>
      </c>
      <c r="G132" s="523">
        <f t="shared" si="33"/>
        <v>259405.80183264479</v>
      </c>
      <c r="H132" s="526">
        <f t="shared" si="30"/>
        <v>59787.365003568622</v>
      </c>
      <c r="I132" s="577">
        <f t="shared" si="31"/>
        <v>59787.365003568622</v>
      </c>
      <c r="J132" s="514">
        <f t="shared" si="34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>
      <c r="B133" s="195" t="str">
        <f t="shared" si="21"/>
        <v/>
      </c>
      <c r="C133" s="507">
        <f>IF(D93="","-",+C132+1)</f>
        <v>2050</v>
      </c>
      <c r="D133" s="374">
        <f>IF(F132+SUM(E$99:E132)=D$92,F132,D$92-SUM(E$99:E132))</f>
        <v>244746.74230883527</v>
      </c>
      <c r="E133" s="522">
        <f>IF(+J96&lt;F132,J96,D133)</f>
        <v>29318.119047619046</v>
      </c>
      <c r="F133" s="523">
        <f t="shared" si="32"/>
        <v>215428.62326121621</v>
      </c>
      <c r="G133" s="523">
        <f t="shared" si="33"/>
        <v>230087.68278502574</v>
      </c>
      <c r="H133" s="526">
        <f t="shared" si="30"/>
        <v>56343.721978174668</v>
      </c>
      <c r="I133" s="577">
        <f t="shared" si="31"/>
        <v>56343.721978174668</v>
      </c>
      <c r="J133" s="514">
        <f t="shared" si="34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>
      <c r="B134" s="195" t="str">
        <f t="shared" si="21"/>
        <v/>
      </c>
      <c r="C134" s="507">
        <f>IF(D93="","-",+C133+1)</f>
        <v>2051</v>
      </c>
      <c r="D134" s="374">
        <f>IF(F133+SUM(E$99:E133)=D$92,F133,D$92-SUM(E$99:E133))</f>
        <v>215428.62326121621</v>
      </c>
      <c r="E134" s="522">
        <f>IF(+J96&lt;F133,J96,D134)</f>
        <v>29318.119047619046</v>
      </c>
      <c r="F134" s="523">
        <f t="shared" si="32"/>
        <v>186110.50421359716</v>
      </c>
      <c r="G134" s="523">
        <f t="shared" si="33"/>
        <v>200769.56373740669</v>
      </c>
      <c r="H134" s="526">
        <f t="shared" si="30"/>
        <v>52900.078952780706</v>
      </c>
      <c r="I134" s="577">
        <f t="shared" si="31"/>
        <v>52900.078952780706</v>
      </c>
      <c r="J134" s="514">
        <f t="shared" si="34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>
      <c r="B135" s="195" t="str">
        <f t="shared" si="21"/>
        <v/>
      </c>
      <c r="C135" s="507">
        <f>IF(D93="","-",+C134+1)</f>
        <v>2052</v>
      </c>
      <c r="D135" s="374">
        <f>IF(F134+SUM(E$99:E134)=D$92,F134,D$92-SUM(E$99:E134))</f>
        <v>186110.50421359716</v>
      </c>
      <c r="E135" s="522">
        <f>IF(+J96&lt;F134,J96,D135)</f>
        <v>29318.119047619046</v>
      </c>
      <c r="F135" s="523">
        <f t="shared" si="32"/>
        <v>156792.38516597811</v>
      </c>
      <c r="G135" s="523">
        <f t="shared" si="33"/>
        <v>171451.44468978763</v>
      </c>
      <c r="H135" s="526">
        <f t="shared" si="30"/>
        <v>49456.435927386745</v>
      </c>
      <c r="I135" s="577">
        <f t="shared" si="31"/>
        <v>49456.435927386745</v>
      </c>
      <c r="J135" s="514">
        <f t="shared" si="34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>
      <c r="B136" s="195" t="str">
        <f t="shared" si="21"/>
        <v/>
      </c>
      <c r="C136" s="507">
        <f>IF(D93="","-",+C135+1)</f>
        <v>2053</v>
      </c>
      <c r="D136" s="374">
        <f>IF(F135+SUM(E$99:E135)=D$92,F135,D$92-SUM(E$99:E135))</f>
        <v>156792.38516597811</v>
      </c>
      <c r="E136" s="522">
        <f>IF(+J96&lt;F135,J96,D136)</f>
        <v>29318.119047619046</v>
      </c>
      <c r="F136" s="523">
        <f t="shared" si="32"/>
        <v>127474.26611835905</v>
      </c>
      <c r="G136" s="523">
        <f t="shared" si="33"/>
        <v>142133.32564216858</v>
      </c>
      <c r="H136" s="526">
        <f t="shared" si="30"/>
        <v>46012.792901992783</v>
      </c>
      <c r="I136" s="577">
        <f t="shared" si="31"/>
        <v>46012.792901992783</v>
      </c>
      <c r="J136" s="514">
        <f t="shared" si="34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>
      <c r="B137" s="195" t="str">
        <f t="shared" si="21"/>
        <v/>
      </c>
      <c r="C137" s="507">
        <f>IF(D93="","-",+C136+1)</f>
        <v>2054</v>
      </c>
      <c r="D137" s="374">
        <f>IF(F136+SUM(E$99:E136)=D$92,F136,D$92-SUM(E$99:E136))</f>
        <v>127474.26611835905</v>
      </c>
      <c r="E137" s="522">
        <f>IF(+J96&lt;F136,J96,D137)</f>
        <v>29318.119047619046</v>
      </c>
      <c r="F137" s="523">
        <f t="shared" si="32"/>
        <v>98156.14707074</v>
      </c>
      <c r="G137" s="523">
        <f t="shared" si="33"/>
        <v>112815.20659454953</v>
      </c>
      <c r="H137" s="526">
        <f t="shared" si="30"/>
        <v>42569.149876598822</v>
      </c>
      <c r="I137" s="577">
        <f t="shared" si="31"/>
        <v>42569.149876598822</v>
      </c>
      <c r="J137" s="514">
        <f t="shared" si="34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>
      <c r="B138" s="195" t="str">
        <f t="shared" si="21"/>
        <v/>
      </c>
      <c r="C138" s="507">
        <f>IF(D93="","-",+C137+1)</f>
        <v>2055</v>
      </c>
      <c r="D138" s="374">
        <f>IF(F137+SUM(E$99:E137)=D$92,F137,D$92-SUM(E$99:E137))</f>
        <v>98156.14707074</v>
      </c>
      <c r="E138" s="522">
        <f>IF(+J96&lt;F137,J96,D138)</f>
        <v>29318.119047619046</v>
      </c>
      <c r="F138" s="523">
        <f t="shared" si="32"/>
        <v>68838.028023120947</v>
      </c>
      <c r="G138" s="523">
        <f t="shared" si="33"/>
        <v>83497.087546930474</v>
      </c>
      <c r="H138" s="526">
        <f t="shared" si="30"/>
        <v>39125.50685120486</v>
      </c>
      <c r="I138" s="577">
        <f t="shared" si="31"/>
        <v>39125.50685120486</v>
      </c>
      <c r="J138" s="514">
        <f t="shared" si="34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>
      <c r="B139" s="195" t="str">
        <f t="shared" si="21"/>
        <v/>
      </c>
      <c r="C139" s="507">
        <f>IF(D93="","-",+C138+1)</f>
        <v>2056</v>
      </c>
      <c r="D139" s="374">
        <f>IF(F138+SUM(E$99:E138)=D$92,F138,D$92-SUM(E$99:E138))</f>
        <v>68838.028023120947</v>
      </c>
      <c r="E139" s="522">
        <f>IF(+J96&lt;F138,J96,D139)</f>
        <v>29318.119047619046</v>
      </c>
      <c r="F139" s="523">
        <f t="shared" si="32"/>
        <v>39519.908975501901</v>
      </c>
      <c r="G139" s="523">
        <f t="shared" si="33"/>
        <v>54178.968499311421</v>
      </c>
      <c r="H139" s="526">
        <f t="shared" si="30"/>
        <v>35681.863825810899</v>
      </c>
      <c r="I139" s="577">
        <f t="shared" si="31"/>
        <v>35681.863825810899</v>
      </c>
      <c r="J139" s="514">
        <f t="shared" si="34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>
      <c r="B140" s="195" t="str">
        <f t="shared" si="21"/>
        <v/>
      </c>
      <c r="C140" s="507">
        <f>IF(D93="","-",+C139+1)</f>
        <v>2057</v>
      </c>
      <c r="D140" s="374">
        <f>IF(F139+SUM(E$99:E139)=D$92,F139,D$92-SUM(E$99:E139))</f>
        <v>39519.908975501901</v>
      </c>
      <c r="E140" s="522">
        <f>IF(+J96&lt;F139,J96,D140)</f>
        <v>29318.119047619046</v>
      </c>
      <c r="F140" s="523">
        <f t="shared" si="32"/>
        <v>10201.789927882855</v>
      </c>
      <c r="G140" s="523">
        <f t="shared" si="33"/>
        <v>24860.849451692378</v>
      </c>
      <c r="H140" s="526">
        <f t="shared" si="30"/>
        <v>32238.220800416941</v>
      </c>
      <c r="I140" s="577">
        <f t="shared" si="31"/>
        <v>32238.220800416941</v>
      </c>
      <c r="J140" s="514">
        <f t="shared" si="34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>
      <c r="B141" s="195" t="str">
        <f t="shared" si="21"/>
        <v/>
      </c>
      <c r="C141" s="507">
        <f>IF(D93="","-",+C140+1)</f>
        <v>2058</v>
      </c>
      <c r="D141" s="374">
        <f>IF(F140+SUM(E$99:E140)=D$92,F140,D$92-SUM(E$99:E140))</f>
        <v>10201.789927882855</v>
      </c>
      <c r="E141" s="522">
        <f>IF(+J96&lt;F140,J96,D141)</f>
        <v>10201.789927882855</v>
      </c>
      <c r="F141" s="523">
        <f t="shared" si="32"/>
        <v>0</v>
      </c>
      <c r="G141" s="523">
        <f t="shared" si="33"/>
        <v>5100.8949639414277</v>
      </c>
      <c r="H141" s="526">
        <f t="shared" si="30"/>
        <v>10800.930047933312</v>
      </c>
      <c r="I141" s="577">
        <f t="shared" si="31"/>
        <v>10800.930047933312</v>
      </c>
      <c r="J141" s="514">
        <f t="shared" si="34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>
      <c r="B142" s="195" t="str">
        <f t="shared" si="21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2"/>
        <v>0</v>
      </c>
      <c r="G142" s="523">
        <f t="shared" si="33"/>
        <v>0</v>
      </c>
      <c r="H142" s="526">
        <f t="shared" si="30"/>
        <v>0</v>
      </c>
      <c r="I142" s="577">
        <f t="shared" si="31"/>
        <v>0</v>
      </c>
      <c r="J142" s="514">
        <f t="shared" si="34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>
      <c r="B143" s="195" t="str">
        <f t="shared" si="21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2"/>
        <v>0</v>
      </c>
      <c r="G143" s="523">
        <f t="shared" si="33"/>
        <v>0</v>
      </c>
      <c r="H143" s="526">
        <f t="shared" si="30"/>
        <v>0</v>
      </c>
      <c r="I143" s="577">
        <f t="shared" si="31"/>
        <v>0</v>
      </c>
      <c r="J143" s="514">
        <f t="shared" si="34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>
      <c r="B144" s="195" t="str">
        <f t="shared" si="21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2"/>
        <v>0</v>
      </c>
      <c r="G144" s="523">
        <f t="shared" si="33"/>
        <v>0</v>
      </c>
      <c r="H144" s="526">
        <f t="shared" si="30"/>
        <v>0</v>
      </c>
      <c r="I144" s="577">
        <f t="shared" si="31"/>
        <v>0</v>
      </c>
      <c r="J144" s="514">
        <f t="shared" si="34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>
      <c r="B145" s="195" t="str">
        <f t="shared" si="21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2"/>
        <v>0</v>
      </c>
      <c r="G145" s="523">
        <f t="shared" si="33"/>
        <v>0</v>
      </c>
      <c r="H145" s="526">
        <f t="shared" si="30"/>
        <v>0</v>
      </c>
      <c r="I145" s="577">
        <f t="shared" si="31"/>
        <v>0</v>
      </c>
      <c r="J145" s="514">
        <f t="shared" si="34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>
      <c r="B146" s="195" t="str">
        <f t="shared" si="21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2"/>
        <v>0</v>
      </c>
      <c r="G146" s="523">
        <f t="shared" si="33"/>
        <v>0</v>
      </c>
      <c r="H146" s="526">
        <f t="shared" si="30"/>
        <v>0</v>
      </c>
      <c r="I146" s="577">
        <f t="shared" si="31"/>
        <v>0</v>
      </c>
      <c r="J146" s="514">
        <f t="shared" si="34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>
      <c r="B147" s="195" t="str">
        <f t="shared" si="21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2"/>
        <v>0</v>
      </c>
      <c r="G147" s="523">
        <f t="shared" si="33"/>
        <v>0</v>
      </c>
      <c r="H147" s="526">
        <f t="shared" si="30"/>
        <v>0</v>
      </c>
      <c r="I147" s="577">
        <f t="shared" si="31"/>
        <v>0</v>
      </c>
      <c r="J147" s="514">
        <f t="shared" si="34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>
      <c r="B148" s="195" t="str">
        <f t="shared" si="21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2"/>
        <v>0</v>
      </c>
      <c r="G148" s="523">
        <f t="shared" si="33"/>
        <v>0</v>
      </c>
      <c r="H148" s="526">
        <f t="shared" si="30"/>
        <v>0</v>
      </c>
      <c r="I148" s="577">
        <f t="shared" si="31"/>
        <v>0</v>
      </c>
      <c r="J148" s="514">
        <f t="shared" si="34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>
      <c r="B149" s="195" t="str">
        <f t="shared" si="21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2"/>
        <v>0</v>
      </c>
      <c r="G149" s="523">
        <f t="shared" si="33"/>
        <v>0</v>
      </c>
      <c r="H149" s="526">
        <f t="shared" si="30"/>
        <v>0</v>
      </c>
      <c r="I149" s="577">
        <f t="shared" si="31"/>
        <v>0</v>
      </c>
      <c r="J149" s="514">
        <f t="shared" si="34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>
      <c r="B150" s="195" t="str">
        <f t="shared" si="21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2"/>
        <v>0</v>
      </c>
      <c r="G150" s="523">
        <f t="shared" si="33"/>
        <v>0</v>
      </c>
      <c r="H150" s="526">
        <f t="shared" si="30"/>
        <v>0</v>
      </c>
      <c r="I150" s="577">
        <f t="shared" si="31"/>
        <v>0</v>
      </c>
      <c r="J150" s="514">
        <f t="shared" si="34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>
      <c r="B151" s="195" t="str">
        <f t="shared" si="21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2"/>
        <v>0</v>
      </c>
      <c r="G151" s="523">
        <f t="shared" si="33"/>
        <v>0</v>
      </c>
      <c r="H151" s="526">
        <f t="shared" si="30"/>
        <v>0</v>
      </c>
      <c r="I151" s="577">
        <f t="shared" si="31"/>
        <v>0</v>
      </c>
      <c r="J151" s="514">
        <f t="shared" si="34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>
      <c r="B152" s="195" t="str">
        <f t="shared" si="21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2"/>
        <v>0</v>
      </c>
      <c r="G152" s="523">
        <f t="shared" si="33"/>
        <v>0</v>
      </c>
      <c r="H152" s="526">
        <f t="shared" si="30"/>
        <v>0</v>
      </c>
      <c r="I152" s="577">
        <f t="shared" si="31"/>
        <v>0</v>
      </c>
      <c r="J152" s="514">
        <f t="shared" si="34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>
      <c r="B153" s="195" t="str">
        <f t="shared" si="21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2"/>
        <v>0</v>
      </c>
      <c r="G153" s="523">
        <f t="shared" si="33"/>
        <v>0</v>
      </c>
      <c r="H153" s="526">
        <f t="shared" si="30"/>
        <v>0</v>
      </c>
      <c r="I153" s="577">
        <f t="shared" si="31"/>
        <v>0</v>
      </c>
      <c r="J153" s="514">
        <f t="shared" si="34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.5" thickBot="1">
      <c r="B154" s="195" t="str">
        <f t="shared" si="21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2"/>
        <v>0</v>
      </c>
      <c r="G154" s="528">
        <f t="shared" si="33"/>
        <v>0</v>
      </c>
      <c r="H154" s="530">
        <f t="shared" si="30"/>
        <v>0</v>
      </c>
      <c r="I154" s="579">
        <f t="shared" si="31"/>
        <v>0</v>
      </c>
      <c r="J154" s="533">
        <f t="shared" si="34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>
      <c r="C155" s="374" t="s">
        <v>78</v>
      </c>
      <c r="D155" s="375"/>
      <c r="E155" s="375">
        <f>SUM(E99:E154)</f>
        <v>1231360.9999999998</v>
      </c>
      <c r="F155" s="375"/>
      <c r="G155" s="375"/>
      <c r="H155" s="375">
        <f>SUM(H99:H154)</f>
        <v>4216420.2628842043</v>
      </c>
      <c r="I155" s="375">
        <f>SUM(I99:I154)</f>
        <v>4216420.2628842043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view="pageBreakPreview" zoomScale="80" zoomScaleNormal="100" zoomScaleSheetLayoutView="80" workbookViewId="0">
      <selection activeCell="D105" sqref="D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58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3045191.8978696284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3045191.8978696284</v>
      </c>
      <c r="O6" s="269"/>
      <c r="P6" s="269"/>
    </row>
    <row r="7" spans="1:16" ht="13.5" thickBot="1">
      <c r="C7" s="467" t="s">
        <v>48</v>
      </c>
      <c r="D7" s="624" t="s">
        <v>365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407</v>
      </c>
      <c r="E9" s="637" t="s">
        <v>408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25330929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603117.35714285716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 t="shared" ref="K17:K22" si="1">+G17</f>
        <v>3262214.3054167381</v>
      </c>
      <c r="L17" s="513">
        <f t="shared" ref="L17:L72" si="2">IF(K17&lt;&gt;0,+G17-K17,0)</f>
        <v>0</v>
      </c>
      <c r="M17" s="512">
        <f t="shared" ref="M17:M22" si="3">+H17</f>
        <v>3262214.3054167381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 t="shared" si="1"/>
        <v>3640059.7914396082</v>
      </c>
      <c r="L18" s="519">
        <f t="shared" ref="L18:L23" si="6">IF(K18&lt;&gt;0,+G18-K18,0)</f>
        <v>0</v>
      </c>
      <c r="M18" s="518">
        <f t="shared" si="3"/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3671225.3557542209</v>
      </c>
      <c r="H19" s="657">
        <v>3671225.3557542209</v>
      </c>
      <c r="I19" s="511">
        <f t="shared" si="0"/>
        <v>0</v>
      </c>
      <c r="J19" s="511"/>
      <c r="K19" s="518">
        <f t="shared" si="1"/>
        <v>3671225.3557542209</v>
      </c>
      <c r="L19" s="519">
        <f t="shared" si="6"/>
        <v>0</v>
      </c>
      <c r="M19" s="518">
        <f t="shared" si="3"/>
        <v>3671225.3557542209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51">
        <v>23739028.869331229</v>
      </c>
      <c r="E20" s="656">
        <v>615050.24390243902</v>
      </c>
      <c r="F20" s="651">
        <v>23123978.625428792</v>
      </c>
      <c r="G20" s="650">
        <v>3593056.0992098348</v>
      </c>
      <c r="H20" s="657">
        <v>3593056.0992098348</v>
      </c>
      <c r="I20" s="511">
        <f t="shared" si="0"/>
        <v>0</v>
      </c>
      <c r="J20" s="511"/>
      <c r="K20" s="518">
        <f t="shared" si="1"/>
        <v>3593056.0992098348</v>
      </c>
      <c r="L20" s="519">
        <f t="shared" si="6"/>
        <v>0</v>
      </c>
      <c r="M20" s="518">
        <f t="shared" si="3"/>
        <v>3593056.0992098348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/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2949982.4012109563</v>
      </c>
      <c r="H21" s="657">
        <v>2949982.4012109563</v>
      </c>
      <c r="I21" s="511">
        <f t="shared" si="0"/>
        <v>0</v>
      </c>
      <c r="J21" s="511"/>
      <c r="K21" s="518">
        <f t="shared" si="1"/>
        <v>2949982.4012109563</v>
      </c>
      <c r="L21" s="519">
        <f t="shared" si="6"/>
        <v>0</v>
      </c>
      <c r="M21" s="518">
        <f t="shared" si="3"/>
        <v>2949982.4012109563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51">
        <v>22651404.369614832</v>
      </c>
      <c r="E22" s="656">
        <v>603117.35714285716</v>
      </c>
      <c r="F22" s="651">
        <v>22048287.012471974</v>
      </c>
      <c r="G22" s="650">
        <v>2972302.5813947208</v>
      </c>
      <c r="H22" s="657">
        <v>2972302.5813947208</v>
      </c>
      <c r="I22" s="511">
        <f t="shared" si="0"/>
        <v>0</v>
      </c>
      <c r="J22" s="511"/>
      <c r="K22" s="518">
        <f t="shared" si="1"/>
        <v>2972302.5813947208</v>
      </c>
      <c r="L22" s="519">
        <f t="shared" si="6"/>
        <v>0</v>
      </c>
      <c r="M22" s="518">
        <f t="shared" si="3"/>
        <v>2972302.5813947208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51">
        <v>22019680.024383493</v>
      </c>
      <c r="E23" s="656">
        <v>603117.35714285716</v>
      </c>
      <c r="F23" s="651">
        <v>21416562.667240635</v>
      </c>
      <c r="G23" s="650">
        <v>3045191.8978696284</v>
      </c>
      <c r="H23" s="657">
        <v>3045191.8978696284</v>
      </c>
      <c r="I23" s="511">
        <f t="shared" si="0"/>
        <v>0</v>
      </c>
      <c r="J23" s="511"/>
      <c r="K23" s="518">
        <f t="shared" ref="K23" si="8">+G23</f>
        <v>3045191.8978696284</v>
      </c>
      <c r="L23" s="519">
        <f t="shared" si="6"/>
        <v>0</v>
      </c>
      <c r="M23" s="518">
        <f t="shared" ref="M23" si="9">+H23</f>
        <v>3045191.8978696284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2023</v>
      </c>
      <c r="D24" s="523">
        <f>IF(F23+SUM(E$17:E23)=D$10,F23,D$10-SUM(E$17:E23))</f>
        <v>21416562.667240635</v>
      </c>
      <c r="E24" s="522">
        <f>IF(+I14&lt;F23,I14,D24)</f>
        <v>603117.35714285716</v>
      </c>
      <c r="F24" s="523">
        <f t="shared" ref="F24:F72" si="10">+D24-E24</f>
        <v>20813445.310097776</v>
      </c>
      <c r="G24" s="524">
        <f t="shared" ref="G24:G49" si="11">+I$12*((D24+F24)/2)+E24</f>
        <v>2977374.9113311958</v>
      </c>
      <c r="H24" s="491">
        <f t="shared" ref="H24:H49" si="12">+I$13*((D24+F24)/2)+E24</f>
        <v>2977374.9113311958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20813445.310097776</v>
      </c>
      <c r="E25" s="522">
        <f>IF(+I14&lt;F24,I14,D25)</f>
        <v>603117.35714285716</v>
      </c>
      <c r="F25" s="523">
        <f t="shared" si="10"/>
        <v>20210327.952954918</v>
      </c>
      <c r="G25" s="524">
        <f t="shared" si="11"/>
        <v>2909557.9247927628</v>
      </c>
      <c r="H25" s="491">
        <f t="shared" si="12"/>
        <v>2909557.9247927628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20210327.952954918</v>
      </c>
      <c r="E26" s="522">
        <f>IF(+I14&lt;F25,I14,D26)</f>
        <v>603117.35714285716</v>
      </c>
      <c r="F26" s="523">
        <f t="shared" si="10"/>
        <v>19607210.59581206</v>
      </c>
      <c r="G26" s="524">
        <f t="shared" si="11"/>
        <v>2841740.9382543298</v>
      </c>
      <c r="H26" s="491">
        <f t="shared" si="12"/>
        <v>2841740.9382543298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19607210.59581206</v>
      </c>
      <c r="E27" s="522">
        <f>IF(+I14&lt;F26,I14,D27)</f>
        <v>603117.35714285716</v>
      </c>
      <c r="F27" s="523">
        <f t="shared" si="10"/>
        <v>19004093.238669202</v>
      </c>
      <c r="G27" s="524">
        <f t="shared" si="11"/>
        <v>2773923.9517158968</v>
      </c>
      <c r="H27" s="491">
        <f t="shared" si="12"/>
        <v>2773923.9517158968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19004093.238669202</v>
      </c>
      <c r="E28" s="522">
        <f>IF(+I14&lt;F27,I14,D28)</f>
        <v>603117.35714285716</v>
      </c>
      <c r="F28" s="523">
        <f t="shared" si="10"/>
        <v>18400975.881526344</v>
      </c>
      <c r="G28" s="524">
        <f t="shared" si="11"/>
        <v>2706106.9651774638</v>
      </c>
      <c r="H28" s="491">
        <f t="shared" si="12"/>
        <v>2706106.9651774638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18400975.881526344</v>
      </c>
      <c r="E29" s="522">
        <f>IF(+I14&lt;F28,I14,D29)</f>
        <v>603117.35714285716</v>
      </c>
      <c r="F29" s="523">
        <f t="shared" si="10"/>
        <v>17797858.524383485</v>
      </c>
      <c r="G29" s="524">
        <f t="shared" si="11"/>
        <v>2638289.9786390308</v>
      </c>
      <c r="H29" s="491">
        <f t="shared" si="12"/>
        <v>2638289.9786390308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17797858.524383485</v>
      </c>
      <c r="E30" s="522">
        <f>IF(+I14&lt;F29,I14,D30)</f>
        <v>603117.35714285716</v>
      </c>
      <c r="F30" s="523">
        <f t="shared" si="10"/>
        <v>17194741.167240627</v>
      </c>
      <c r="G30" s="524">
        <f t="shared" si="11"/>
        <v>2570472.9921005978</v>
      </c>
      <c r="H30" s="491">
        <f t="shared" si="12"/>
        <v>2570472.9921005978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17194741.167240627</v>
      </c>
      <c r="E31" s="522">
        <f>IF(+I14&lt;F30,I14,D31)</f>
        <v>603117.35714285716</v>
      </c>
      <c r="F31" s="523">
        <f t="shared" si="10"/>
        <v>16591623.810097771</v>
      </c>
      <c r="G31" s="524">
        <f t="shared" si="11"/>
        <v>2502656.0055621653</v>
      </c>
      <c r="H31" s="491">
        <f t="shared" si="12"/>
        <v>2502656.0055621653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16591623.810097771</v>
      </c>
      <c r="E32" s="522">
        <f>IF(+I14&lt;F31,I14,D32)</f>
        <v>603117.35714285716</v>
      </c>
      <c r="F32" s="523">
        <f t="shared" si="10"/>
        <v>15988506.452954914</v>
      </c>
      <c r="G32" s="524">
        <f t="shared" si="11"/>
        <v>2434839.0190237327</v>
      </c>
      <c r="H32" s="491">
        <f t="shared" si="12"/>
        <v>2434839.0190237327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15988506.452954914</v>
      </c>
      <c r="E33" s="522">
        <f>IF(+I14&lt;F32,I14,D33)</f>
        <v>603117.35714285716</v>
      </c>
      <c r="F33" s="523">
        <f t="shared" si="10"/>
        <v>15385389.095812058</v>
      </c>
      <c r="G33" s="524">
        <f t="shared" si="11"/>
        <v>2367022.0324852997</v>
      </c>
      <c r="H33" s="491">
        <f t="shared" si="12"/>
        <v>2367022.0324852997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15385389.095812058</v>
      </c>
      <c r="E34" s="522">
        <f>IF(+I14&lt;F33,I14,D34)</f>
        <v>603117.35714285716</v>
      </c>
      <c r="F34" s="523">
        <f t="shared" si="10"/>
        <v>14782271.738669202</v>
      </c>
      <c r="G34" s="524">
        <f t="shared" si="11"/>
        <v>2299205.0459468672</v>
      </c>
      <c r="H34" s="491">
        <f t="shared" si="12"/>
        <v>2299205.0459468672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14782271.738669202</v>
      </c>
      <c r="E35" s="522">
        <f>IF(+I14&lt;F34,I14,D35)</f>
        <v>603117.35714285716</v>
      </c>
      <c r="F35" s="523">
        <f t="shared" si="10"/>
        <v>14179154.381526345</v>
      </c>
      <c r="G35" s="524">
        <f t="shared" si="11"/>
        <v>2231388.0594084342</v>
      </c>
      <c r="H35" s="491">
        <f t="shared" si="12"/>
        <v>2231388.0594084342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14179154.381526345</v>
      </c>
      <c r="E36" s="522">
        <f>IF(+I14&lt;F35,I14,D36)</f>
        <v>603117.35714285716</v>
      </c>
      <c r="F36" s="523">
        <f t="shared" si="10"/>
        <v>13576037.024383489</v>
      </c>
      <c r="G36" s="524">
        <f t="shared" si="11"/>
        <v>2163571.0728700017</v>
      </c>
      <c r="H36" s="491">
        <f t="shared" si="12"/>
        <v>2163571.0728700017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13576037.024383489</v>
      </c>
      <c r="E37" s="522">
        <f>IF(+I14&lt;F36,I14,D37)</f>
        <v>603117.35714285716</v>
      </c>
      <c r="F37" s="523">
        <f t="shared" si="10"/>
        <v>12972919.667240633</v>
      </c>
      <c r="G37" s="524">
        <f t="shared" si="11"/>
        <v>2095754.0863315687</v>
      </c>
      <c r="H37" s="491">
        <f t="shared" si="12"/>
        <v>2095754.0863315687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12972919.667240633</v>
      </c>
      <c r="E38" s="522">
        <f>IF(+I14&lt;F37,I14,D38)</f>
        <v>603117.35714285716</v>
      </c>
      <c r="F38" s="523">
        <f t="shared" si="10"/>
        <v>12369802.310097776</v>
      </c>
      <c r="G38" s="524">
        <f t="shared" si="11"/>
        <v>2027937.0997931361</v>
      </c>
      <c r="H38" s="491">
        <f t="shared" si="12"/>
        <v>2027937.0997931361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12369802.310097776</v>
      </c>
      <c r="E39" s="522">
        <f>IF(+I14&lt;F38,I14,D39)</f>
        <v>603117.35714285716</v>
      </c>
      <c r="F39" s="523">
        <f t="shared" si="10"/>
        <v>11766684.95295492</v>
      </c>
      <c r="G39" s="524">
        <f t="shared" si="11"/>
        <v>1960120.1132547031</v>
      </c>
      <c r="H39" s="491">
        <f t="shared" si="12"/>
        <v>1960120.1132547031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11766684.95295492</v>
      </c>
      <c r="E40" s="522">
        <f>IF(+I14&lt;F39,I14,D40)</f>
        <v>603117.35714285716</v>
      </c>
      <c r="F40" s="523">
        <f t="shared" si="10"/>
        <v>11163567.595812064</v>
      </c>
      <c r="G40" s="524">
        <f t="shared" si="11"/>
        <v>1892303.1267162706</v>
      </c>
      <c r="H40" s="491">
        <f t="shared" si="12"/>
        <v>1892303.1267162706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11163567.595812064</v>
      </c>
      <c r="E41" s="522">
        <f>IF(+I14&lt;F40,I14,D41)</f>
        <v>603117.35714285716</v>
      </c>
      <c r="F41" s="523">
        <f t="shared" si="10"/>
        <v>10560450.238669207</v>
      </c>
      <c r="G41" s="524">
        <f t="shared" si="11"/>
        <v>1824486.140177838</v>
      </c>
      <c r="H41" s="491">
        <f t="shared" si="12"/>
        <v>1824486.140177838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10560450.238669207</v>
      </c>
      <c r="E42" s="522">
        <f>IF(+I14&lt;F41,I14,D42)</f>
        <v>603117.35714285716</v>
      </c>
      <c r="F42" s="523">
        <f t="shared" si="10"/>
        <v>9957332.881526351</v>
      </c>
      <c r="G42" s="524">
        <f t="shared" si="11"/>
        <v>1756669.1536394055</v>
      </c>
      <c r="H42" s="491">
        <f t="shared" si="12"/>
        <v>1756669.1536394055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9957332.881526351</v>
      </c>
      <c r="E43" s="522">
        <f>IF(+I14&lt;F42,I14,D43)</f>
        <v>603117.35714285716</v>
      </c>
      <c r="F43" s="523">
        <f t="shared" si="10"/>
        <v>9354215.5243834946</v>
      </c>
      <c r="G43" s="524">
        <f t="shared" si="11"/>
        <v>1688852.1671009725</v>
      </c>
      <c r="H43" s="491">
        <f t="shared" si="12"/>
        <v>1688852.1671009725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9354215.5243834946</v>
      </c>
      <c r="E44" s="522">
        <f>IF(+I14&lt;F43,I14,D44)</f>
        <v>603117.35714285716</v>
      </c>
      <c r="F44" s="523">
        <f t="shared" si="10"/>
        <v>8751098.1672406383</v>
      </c>
      <c r="G44" s="524">
        <f t="shared" si="11"/>
        <v>1621035.18056254</v>
      </c>
      <c r="H44" s="491">
        <f t="shared" si="12"/>
        <v>1621035.18056254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8751098.1672406383</v>
      </c>
      <c r="E45" s="522">
        <f>IF(+I14&lt;F44,I14,D45)</f>
        <v>603117.35714285716</v>
      </c>
      <c r="F45" s="523">
        <f t="shared" si="10"/>
        <v>8147980.810097781</v>
      </c>
      <c r="G45" s="524">
        <f t="shared" si="11"/>
        <v>1553218.194024107</v>
      </c>
      <c r="H45" s="491">
        <f t="shared" si="12"/>
        <v>1553218.194024107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8147980.810097781</v>
      </c>
      <c r="E46" s="522">
        <f>IF(+I14&lt;F45,I14,D46)</f>
        <v>603117.35714285716</v>
      </c>
      <c r="F46" s="523">
        <f t="shared" si="10"/>
        <v>7544863.4529549237</v>
      </c>
      <c r="G46" s="524">
        <f t="shared" si="11"/>
        <v>1485401.2074856744</v>
      </c>
      <c r="H46" s="491">
        <f t="shared" si="12"/>
        <v>1485401.2074856744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7544863.4529549237</v>
      </c>
      <c r="E47" s="522">
        <f>IF(+I14&lt;F46,I14,D47)</f>
        <v>603117.35714285716</v>
      </c>
      <c r="F47" s="523">
        <f t="shared" si="10"/>
        <v>6941746.0958120665</v>
      </c>
      <c r="G47" s="524">
        <f t="shared" si="11"/>
        <v>1417584.2209472414</v>
      </c>
      <c r="H47" s="491">
        <f t="shared" si="12"/>
        <v>1417584.2209472414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6941746.0958120665</v>
      </c>
      <c r="E48" s="522">
        <f>IF(+I14&lt;F47,I14,D48)</f>
        <v>603117.35714285716</v>
      </c>
      <c r="F48" s="523">
        <f t="shared" si="10"/>
        <v>6338628.7386692092</v>
      </c>
      <c r="G48" s="524">
        <f t="shared" si="11"/>
        <v>1349767.2344088086</v>
      </c>
      <c r="H48" s="491">
        <f t="shared" si="12"/>
        <v>1349767.2344088086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6338628.7386692092</v>
      </c>
      <c r="E49" s="522">
        <f>IF(+I14&lt;F48,I14,D49)</f>
        <v>603117.35714285716</v>
      </c>
      <c r="F49" s="523">
        <f t="shared" si="10"/>
        <v>5735511.3815263519</v>
      </c>
      <c r="G49" s="524">
        <f t="shared" si="11"/>
        <v>1281950.2478703756</v>
      </c>
      <c r="H49" s="491">
        <f t="shared" si="12"/>
        <v>1281950.2478703756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5735511.3815263519</v>
      </c>
      <c r="E50" s="522">
        <f>IF(+I14&lt;F49,I14,D50)</f>
        <v>603117.35714285716</v>
      </c>
      <c r="F50" s="523">
        <f t="shared" si="10"/>
        <v>5132394.0243834946</v>
      </c>
      <c r="G50" s="524">
        <f t="shared" ref="G50:G72" si="13">+I$12*((D50+F50)/2)+E50</f>
        <v>1214133.2613319429</v>
      </c>
      <c r="H50" s="491">
        <f t="shared" ref="H50:H72" si="14">+I$13*((D50+F50)/2)+E50</f>
        <v>1214133.2613319429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5132394.0243834946</v>
      </c>
      <c r="E51" s="522">
        <f>IF(+I14&lt;F50,I14,D51)</f>
        <v>603117.35714285716</v>
      </c>
      <c r="F51" s="523">
        <f t="shared" si="10"/>
        <v>4529276.6672406374</v>
      </c>
      <c r="G51" s="524">
        <f t="shared" si="13"/>
        <v>1146316.2747935099</v>
      </c>
      <c r="H51" s="491">
        <f t="shared" si="14"/>
        <v>1146316.2747935099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4529276.6672406374</v>
      </c>
      <c r="E52" s="522">
        <f>IF(+I14&lt;F51,I14,D52)</f>
        <v>603117.35714285716</v>
      </c>
      <c r="F52" s="523">
        <f t="shared" si="10"/>
        <v>3926159.3100977801</v>
      </c>
      <c r="G52" s="524">
        <f t="shared" si="13"/>
        <v>1078499.2882550773</v>
      </c>
      <c r="H52" s="491">
        <f t="shared" si="14"/>
        <v>1078499.2882550773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3926159.3100977801</v>
      </c>
      <c r="E53" s="522">
        <f>IF(+I14&lt;F52,I14,D53)</f>
        <v>603117.35714285716</v>
      </c>
      <c r="F53" s="523">
        <f t="shared" si="10"/>
        <v>3323041.9529549228</v>
      </c>
      <c r="G53" s="524">
        <f t="shared" si="13"/>
        <v>1010682.3017166444</v>
      </c>
      <c r="H53" s="491">
        <f t="shared" si="14"/>
        <v>1010682.3017166444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3323041.9529549228</v>
      </c>
      <c r="E54" s="522">
        <f>IF(+I14&lt;F53,I14,D54)</f>
        <v>603117.35714285716</v>
      </c>
      <c r="F54" s="523">
        <f t="shared" si="10"/>
        <v>2719924.5958120655</v>
      </c>
      <c r="G54" s="524">
        <f t="shared" si="13"/>
        <v>942865.31517821155</v>
      </c>
      <c r="H54" s="491">
        <f t="shared" si="14"/>
        <v>942865.31517821155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2719924.5958120655</v>
      </c>
      <c r="E55" s="522">
        <f>IF(+I14&lt;F54,I14,D55)</f>
        <v>603117.35714285716</v>
      </c>
      <c r="F55" s="523">
        <f t="shared" si="10"/>
        <v>2116807.2386692083</v>
      </c>
      <c r="G55" s="524">
        <f t="shared" si="13"/>
        <v>875048.32863977877</v>
      </c>
      <c r="H55" s="491">
        <f t="shared" si="14"/>
        <v>875048.32863977877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2116807.2386692083</v>
      </c>
      <c r="E56" s="522">
        <f>IF(+I14&lt;F55,I14,D56)</f>
        <v>603117.35714285716</v>
      </c>
      <c r="F56" s="523">
        <f t="shared" si="10"/>
        <v>1513689.881526351</v>
      </c>
      <c r="G56" s="524">
        <f t="shared" si="13"/>
        <v>807231.342101346</v>
      </c>
      <c r="H56" s="491">
        <f t="shared" si="14"/>
        <v>807231.342101346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1513689.881526351</v>
      </c>
      <c r="E57" s="522">
        <f>IF(+I14&lt;F56,I14,D57)</f>
        <v>603117.35714285716</v>
      </c>
      <c r="F57" s="523">
        <f t="shared" si="10"/>
        <v>910572.52438349382</v>
      </c>
      <c r="G57" s="524">
        <f t="shared" si="13"/>
        <v>739414.35556291312</v>
      </c>
      <c r="H57" s="491">
        <f t="shared" si="14"/>
        <v>739414.35556291312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910572.52438349382</v>
      </c>
      <c r="E58" s="522">
        <f>IF(+I14&lt;F57,I14,D58)</f>
        <v>603117.35714285716</v>
      </c>
      <c r="F58" s="523">
        <f t="shared" si="10"/>
        <v>307455.16724063666</v>
      </c>
      <c r="G58" s="524">
        <f t="shared" si="13"/>
        <v>671597.36902448034</v>
      </c>
      <c r="H58" s="491">
        <f t="shared" si="14"/>
        <v>671597.36902448034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307455.16724063666</v>
      </c>
      <c r="E59" s="522">
        <f>IF(+I14&lt;F58,I14,D59)</f>
        <v>307455.16724063666</v>
      </c>
      <c r="F59" s="523">
        <f t="shared" si="10"/>
        <v>0</v>
      </c>
      <c r="G59" s="524">
        <f t="shared" si="13"/>
        <v>324740.92654684006</v>
      </c>
      <c r="H59" s="491">
        <f t="shared" si="14"/>
        <v>324740.92654684006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25330929.000000007</v>
      </c>
      <c r="F73" s="375"/>
      <c r="G73" s="375">
        <f>SUM(G17:G72)</f>
        <v>87315788.265066847</v>
      </c>
      <c r="H73" s="375">
        <f>SUM(H17:H72)</f>
        <v>87315788.265066847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3045191.8978696284</v>
      </c>
      <c r="N87" s="546">
        <f>IF(J92&lt;D11,0,VLOOKUP(J92,C17:O72,11))</f>
        <v>3045191.8978696284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3171842.5527529279</v>
      </c>
      <c r="N88" s="550">
        <f>IF(J92&lt;D11,0,VLOOKUP(J92,C99:P154,7))</f>
        <v>3171842.5527529279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126650.65488329949</v>
      </c>
      <c r="N89" s="555">
        <f>+N88-N87</f>
        <v>126650.65488329949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25330929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603117.35714285716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15">+I99-H99</f>
        <v>0</v>
      </c>
      <c r="K99" s="514"/>
      <c r="L99" s="512">
        <f t="shared" ref="L99:L104" si="16">+H99</f>
        <v>1704186.6748150045</v>
      </c>
      <c r="M99" s="513">
        <f t="shared" ref="M99:M130" si="17">IF(L99&lt;&gt;0,+H99-L99,0)</f>
        <v>0</v>
      </c>
      <c r="N99" s="512">
        <f t="shared" ref="N99:N104" si="18">+I99</f>
        <v>1704186.6748150045</v>
      </c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15"/>
        <v>0</v>
      </c>
      <c r="K100" s="514"/>
      <c r="L100" s="655">
        <f t="shared" si="16"/>
        <v>3626008.4781243373</v>
      </c>
      <c r="M100" s="514">
        <f t="shared" si="17"/>
        <v>0</v>
      </c>
      <c r="N100" s="655">
        <f t="shared" si="18"/>
        <v>3626008.4781243373</v>
      </c>
      <c r="O100" s="514">
        <f t="shared" si="19"/>
        <v>0</v>
      </c>
      <c r="P100" s="514">
        <f t="shared" si="20"/>
        <v>0</v>
      </c>
    </row>
    <row r="101" spans="1:16">
      <c r="B101" s="195" t="str">
        <f t="shared" ref="B101:B154" si="21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15"/>
        <v>0</v>
      </c>
      <c r="K101" s="514"/>
      <c r="L101" s="655">
        <f t="shared" si="16"/>
        <v>3167459.760554947</v>
      </c>
      <c r="M101" s="514">
        <f t="shared" ref="M101" si="22">IF(L101&lt;&gt;0,+H101-L101,0)</f>
        <v>0</v>
      </c>
      <c r="N101" s="655">
        <f t="shared" si="18"/>
        <v>3167459.760554947</v>
      </c>
      <c r="O101" s="514">
        <f t="shared" si="19"/>
        <v>0</v>
      </c>
      <c r="P101" s="514">
        <f t="shared" si="20"/>
        <v>0</v>
      </c>
    </row>
    <row r="102" spans="1:16">
      <c r="B102" s="195" t="str">
        <f t="shared" si="21"/>
        <v/>
      </c>
      <c r="C102" s="507">
        <f>IF(D93="","-",+C101+1)</f>
        <v>2019</v>
      </c>
      <c r="D102" s="629">
        <v>23980932.308970097</v>
      </c>
      <c r="E102" s="630">
        <v>589091.37209302327</v>
      </c>
      <c r="F102" s="631">
        <v>23391840.936877076</v>
      </c>
      <c r="G102" s="631">
        <v>23686386.622923587</v>
      </c>
      <c r="H102" s="633">
        <v>3124495.1418173425</v>
      </c>
      <c r="I102" s="634">
        <v>3124495.1418173425</v>
      </c>
      <c r="J102" s="514">
        <f t="shared" si="15"/>
        <v>0</v>
      </c>
      <c r="K102" s="514"/>
      <c r="L102" s="655">
        <f t="shared" si="16"/>
        <v>3124495.1418173425</v>
      </c>
      <c r="M102" s="514">
        <f t="shared" ref="M102" si="23">IF(L102&lt;&gt;0,+H102-L102,0)</f>
        <v>0</v>
      </c>
      <c r="N102" s="655">
        <f t="shared" si="18"/>
        <v>3124495.1418173425</v>
      </c>
      <c r="O102" s="514">
        <f t="shared" si="19"/>
        <v>0</v>
      </c>
      <c r="P102" s="514">
        <f t="shared" si="20"/>
        <v>0</v>
      </c>
    </row>
    <row r="103" spans="1:16">
      <c r="B103" s="195" t="str">
        <f t="shared" si="21"/>
        <v/>
      </c>
      <c r="C103" s="507">
        <f>IF(D93="","-",+C102+1)</f>
        <v>2020</v>
      </c>
      <c r="D103" s="629">
        <v>23391840.936877076</v>
      </c>
      <c r="E103" s="630">
        <v>603117.35714285716</v>
      </c>
      <c r="F103" s="631">
        <v>22788723.579734217</v>
      </c>
      <c r="G103" s="631">
        <v>23090282.258305646</v>
      </c>
      <c r="H103" s="633">
        <v>3087027.5131925805</v>
      </c>
      <c r="I103" s="634">
        <v>3087027.5131925805</v>
      </c>
      <c r="J103" s="514">
        <f t="shared" si="15"/>
        <v>0</v>
      </c>
      <c r="K103" s="514"/>
      <c r="L103" s="655">
        <f t="shared" si="16"/>
        <v>3087027.5131925805</v>
      </c>
      <c r="M103" s="514">
        <f t="shared" ref="M103" si="24">IF(L103&lt;&gt;0,+H103-L103,0)</f>
        <v>0</v>
      </c>
      <c r="N103" s="655">
        <f t="shared" si="18"/>
        <v>3087027.5131925805</v>
      </c>
      <c r="O103" s="514">
        <f t="shared" si="19"/>
        <v>0</v>
      </c>
      <c r="P103" s="514">
        <f t="shared" si="20"/>
        <v>0</v>
      </c>
    </row>
    <row r="104" spans="1:16">
      <c r="B104" s="195" t="str">
        <f t="shared" si="21"/>
        <v/>
      </c>
      <c r="C104" s="507">
        <f>IF(D93="","-",+C103+1)</f>
        <v>2021</v>
      </c>
      <c r="D104" s="629">
        <v>22788723.579734217</v>
      </c>
      <c r="E104" s="630">
        <v>617827.53658536589</v>
      </c>
      <c r="F104" s="631">
        <v>22170896.043148853</v>
      </c>
      <c r="G104" s="631">
        <v>22479809.811441533</v>
      </c>
      <c r="H104" s="633">
        <v>3169605.7563163298</v>
      </c>
      <c r="I104" s="634">
        <v>3169605.7563163298</v>
      </c>
      <c r="J104" s="514">
        <f t="shared" si="15"/>
        <v>0</v>
      </c>
      <c r="K104" s="514"/>
      <c r="L104" s="655">
        <f t="shared" si="16"/>
        <v>3169605.7563163298</v>
      </c>
      <c r="M104" s="514">
        <f t="shared" ref="M104" si="25">IF(L104&lt;&gt;0,+H104-L104,0)</f>
        <v>0</v>
      </c>
      <c r="N104" s="655">
        <f t="shared" si="18"/>
        <v>3169605.7563163298</v>
      </c>
      <c r="O104" s="514">
        <f t="shared" si="19"/>
        <v>0</v>
      </c>
      <c r="P104" s="514">
        <f t="shared" si="20"/>
        <v>0</v>
      </c>
    </row>
    <row r="105" spans="1:16">
      <c r="B105" s="195" t="str">
        <f t="shared" si="21"/>
        <v/>
      </c>
      <c r="C105" s="507">
        <f>IF(D93="","-",+C104+1)</f>
        <v>2022</v>
      </c>
      <c r="D105" s="374">
        <f>IF(F104+SUM(E$99:E104)=D$92,F104,D$92-SUM(E$99:E104))</f>
        <v>22170896.043148853</v>
      </c>
      <c r="E105" s="522">
        <f>IF(+J96&lt;F104,J96,D105)</f>
        <v>603117.35714285716</v>
      </c>
      <c r="F105" s="523">
        <f t="shared" ref="F105:F130" si="26">+D105-E105</f>
        <v>21567778.686005995</v>
      </c>
      <c r="G105" s="523">
        <f t="shared" ref="G105:G130" si="27">+(F105+D105)/2</f>
        <v>21869337.364577424</v>
      </c>
      <c r="H105" s="526">
        <f t="shared" ref="H105:H154" si="28">+J$94*G105+E105</f>
        <v>3171842.5527529279</v>
      </c>
      <c r="I105" s="577">
        <f t="shared" ref="I105:I154" si="29">+J$95*G105+E105</f>
        <v>3171842.5527529279</v>
      </c>
      <c r="J105" s="514">
        <f t="shared" si="15"/>
        <v>0</v>
      </c>
      <c r="K105" s="514"/>
      <c r="L105" s="525"/>
      <c r="M105" s="514">
        <f t="shared" si="17"/>
        <v>0</v>
      </c>
      <c r="N105" s="525"/>
      <c r="O105" s="514">
        <f t="shared" si="19"/>
        <v>0</v>
      </c>
      <c r="P105" s="514">
        <f t="shared" si="20"/>
        <v>0</v>
      </c>
    </row>
    <row r="106" spans="1:16">
      <c r="B106" s="195" t="str">
        <f t="shared" si="21"/>
        <v/>
      </c>
      <c r="C106" s="507">
        <f>IF(D93="","-",+C105+1)</f>
        <v>2023</v>
      </c>
      <c r="D106" s="374">
        <f>IF(F105+SUM(E$99:E105)=D$92,F105,D$92-SUM(E$99:E105))</f>
        <v>21567778.686005995</v>
      </c>
      <c r="E106" s="522">
        <f>IF(+J96&lt;F105,J96,D106)</f>
        <v>603117.35714285716</v>
      </c>
      <c r="F106" s="523">
        <f t="shared" si="26"/>
        <v>20964661.328863136</v>
      </c>
      <c r="G106" s="523">
        <f t="shared" si="27"/>
        <v>21266220.007434566</v>
      </c>
      <c r="H106" s="526">
        <f t="shared" si="28"/>
        <v>3101001.6888814881</v>
      </c>
      <c r="I106" s="577">
        <f t="shared" si="29"/>
        <v>3101001.6888814881</v>
      </c>
      <c r="J106" s="514">
        <f t="shared" si="15"/>
        <v>0</v>
      </c>
      <c r="K106" s="514"/>
      <c r="L106" s="525"/>
      <c r="M106" s="514">
        <f t="shared" si="17"/>
        <v>0</v>
      </c>
      <c r="N106" s="525"/>
      <c r="O106" s="514">
        <f t="shared" si="19"/>
        <v>0</v>
      </c>
      <c r="P106" s="514">
        <f t="shared" si="20"/>
        <v>0</v>
      </c>
    </row>
    <row r="107" spans="1:16">
      <c r="B107" s="195" t="str">
        <f t="shared" si="21"/>
        <v/>
      </c>
      <c r="C107" s="507">
        <f>IF(D93="","-",+C106+1)</f>
        <v>2024</v>
      </c>
      <c r="D107" s="374">
        <f>IF(F106+SUM(E$99:E106)=D$92,F106,D$92-SUM(E$99:E106))</f>
        <v>20964661.328863136</v>
      </c>
      <c r="E107" s="522">
        <f>IF(+J96&lt;F106,J96,D107)</f>
        <v>603117.35714285716</v>
      </c>
      <c r="F107" s="523">
        <f t="shared" si="26"/>
        <v>20361543.971720278</v>
      </c>
      <c r="G107" s="523">
        <f t="shared" si="27"/>
        <v>20663102.650291707</v>
      </c>
      <c r="H107" s="526">
        <f t="shared" si="28"/>
        <v>3030160.8250100487</v>
      </c>
      <c r="I107" s="577">
        <f t="shared" si="29"/>
        <v>3030160.8250100487</v>
      </c>
      <c r="J107" s="514">
        <f t="shared" si="15"/>
        <v>0</v>
      </c>
      <c r="K107" s="514"/>
      <c r="L107" s="525"/>
      <c r="M107" s="514">
        <f t="shared" si="17"/>
        <v>0</v>
      </c>
      <c r="N107" s="525"/>
      <c r="O107" s="514">
        <f t="shared" si="19"/>
        <v>0</v>
      </c>
      <c r="P107" s="514">
        <f t="shared" si="20"/>
        <v>0</v>
      </c>
    </row>
    <row r="108" spans="1:16">
      <c r="B108" s="195" t="str">
        <f t="shared" si="21"/>
        <v/>
      </c>
      <c r="C108" s="507">
        <f>IF(D93="","-",+C107+1)</f>
        <v>2025</v>
      </c>
      <c r="D108" s="374">
        <f>IF(F107+SUM(E$99:E107)=D$92,F107,D$92-SUM(E$99:E107))</f>
        <v>20361543.971720278</v>
      </c>
      <c r="E108" s="522">
        <f>IF(+J96&lt;F107,J96,D108)</f>
        <v>603117.35714285716</v>
      </c>
      <c r="F108" s="523">
        <f t="shared" si="26"/>
        <v>19758426.61457742</v>
      </c>
      <c r="G108" s="523">
        <f t="shared" si="27"/>
        <v>20059985.293148849</v>
      </c>
      <c r="H108" s="526">
        <f t="shared" si="28"/>
        <v>2959319.9611386089</v>
      </c>
      <c r="I108" s="577">
        <f t="shared" si="29"/>
        <v>2959319.9611386089</v>
      </c>
      <c r="J108" s="514">
        <f t="shared" si="15"/>
        <v>0</v>
      </c>
      <c r="K108" s="514"/>
      <c r="L108" s="525"/>
      <c r="M108" s="514">
        <f t="shared" si="17"/>
        <v>0</v>
      </c>
      <c r="N108" s="525"/>
      <c r="O108" s="514">
        <f t="shared" si="19"/>
        <v>0</v>
      </c>
      <c r="P108" s="514">
        <f t="shared" si="20"/>
        <v>0</v>
      </c>
    </row>
    <row r="109" spans="1:16">
      <c r="B109" s="195" t="str">
        <f t="shared" si="21"/>
        <v/>
      </c>
      <c r="C109" s="507">
        <f>IF(D93="","-",+C108+1)</f>
        <v>2026</v>
      </c>
      <c r="D109" s="374">
        <f>IF(F108+SUM(E$99:E108)=D$92,F108,D$92-SUM(E$99:E108))</f>
        <v>19758426.61457742</v>
      </c>
      <c r="E109" s="522">
        <f>IF(+J96&lt;F108,J96,D109)</f>
        <v>603117.35714285716</v>
      </c>
      <c r="F109" s="523">
        <f t="shared" si="26"/>
        <v>19155309.257434562</v>
      </c>
      <c r="G109" s="523">
        <f t="shared" si="27"/>
        <v>19456867.936005991</v>
      </c>
      <c r="H109" s="526">
        <f t="shared" si="28"/>
        <v>2888479.097267169</v>
      </c>
      <c r="I109" s="577">
        <f t="shared" si="29"/>
        <v>2888479.097267169</v>
      </c>
      <c r="J109" s="514">
        <f t="shared" si="15"/>
        <v>0</v>
      </c>
      <c r="K109" s="514"/>
      <c r="L109" s="525"/>
      <c r="M109" s="514">
        <f t="shared" si="17"/>
        <v>0</v>
      </c>
      <c r="N109" s="525"/>
      <c r="O109" s="514">
        <f t="shared" si="19"/>
        <v>0</v>
      </c>
      <c r="P109" s="514">
        <f t="shared" si="20"/>
        <v>0</v>
      </c>
    </row>
    <row r="110" spans="1:16">
      <c r="B110" s="195" t="str">
        <f t="shared" si="21"/>
        <v/>
      </c>
      <c r="C110" s="507">
        <f>IF(D93="","-",+C109+1)</f>
        <v>2027</v>
      </c>
      <c r="D110" s="374">
        <f>IF(F109+SUM(E$99:E109)=D$92,F109,D$92-SUM(E$99:E109))</f>
        <v>19155309.257434562</v>
      </c>
      <c r="E110" s="522">
        <f>IF(+J96&lt;F109,J96,D110)</f>
        <v>603117.35714285716</v>
      </c>
      <c r="F110" s="523">
        <f t="shared" si="26"/>
        <v>18552191.900291704</v>
      </c>
      <c r="G110" s="523">
        <f t="shared" si="27"/>
        <v>18853750.578863133</v>
      </c>
      <c r="H110" s="526">
        <f t="shared" si="28"/>
        <v>2817638.2333957297</v>
      </c>
      <c r="I110" s="577">
        <f t="shared" si="29"/>
        <v>2817638.2333957297</v>
      </c>
      <c r="J110" s="514">
        <f t="shared" si="15"/>
        <v>0</v>
      </c>
      <c r="K110" s="514"/>
      <c r="L110" s="525"/>
      <c r="M110" s="514">
        <f t="shared" si="17"/>
        <v>0</v>
      </c>
      <c r="N110" s="525"/>
      <c r="O110" s="514">
        <f t="shared" si="19"/>
        <v>0</v>
      </c>
      <c r="P110" s="514">
        <f t="shared" si="20"/>
        <v>0</v>
      </c>
    </row>
    <row r="111" spans="1:16">
      <c r="B111" s="195" t="str">
        <f t="shared" si="21"/>
        <v/>
      </c>
      <c r="C111" s="507">
        <f>IF(D93="","-",+C110+1)</f>
        <v>2028</v>
      </c>
      <c r="D111" s="374">
        <f>IF(F110+SUM(E$99:E110)=D$92,F110,D$92-SUM(E$99:E110))</f>
        <v>18552191.900291704</v>
      </c>
      <c r="E111" s="522">
        <f>IF(+J96&lt;F110,J96,D111)</f>
        <v>603117.35714285716</v>
      </c>
      <c r="F111" s="523">
        <f t="shared" si="26"/>
        <v>17949074.543148845</v>
      </c>
      <c r="G111" s="523">
        <f t="shared" si="27"/>
        <v>18250633.221720275</v>
      </c>
      <c r="H111" s="526">
        <f t="shared" si="28"/>
        <v>2746797.3695242899</v>
      </c>
      <c r="I111" s="577">
        <f t="shared" si="29"/>
        <v>2746797.3695242899</v>
      </c>
      <c r="J111" s="514">
        <f t="shared" si="15"/>
        <v>0</v>
      </c>
      <c r="K111" s="514"/>
      <c r="L111" s="525"/>
      <c r="M111" s="514">
        <f t="shared" si="17"/>
        <v>0</v>
      </c>
      <c r="N111" s="525"/>
      <c r="O111" s="514">
        <f t="shared" si="19"/>
        <v>0</v>
      </c>
      <c r="P111" s="514">
        <f t="shared" si="20"/>
        <v>0</v>
      </c>
    </row>
    <row r="112" spans="1:16">
      <c r="B112" s="195" t="str">
        <f t="shared" si="21"/>
        <v/>
      </c>
      <c r="C112" s="507">
        <f>IF(D93="","-",+C111+1)</f>
        <v>2029</v>
      </c>
      <c r="D112" s="374">
        <f>IF(F111+SUM(E$99:E111)=D$92,F111,D$92-SUM(E$99:E111))</f>
        <v>17949074.543148845</v>
      </c>
      <c r="E112" s="522">
        <f>IF(+J96&lt;F111,J96,D112)</f>
        <v>603117.35714285716</v>
      </c>
      <c r="F112" s="523">
        <f t="shared" si="26"/>
        <v>17345957.186005987</v>
      </c>
      <c r="G112" s="523">
        <f t="shared" si="27"/>
        <v>17647515.864577416</v>
      </c>
      <c r="H112" s="526">
        <f t="shared" si="28"/>
        <v>2675956.5056528505</v>
      </c>
      <c r="I112" s="577">
        <f t="shared" si="29"/>
        <v>2675956.5056528505</v>
      </c>
      <c r="J112" s="514">
        <f t="shared" si="15"/>
        <v>0</v>
      </c>
      <c r="K112" s="514"/>
      <c r="L112" s="525"/>
      <c r="M112" s="514">
        <f t="shared" si="17"/>
        <v>0</v>
      </c>
      <c r="N112" s="525"/>
      <c r="O112" s="514">
        <f t="shared" si="19"/>
        <v>0</v>
      </c>
      <c r="P112" s="514">
        <f t="shared" si="20"/>
        <v>0</v>
      </c>
    </row>
    <row r="113" spans="2:16">
      <c r="B113" s="195" t="str">
        <f t="shared" si="21"/>
        <v/>
      </c>
      <c r="C113" s="507">
        <f>IF(D93="","-",+C112+1)</f>
        <v>2030</v>
      </c>
      <c r="D113" s="374">
        <f>IF(F112+SUM(E$99:E112)=D$92,F112,D$92-SUM(E$99:E112))</f>
        <v>17345957.186005987</v>
      </c>
      <c r="E113" s="522">
        <f>IF(+J96&lt;F112,J96,D113)</f>
        <v>603117.35714285716</v>
      </c>
      <c r="F113" s="523">
        <f t="shared" si="26"/>
        <v>16742839.828863131</v>
      </c>
      <c r="G113" s="523">
        <f t="shared" si="27"/>
        <v>17044398.507434558</v>
      </c>
      <c r="H113" s="526">
        <f t="shared" si="28"/>
        <v>2605115.6417814107</v>
      </c>
      <c r="I113" s="577">
        <f t="shared" si="29"/>
        <v>2605115.6417814107</v>
      </c>
      <c r="J113" s="514">
        <f t="shared" si="15"/>
        <v>0</v>
      </c>
      <c r="K113" s="514"/>
      <c r="L113" s="525"/>
      <c r="M113" s="514">
        <f t="shared" si="17"/>
        <v>0</v>
      </c>
      <c r="N113" s="525"/>
      <c r="O113" s="514">
        <f t="shared" si="19"/>
        <v>0</v>
      </c>
      <c r="P113" s="514">
        <f t="shared" si="20"/>
        <v>0</v>
      </c>
    </row>
    <row r="114" spans="2:16">
      <c r="B114" s="195" t="str">
        <f t="shared" si="21"/>
        <v/>
      </c>
      <c r="C114" s="507">
        <f>IF(D93="","-",+C113+1)</f>
        <v>2031</v>
      </c>
      <c r="D114" s="374">
        <f>IF(F113+SUM(E$99:E113)=D$92,F113,D$92-SUM(E$99:E113))</f>
        <v>16742839.828863131</v>
      </c>
      <c r="E114" s="522">
        <f>IF(+J96&lt;F113,J96,D114)</f>
        <v>603117.35714285716</v>
      </c>
      <c r="F114" s="523">
        <f t="shared" si="26"/>
        <v>16139722.471720275</v>
      </c>
      <c r="G114" s="523">
        <f t="shared" si="27"/>
        <v>16441281.150291704</v>
      </c>
      <c r="H114" s="526">
        <f t="shared" si="28"/>
        <v>2534274.7779099713</v>
      </c>
      <c r="I114" s="577">
        <f t="shared" si="29"/>
        <v>2534274.7779099713</v>
      </c>
      <c r="J114" s="514">
        <f t="shared" si="15"/>
        <v>0</v>
      </c>
      <c r="K114" s="514"/>
      <c r="L114" s="525"/>
      <c r="M114" s="514">
        <f t="shared" si="17"/>
        <v>0</v>
      </c>
      <c r="N114" s="525"/>
      <c r="O114" s="514">
        <f t="shared" si="19"/>
        <v>0</v>
      </c>
      <c r="P114" s="514">
        <f t="shared" si="20"/>
        <v>0</v>
      </c>
    </row>
    <row r="115" spans="2:16">
      <c r="B115" s="195" t="str">
        <f t="shared" si="21"/>
        <v/>
      </c>
      <c r="C115" s="507">
        <f>IF(D93="","-",+C114+1)</f>
        <v>2032</v>
      </c>
      <c r="D115" s="374">
        <f>IF(F114+SUM(E$99:E114)=D$92,F114,D$92-SUM(E$99:E114))</f>
        <v>16139722.471720275</v>
      </c>
      <c r="E115" s="522">
        <f>IF(+J96&lt;F114,J96,D115)</f>
        <v>603117.35714285716</v>
      </c>
      <c r="F115" s="523">
        <f t="shared" si="26"/>
        <v>15536605.114577418</v>
      </c>
      <c r="G115" s="523">
        <f t="shared" si="27"/>
        <v>15838163.793148845</v>
      </c>
      <c r="H115" s="526">
        <f t="shared" si="28"/>
        <v>2463433.9140385319</v>
      </c>
      <c r="I115" s="577">
        <f t="shared" si="29"/>
        <v>2463433.9140385319</v>
      </c>
      <c r="J115" s="514">
        <f t="shared" si="15"/>
        <v>0</v>
      </c>
      <c r="K115" s="514"/>
      <c r="L115" s="525"/>
      <c r="M115" s="514">
        <f t="shared" si="17"/>
        <v>0</v>
      </c>
      <c r="N115" s="525"/>
      <c r="O115" s="514">
        <f t="shared" si="19"/>
        <v>0</v>
      </c>
      <c r="P115" s="514">
        <f t="shared" si="20"/>
        <v>0</v>
      </c>
    </row>
    <row r="116" spans="2:16">
      <c r="B116" s="195" t="str">
        <f t="shared" si="21"/>
        <v/>
      </c>
      <c r="C116" s="507">
        <f>IF(D93="","-",+C115+1)</f>
        <v>2033</v>
      </c>
      <c r="D116" s="374">
        <f>IF(F115+SUM(E$99:E115)=D$92,F115,D$92-SUM(E$99:E115))</f>
        <v>15536605.114577418</v>
      </c>
      <c r="E116" s="522">
        <f>IF(+J96&lt;F115,J96,D116)</f>
        <v>603117.35714285716</v>
      </c>
      <c r="F116" s="523">
        <f t="shared" si="26"/>
        <v>14933487.757434562</v>
      </c>
      <c r="G116" s="523">
        <f t="shared" si="27"/>
        <v>15235046.436005991</v>
      </c>
      <c r="H116" s="526">
        <f t="shared" si="28"/>
        <v>2392593.0501670926</v>
      </c>
      <c r="I116" s="577">
        <f t="shared" si="29"/>
        <v>2392593.0501670926</v>
      </c>
      <c r="J116" s="514">
        <f t="shared" si="15"/>
        <v>0</v>
      </c>
      <c r="K116" s="514"/>
      <c r="L116" s="525"/>
      <c r="M116" s="514">
        <f t="shared" si="17"/>
        <v>0</v>
      </c>
      <c r="N116" s="525"/>
      <c r="O116" s="514">
        <f t="shared" si="19"/>
        <v>0</v>
      </c>
      <c r="P116" s="514">
        <f t="shared" si="20"/>
        <v>0</v>
      </c>
    </row>
    <row r="117" spans="2:16">
      <c r="B117" s="195" t="str">
        <f t="shared" si="21"/>
        <v/>
      </c>
      <c r="C117" s="507">
        <f>IF(D93="","-",+C116+1)</f>
        <v>2034</v>
      </c>
      <c r="D117" s="374">
        <f>IF(F116+SUM(E$99:E116)=D$92,F116,D$92-SUM(E$99:E116))</f>
        <v>14933487.757434562</v>
      </c>
      <c r="E117" s="522">
        <f>IF(+J96&lt;F116,J96,D117)</f>
        <v>603117.35714285716</v>
      </c>
      <c r="F117" s="523">
        <f t="shared" si="26"/>
        <v>14330370.400291706</v>
      </c>
      <c r="G117" s="523">
        <f t="shared" si="27"/>
        <v>14631929.078863133</v>
      </c>
      <c r="H117" s="526">
        <f t="shared" si="28"/>
        <v>2321752.1862956532</v>
      </c>
      <c r="I117" s="577">
        <f t="shared" si="29"/>
        <v>2321752.1862956532</v>
      </c>
      <c r="J117" s="514">
        <f t="shared" si="15"/>
        <v>0</v>
      </c>
      <c r="K117" s="514"/>
      <c r="L117" s="525"/>
      <c r="M117" s="514">
        <f t="shared" si="17"/>
        <v>0</v>
      </c>
      <c r="N117" s="525"/>
      <c r="O117" s="514">
        <f t="shared" si="19"/>
        <v>0</v>
      </c>
      <c r="P117" s="514">
        <f t="shared" si="20"/>
        <v>0</v>
      </c>
    </row>
    <row r="118" spans="2:16">
      <c r="B118" s="195" t="str">
        <f t="shared" si="21"/>
        <v/>
      </c>
      <c r="C118" s="507">
        <f>IF(D93="","-",+C117+1)</f>
        <v>2035</v>
      </c>
      <c r="D118" s="374">
        <f>IF(F117+SUM(E$99:E117)=D$92,F117,D$92-SUM(E$99:E117))</f>
        <v>14330370.400291706</v>
      </c>
      <c r="E118" s="522">
        <f>IF(+J96&lt;F117,J96,D118)</f>
        <v>603117.35714285716</v>
      </c>
      <c r="F118" s="523">
        <f t="shared" si="26"/>
        <v>13727253.043148849</v>
      </c>
      <c r="G118" s="523">
        <f t="shared" si="27"/>
        <v>14028811.721720278</v>
      </c>
      <c r="H118" s="526">
        <f t="shared" si="28"/>
        <v>2250911.3224242139</v>
      </c>
      <c r="I118" s="577">
        <f t="shared" si="29"/>
        <v>2250911.3224242139</v>
      </c>
      <c r="J118" s="514">
        <f t="shared" si="15"/>
        <v>0</v>
      </c>
      <c r="K118" s="514"/>
      <c r="L118" s="525"/>
      <c r="M118" s="514">
        <f t="shared" si="17"/>
        <v>0</v>
      </c>
      <c r="N118" s="525"/>
      <c r="O118" s="514">
        <f t="shared" si="19"/>
        <v>0</v>
      </c>
      <c r="P118" s="514">
        <f t="shared" si="20"/>
        <v>0</v>
      </c>
    </row>
    <row r="119" spans="2:16">
      <c r="B119" s="195" t="str">
        <f t="shared" si="21"/>
        <v/>
      </c>
      <c r="C119" s="507">
        <f>IF(D93="","-",+C118+1)</f>
        <v>2036</v>
      </c>
      <c r="D119" s="374">
        <f>IF(F118+SUM(E$99:E118)=D$92,F118,D$92-SUM(E$99:E118))</f>
        <v>13727253.043148849</v>
      </c>
      <c r="E119" s="522">
        <f>IF(+J96&lt;F118,J96,D119)</f>
        <v>603117.35714285716</v>
      </c>
      <c r="F119" s="523">
        <f t="shared" si="26"/>
        <v>13124135.686005993</v>
      </c>
      <c r="G119" s="523">
        <f t="shared" si="27"/>
        <v>13425694.36457742</v>
      </c>
      <c r="H119" s="526">
        <f t="shared" si="28"/>
        <v>2180070.4585527745</v>
      </c>
      <c r="I119" s="577">
        <f t="shared" si="29"/>
        <v>2180070.4585527745</v>
      </c>
      <c r="J119" s="514">
        <f t="shared" si="15"/>
        <v>0</v>
      </c>
      <c r="K119" s="514"/>
      <c r="L119" s="525"/>
      <c r="M119" s="514">
        <f t="shared" si="17"/>
        <v>0</v>
      </c>
      <c r="N119" s="525"/>
      <c r="O119" s="514">
        <f t="shared" si="19"/>
        <v>0</v>
      </c>
      <c r="P119" s="514">
        <f t="shared" si="20"/>
        <v>0</v>
      </c>
    </row>
    <row r="120" spans="2:16">
      <c r="B120" s="195" t="str">
        <f t="shared" si="21"/>
        <v/>
      </c>
      <c r="C120" s="507">
        <f>IF(D93="","-",+C119+1)</f>
        <v>2037</v>
      </c>
      <c r="D120" s="374">
        <f>IF(F119+SUM(E$99:E119)=D$92,F119,D$92-SUM(E$99:E119))</f>
        <v>13124135.686005993</v>
      </c>
      <c r="E120" s="522">
        <f>IF(+J96&lt;F119,J96,D120)</f>
        <v>603117.35714285716</v>
      </c>
      <c r="F120" s="523">
        <f t="shared" si="26"/>
        <v>12521018.328863136</v>
      </c>
      <c r="G120" s="523">
        <f t="shared" si="27"/>
        <v>12822577.007434566</v>
      </c>
      <c r="H120" s="526">
        <f t="shared" si="28"/>
        <v>2109229.5946813351</v>
      </c>
      <c r="I120" s="577">
        <f t="shared" si="29"/>
        <v>2109229.5946813351</v>
      </c>
      <c r="J120" s="514">
        <f t="shared" si="15"/>
        <v>0</v>
      </c>
      <c r="K120" s="514"/>
      <c r="L120" s="525"/>
      <c r="M120" s="514">
        <f t="shared" si="17"/>
        <v>0</v>
      </c>
      <c r="N120" s="525"/>
      <c r="O120" s="514">
        <f t="shared" si="19"/>
        <v>0</v>
      </c>
      <c r="P120" s="514">
        <f t="shared" si="20"/>
        <v>0</v>
      </c>
    </row>
    <row r="121" spans="2:16">
      <c r="B121" s="195" t="str">
        <f t="shared" si="21"/>
        <v/>
      </c>
      <c r="C121" s="507">
        <f>IF(D93="","-",+C120+1)</f>
        <v>2038</v>
      </c>
      <c r="D121" s="374">
        <f>IF(F120+SUM(E$99:E120)=D$92,F120,D$92-SUM(E$99:E120))</f>
        <v>12521018.328863136</v>
      </c>
      <c r="E121" s="522">
        <f>IF(+J96&lt;F120,J96,D121)</f>
        <v>603117.35714285716</v>
      </c>
      <c r="F121" s="523">
        <f t="shared" si="26"/>
        <v>11917900.97172028</v>
      </c>
      <c r="G121" s="523">
        <f t="shared" si="27"/>
        <v>12219459.650291707</v>
      </c>
      <c r="H121" s="526">
        <f t="shared" si="28"/>
        <v>2038388.7308098958</v>
      </c>
      <c r="I121" s="577">
        <f t="shared" si="29"/>
        <v>2038388.7308098958</v>
      </c>
      <c r="J121" s="514">
        <f t="shared" si="15"/>
        <v>0</v>
      </c>
      <c r="K121" s="514"/>
      <c r="L121" s="525"/>
      <c r="M121" s="514">
        <f t="shared" si="17"/>
        <v>0</v>
      </c>
      <c r="N121" s="525"/>
      <c r="O121" s="514">
        <f t="shared" si="19"/>
        <v>0</v>
      </c>
      <c r="P121" s="514">
        <f t="shared" si="20"/>
        <v>0</v>
      </c>
    </row>
    <row r="122" spans="2:16">
      <c r="B122" s="195" t="str">
        <f t="shared" si="21"/>
        <v/>
      </c>
      <c r="C122" s="507">
        <f>IF(D93="","-",+C121+1)</f>
        <v>2039</v>
      </c>
      <c r="D122" s="374">
        <f>IF(F121+SUM(E$99:E121)=D$92,F121,D$92-SUM(E$99:E121))</f>
        <v>11917900.97172028</v>
      </c>
      <c r="E122" s="522">
        <f>IF(+J96&lt;F121,J96,D122)</f>
        <v>603117.35714285716</v>
      </c>
      <c r="F122" s="523">
        <f t="shared" si="26"/>
        <v>11314783.614577424</v>
      </c>
      <c r="G122" s="523">
        <f t="shared" si="27"/>
        <v>11616342.293148853</v>
      </c>
      <c r="H122" s="526">
        <f t="shared" si="28"/>
        <v>1967547.8669384564</v>
      </c>
      <c r="I122" s="577">
        <f t="shared" si="29"/>
        <v>1967547.8669384564</v>
      </c>
      <c r="J122" s="514">
        <f t="shared" si="15"/>
        <v>0</v>
      </c>
      <c r="K122" s="514"/>
      <c r="L122" s="525"/>
      <c r="M122" s="514">
        <f t="shared" si="17"/>
        <v>0</v>
      </c>
      <c r="N122" s="525"/>
      <c r="O122" s="514">
        <f t="shared" si="19"/>
        <v>0</v>
      </c>
      <c r="P122" s="514">
        <f t="shared" si="20"/>
        <v>0</v>
      </c>
    </row>
    <row r="123" spans="2:16">
      <c r="B123" s="195" t="str">
        <f t="shared" si="21"/>
        <v/>
      </c>
      <c r="C123" s="507">
        <f>IF(D93="","-",+C122+1)</f>
        <v>2040</v>
      </c>
      <c r="D123" s="374">
        <f>IF(F122+SUM(E$99:E122)=D$92,F122,D$92-SUM(E$99:E122))</f>
        <v>11314783.614577424</v>
      </c>
      <c r="E123" s="522">
        <f>IF(+J96&lt;F122,J96,D123)</f>
        <v>603117.35714285716</v>
      </c>
      <c r="F123" s="523">
        <f t="shared" si="26"/>
        <v>10711666.257434567</v>
      </c>
      <c r="G123" s="523">
        <f t="shared" si="27"/>
        <v>11013224.936005995</v>
      </c>
      <c r="H123" s="526">
        <f t="shared" si="28"/>
        <v>1896707.0030670166</v>
      </c>
      <c r="I123" s="577">
        <f t="shared" si="29"/>
        <v>1896707.0030670166</v>
      </c>
      <c r="J123" s="514">
        <f t="shared" si="15"/>
        <v>0</v>
      </c>
      <c r="K123" s="514"/>
      <c r="L123" s="525"/>
      <c r="M123" s="514">
        <f t="shared" si="17"/>
        <v>0</v>
      </c>
      <c r="N123" s="525"/>
      <c r="O123" s="514">
        <f t="shared" si="19"/>
        <v>0</v>
      </c>
      <c r="P123" s="514">
        <f t="shared" si="20"/>
        <v>0</v>
      </c>
    </row>
    <row r="124" spans="2:16">
      <c r="B124" s="195" t="str">
        <f t="shared" si="21"/>
        <v/>
      </c>
      <c r="C124" s="507">
        <f>IF(D93="","-",+C123+1)</f>
        <v>2041</v>
      </c>
      <c r="D124" s="374">
        <f>IF(F123+SUM(E$99:E123)=D$92,F123,D$92-SUM(E$99:E123))</f>
        <v>10711666.257434567</v>
      </c>
      <c r="E124" s="522">
        <f>IF(+J96&lt;F123,J96,D124)</f>
        <v>603117.35714285716</v>
      </c>
      <c r="F124" s="523">
        <f t="shared" si="26"/>
        <v>10108548.900291711</v>
      </c>
      <c r="G124" s="523">
        <f t="shared" si="27"/>
        <v>10410107.57886314</v>
      </c>
      <c r="H124" s="526">
        <f t="shared" si="28"/>
        <v>1825866.1391955777</v>
      </c>
      <c r="I124" s="577">
        <f t="shared" si="29"/>
        <v>1825866.1391955777</v>
      </c>
      <c r="J124" s="514">
        <f t="shared" si="15"/>
        <v>0</v>
      </c>
      <c r="K124" s="514"/>
      <c r="L124" s="525"/>
      <c r="M124" s="514">
        <f t="shared" si="17"/>
        <v>0</v>
      </c>
      <c r="N124" s="525"/>
      <c r="O124" s="514">
        <f t="shared" si="19"/>
        <v>0</v>
      </c>
      <c r="P124" s="514">
        <f t="shared" si="20"/>
        <v>0</v>
      </c>
    </row>
    <row r="125" spans="2:16">
      <c r="B125" s="195" t="str">
        <f t="shared" si="21"/>
        <v/>
      </c>
      <c r="C125" s="507">
        <f>IF(D93="","-",+C124+1)</f>
        <v>2042</v>
      </c>
      <c r="D125" s="374">
        <f>IF(F124+SUM(E$99:E124)=D$92,F124,D$92-SUM(E$99:E124))</f>
        <v>10108548.900291711</v>
      </c>
      <c r="E125" s="522">
        <f>IF(+J96&lt;F124,J96,D125)</f>
        <v>603117.35714285716</v>
      </c>
      <c r="F125" s="523">
        <f t="shared" si="26"/>
        <v>9505431.5431488547</v>
      </c>
      <c r="G125" s="523">
        <f t="shared" si="27"/>
        <v>9806990.221720282</v>
      </c>
      <c r="H125" s="526">
        <f t="shared" si="28"/>
        <v>1755025.2753241379</v>
      </c>
      <c r="I125" s="577">
        <f t="shared" si="29"/>
        <v>1755025.2753241379</v>
      </c>
      <c r="J125" s="514">
        <f t="shared" si="15"/>
        <v>0</v>
      </c>
      <c r="K125" s="514"/>
      <c r="L125" s="525"/>
      <c r="M125" s="514">
        <f t="shared" si="17"/>
        <v>0</v>
      </c>
      <c r="N125" s="525"/>
      <c r="O125" s="514">
        <f t="shared" si="19"/>
        <v>0</v>
      </c>
      <c r="P125" s="514">
        <f t="shared" si="20"/>
        <v>0</v>
      </c>
    </row>
    <row r="126" spans="2:16">
      <c r="B126" s="195" t="str">
        <f t="shared" si="21"/>
        <v/>
      </c>
      <c r="C126" s="507">
        <f>IF(D93="","-",+C125+1)</f>
        <v>2043</v>
      </c>
      <c r="D126" s="374">
        <f>IF(F125+SUM(E$99:E125)=D$92,F125,D$92-SUM(E$99:E125))</f>
        <v>9505431.5431488547</v>
      </c>
      <c r="E126" s="522">
        <f>IF(+J96&lt;F125,J96,D126)</f>
        <v>603117.35714285716</v>
      </c>
      <c r="F126" s="523">
        <f t="shared" si="26"/>
        <v>8902314.1860059984</v>
      </c>
      <c r="G126" s="523">
        <f t="shared" si="27"/>
        <v>9203872.8645774275</v>
      </c>
      <c r="H126" s="526">
        <f t="shared" si="28"/>
        <v>1684184.411452699</v>
      </c>
      <c r="I126" s="577">
        <f t="shared" si="29"/>
        <v>1684184.411452699</v>
      </c>
      <c r="J126" s="514">
        <f t="shared" si="15"/>
        <v>0</v>
      </c>
      <c r="K126" s="514"/>
      <c r="L126" s="525"/>
      <c r="M126" s="514">
        <f t="shared" si="17"/>
        <v>0</v>
      </c>
      <c r="N126" s="525"/>
      <c r="O126" s="514">
        <f t="shared" si="19"/>
        <v>0</v>
      </c>
      <c r="P126" s="514">
        <f t="shared" si="20"/>
        <v>0</v>
      </c>
    </row>
    <row r="127" spans="2:16">
      <c r="B127" s="195" t="str">
        <f t="shared" si="21"/>
        <v/>
      </c>
      <c r="C127" s="507">
        <f>IF(D93="","-",+C126+1)</f>
        <v>2044</v>
      </c>
      <c r="D127" s="374">
        <f>IF(F126+SUM(E$99:E126)=D$92,F126,D$92-SUM(E$99:E126))</f>
        <v>8902314.1860059984</v>
      </c>
      <c r="E127" s="522">
        <f>IF(+J96&lt;F126,J96,D127)</f>
        <v>603117.35714285716</v>
      </c>
      <c r="F127" s="523">
        <f t="shared" si="26"/>
        <v>8299196.8288631411</v>
      </c>
      <c r="G127" s="523">
        <f t="shared" si="27"/>
        <v>8600755.5074345693</v>
      </c>
      <c r="H127" s="526">
        <f t="shared" si="28"/>
        <v>1613343.5475812592</v>
      </c>
      <c r="I127" s="577">
        <f t="shared" si="29"/>
        <v>1613343.5475812592</v>
      </c>
      <c r="J127" s="514">
        <f t="shared" si="15"/>
        <v>0</v>
      </c>
      <c r="K127" s="514"/>
      <c r="L127" s="525"/>
      <c r="M127" s="514">
        <f t="shared" si="17"/>
        <v>0</v>
      </c>
      <c r="N127" s="525"/>
      <c r="O127" s="514">
        <f t="shared" si="19"/>
        <v>0</v>
      </c>
      <c r="P127" s="514">
        <f t="shared" si="20"/>
        <v>0</v>
      </c>
    </row>
    <row r="128" spans="2:16">
      <c r="B128" s="195" t="str">
        <f t="shared" si="21"/>
        <v/>
      </c>
      <c r="C128" s="507">
        <f>IF(D93="","-",+C127+1)</f>
        <v>2045</v>
      </c>
      <c r="D128" s="374">
        <f>IF(F127+SUM(E$99:E127)=D$92,F127,D$92-SUM(E$99:E127))</f>
        <v>8299196.8288631411</v>
      </c>
      <c r="E128" s="522">
        <f>IF(+J96&lt;F127,J96,D128)</f>
        <v>603117.35714285716</v>
      </c>
      <c r="F128" s="523">
        <f t="shared" si="26"/>
        <v>7696079.4717202839</v>
      </c>
      <c r="G128" s="523">
        <f t="shared" si="27"/>
        <v>7997638.150291713</v>
      </c>
      <c r="H128" s="526">
        <f t="shared" si="28"/>
        <v>1542502.6837098198</v>
      </c>
      <c r="I128" s="577">
        <f t="shared" si="29"/>
        <v>1542502.6837098198</v>
      </c>
      <c r="J128" s="514">
        <f t="shared" si="15"/>
        <v>0</v>
      </c>
      <c r="K128" s="514"/>
      <c r="L128" s="525"/>
      <c r="M128" s="514">
        <f t="shared" si="17"/>
        <v>0</v>
      </c>
      <c r="N128" s="525"/>
      <c r="O128" s="514">
        <f t="shared" si="19"/>
        <v>0</v>
      </c>
      <c r="P128" s="514">
        <f t="shared" si="20"/>
        <v>0</v>
      </c>
    </row>
    <row r="129" spans="2:16">
      <c r="B129" s="195" t="str">
        <f t="shared" si="21"/>
        <v/>
      </c>
      <c r="C129" s="507">
        <f>IF(D93="","-",+C128+1)</f>
        <v>2046</v>
      </c>
      <c r="D129" s="374">
        <f>IF(F128+SUM(E$99:E128)=D$92,F128,D$92-SUM(E$99:E128))</f>
        <v>7696079.4717202839</v>
      </c>
      <c r="E129" s="522">
        <f>IF(+J96&lt;F128,J96,D129)</f>
        <v>603117.35714285716</v>
      </c>
      <c r="F129" s="523">
        <f t="shared" si="26"/>
        <v>7092962.1145774266</v>
      </c>
      <c r="G129" s="523">
        <f t="shared" si="27"/>
        <v>7394520.7931488547</v>
      </c>
      <c r="H129" s="526">
        <f t="shared" si="28"/>
        <v>1471661.8198383802</v>
      </c>
      <c r="I129" s="577">
        <f t="shared" si="29"/>
        <v>1471661.8198383802</v>
      </c>
      <c r="J129" s="514">
        <f t="shared" si="15"/>
        <v>0</v>
      </c>
      <c r="K129" s="514"/>
      <c r="L129" s="525"/>
      <c r="M129" s="514">
        <f t="shared" si="17"/>
        <v>0</v>
      </c>
      <c r="N129" s="525"/>
      <c r="O129" s="514">
        <f t="shared" si="19"/>
        <v>0</v>
      </c>
      <c r="P129" s="514">
        <f t="shared" si="20"/>
        <v>0</v>
      </c>
    </row>
    <row r="130" spans="2:16">
      <c r="B130" s="195" t="str">
        <f t="shared" si="21"/>
        <v/>
      </c>
      <c r="C130" s="507">
        <f>IF(D93="","-",+C129+1)</f>
        <v>2047</v>
      </c>
      <c r="D130" s="374">
        <f>IF(F129+SUM(E$99:E129)=D$92,F129,D$92-SUM(E$99:E129))</f>
        <v>7092962.1145774266</v>
      </c>
      <c r="E130" s="522">
        <f>IF(+J96&lt;F129,J96,D130)</f>
        <v>603117.35714285716</v>
      </c>
      <c r="F130" s="523">
        <f t="shared" si="26"/>
        <v>6489844.7574345693</v>
      </c>
      <c r="G130" s="523">
        <f t="shared" si="27"/>
        <v>6791403.4360059984</v>
      </c>
      <c r="H130" s="526">
        <f t="shared" si="28"/>
        <v>1400820.9559669408</v>
      </c>
      <c r="I130" s="577">
        <f t="shared" si="29"/>
        <v>1400820.9559669408</v>
      </c>
      <c r="J130" s="514">
        <f t="shared" si="15"/>
        <v>0</v>
      </c>
      <c r="K130" s="514"/>
      <c r="L130" s="525"/>
      <c r="M130" s="514">
        <f t="shared" si="17"/>
        <v>0</v>
      </c>
      <c r="N130" s="525"/>
      <c r="O130" s="514">
        <f t="shared" si="19"/>
        <v>0</v>
      </c>
      <c r="P130" s="514">
        <f t="shared" si="20"/>
        <v>0</v>
      </c>
    </row>
    <row r="131" spans="2:16">
      <c r="B131" s="195" t="str">
        <f t="shared" si="21"/>
        <v/>
      </c>
      <c r="C131" s="507">
        <f>IF(D93="","-",+C130+1)</f>
        <v>2048</v>
      </c>
      <c r="D131" s="374">
        <f>IF(F130+SUM(E$99:E130)=D$92,F130,D$92-SUM(E$99:E130))</f>
        <v>6489844.7574345693</v>
      </c>
      <c r="E131" s="522">
        <f>IF(+J96&lt;F130,J96,D131)</f>
        <v>603117.35714285716</v>
      </c>
      <c r="F131" s="523">
        <f t="shared" ref="F131:F154" si="30">+D131-E131</f>
        <v>5886727.400291712</v>
      </c>
      <c r="G131" s="523">
        <f t="shared" ref="G131:G154" si="31">+(F131+D131)/2</f>
        <v>6188286.0788631402</v>
      </c>
      <c r="H131" s="526">
        <f t="shared" si="28"/>
        <v>1329980.0920955013</v>
      </c>
      <c r="I131" s="577">
        <f t="shared" si="29"/>
        <v>1329980.0920955013</v>
      </c>
      <c r="J131" s="514">
        <f t="shared" ref="J131:J154" si="32">+I541-H541</f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>
      <c r="B132" s="195" t="str">
        <f t="shared" si="21"/>
        <v/>
      </c>
      <c r="C132" s="507">
        <f>IF(D93="","-",+C131+1)</f>
        <v>2049</v>
      </c>
      <c r="D132" s="374">
        <f>IF(F131+SUM(E$99:E131)=D$92,F131,D$92-SUM(E$99:E131))</f>
        <v>5886727.400291712</v>
      </c>
      <c r="E132" s="522">
        <f>IF(+J96&lt;F131,J96,D132)</f>
        <v>603117.35714285716</v>
      </c>
      <c r="F132" s="523">
        <f t="shared" si="30"/>
        <v>5283610.0431488547</v>
      </c>
      <c r="G132" s="523">
        <f t="shared" si="31"/>
        <v>5585168.7217202839</v>
      </c>
      <c r="H132" s="526">
        <f t="shared" si="28"/>
        <v>1259139.2282240619</v>
      </c>
      <c r="I132" s="577">
        <f t="shared" si="29"/>
        <v>1259139.2282240619</v>
      </c>
      <c r="J132" s="514">
        <f t="shared" si="32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>
      <c r="B133" s="195" t="str">
        <f t="shared" si="21"/>
        <v/>
      </c>
      <c r="C133" s="507">
        <f>IF(D93="","-",+C132+1)</f>
        <v>2050</v>
      </c>
      <c r="D133" s="374">
        <f>IF(F132+SUM(E$99:E132)=D$92,F132,D$92-SUM(E$99:E132))</f>
        <v>5283610.0431488547</v>
      </c>
      <c r="E133" s="522">
        <f>IF(+J96&lt;F132,J96,D133)</f>
        <v>603117.35714285716</v>
      </c>
      <c r="F133" s="523">
        <f t="shared" si="30"/>
        <v>4680492.6860059975</v>
      </c>
      <c r="G133" s="523">
        <f t="shared" si="31"/>
        <v>4982051.3645774256</v>
      </c>
      <c r="H133" s="526">
        <f t="shared" si="28"/>
        <v>1188298.3643526221</v>
      </c>
      <c r="I133" s="577">
        <f t="shared" si="29"/>
        <v>1188298.3643526221</v>
      </c>
      <c r="J133" s="514">
        <f t="shared" si="32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>
      <c r="B134" s="195" t="str">
        <f t="shared" si="21"/>
        <v/>
      </c>
      <c r="C134" s="507">
        <f>IF(D93="","-",+C133+1)</f>
        <v>2051</v>
      </c>
      <c r="D134" s="374">
        <f>IF(F133+SUM(E$99:E133)=D$92,F133,D$92-SUM(E$99:E133))</f>
        <v>4680492.6860059975</v>
      </c>
      <c r="E134" s="522">
        <f>IF(+J96&lt;F133,J96,D134)</f>
        <v>603117.35714285716</v>
      </c>
      <c r="F134" s="523">
        <f t="shared" si="30"/>
        <v>4077375.3288631402</v>
      </c>
      <c r="G134" s="523">
        <f t="shared" si="31"/>
        <v>4378934.0074345693</v>
      </c>
      <c r="H134" s="526">
        <f t="shared" si="28"/>
        <v>1117457.5004811827</v>
      </c>
      <c r="I134" s="577">
        <f t="shared" si="29"/>
        <v>1117457.5004811827</v>
      </c>
      <c r="J134" s="514">
        <f t="shared" si="32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>
      <c r="B135" s="195" t="str">
        <f t="shared" si="21"/>
        <v/>
      </c>
      <c r="C135" s="507">
        <f>IF(D93="","-",+C134+1)</f>
        <v>2052</v>
      </c>
      <c r="D135" s="374">
        <f>IF(F134+SUM(E$99:E134)=D$92,F134,D$92-SUM(E$99:E134))</f>
        <v>4077375.3288631402</v>
      </c>
      <c r="E135" s="522">
        <f>IF(+J96&lt;F134,J96,D135)</f>
        <v>603117.35714285716</v>
      </c>
      <c r="F135" s="523">
        <f t="shared" si="30"/>
        <v>3474257.9717202829</v>
      </c>
      <c r="G135" s="523">
        <f t="shared" si="31"/>
        <v>3775816.6502917116</v>
      </c>
      <c r="H135" s="526">
        <f t="shared" si="28"/>
        <v>1046616.6366097433</v>
      </c>
      <c r="I135" s="577">
        <f t="shared" si="29"/>
        <v>1046616.6366097433</v>
      </c>
      <c r="J135" s="514">
        <f t="shared" si="32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>
      <c r="B136" s="195" t="str">
        <f t="shared" si="21"/>
        <v/>
      </c>
      <c r="C136" s="507">
        <f>IF(D93="","-",+C135+1)</f>
        <v>2053</v>
      </c>
      <c r="D136" s="374">
        <f>IF(F135+SUM(E$99:E135)=D$92,F135,D$92-SUM(E$99:E135))</f>
        <v>3474257.9717202829</v>
      </c>
      <c r="E136" s="522">
        <f>IF(+J96&lt;F135,J96,D136)</f>
        <v>603117.35714285716</v>
      </c>
      <c r="F136" s="523">
        <f t="shared" si="30"/>
        <v>2871140.6145774256</v>
      </c>
      <c r="G136" s="523">
        <f t="shared" si="31"/>
        <v>3172699.2931488543</v>
      </c>
      <c r="H136" s="526">
        <f t="shared" si="28"/>
        <v>975775.77273830376</v>
      </c>
      <c r="I136" s="577">
        <f t="shared" si="29"/>
        <v>975775.77273830376</v>
      </c>
      <c r="J136" s="514">
        <f t="shared" si="32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>
      <c r="B137" s="195" t="str">
        <f t="shared" si="21"/>
        <v/>
      </c>
      <c r="C137" s="507">
        <f>IF(D93="","-",+C136+1)</f>
        <v>2054</v>
      </c>
      <c r="D137" s="374">
        <f>IF(F136+SUM(E$99:E136)=D$92,F136,D$92-SUM(E$99:E136))</f>
        <v>2871140.6145774256</v>
      </c>
      <c r="E137" s="522">
        <f>IF(+J96&lt;F136,J96,D137)</f>
        <v>603117.35714285716</v>
      </c>
      <c r="F137" s="523">
        <f t="shared" si="30"/>
        <v>2268023.2574345684</v>
      </c>
      <c r="G137" s="523">
        <f t="shared" si="31"/>
        <v>2569581.936005997</v>
      </c>
      <c r="H137" s="526">
        <f t="shared" si="28"/>
        <v>904934.90886686428</v>
      </c>
      <c r="I137" s="577">
        <f t="shared" si="29"/>
        <v>904934.90886686428</v>
      </c>
      <c r="J137" s="514">
        <f t="shared" si="32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>
      <c r="B138" s="195" t="str">
        <f t="shared" si="21"/>
        <v/>
      </c>
      <c r="C138" s="507">
        <f>IF(D93="","-",+C137+1)</f>
        <v>2055</v>
      </c>
      <c r="D138" s="374">
        <f>IF(F137+SUM(E$99:E137)=D$92,F137,D$92-SUM(E$99:E137))</f>
        <v>2268023.2574345684</v>
      </c>
      <c r="E138" s="522">
        <f>IF(+J96&lt;F137,J96,D138)</f>
        <v>603117.35714285716</v>
      </c>
      <c r="F138" s="523">
        <f t="shared" si="30"/>
        <v>1664905.9002917111</v>
      </c>
      <c r="G138" s="523">
        <f t="shared" si="31"/>
        <v>1966464.5788631397</v>
      </c>
      <c r="H138" s="526">
        <f t="shared" si="28"/>
        <v>834094.0449954248</v>
      </c>
      <c r="I138" s="577">
        <f t="shared" si="29"/>
        <v>834094.0449954248</v>
      </c>
      <c r="J138" s="514">
        <f t="shared" si="32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>
      <c r="B139" s="195" t="str">
        <f t="shared" si="21"/>
        <v/>
      </c>
      <c r="C139" s="507">
        <f>IF(D93="","-",+C138+1)</f>
        <v>2056</v>
      </c>
      <c r="D139" s="374">
        <f>IF(F138+SUM(E$99:E138)=D$92,F138,D$92-SUM(E$99:E138))</f>
        <v>1664905.9002917111</v>
      </c>
      <c r="E139" s="522">
        <f>IF(+J96&lt;F138,J96,D139)</f>
        <v>603117.35714285716</v>
      </c>
      <c r="F139" s="523">
        <f t="shared" si="30"/>
        <v>1061788.5431488538</v>
      </c>
      <c r="G139" s="523">
        <f t="shared" si="31"/>
        <v>1363347.2217202825</v>
      </c>
      <c r="H139" s="526">
        <f t="shared" si="28"/>
        <v>763253.18112398521</v>
      </c>
      <c r="I139" s="577">
        <f t="shared" si="29"/>
        <v>763253.18112398521</v>
      </c>
      <c r="J139" s="514">
        <f t="shared" si="32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>
      <c r="B140" s="195" t="str">
        <f t="shared" si="21"/>
        <v/>
      </c>
      <c r="C140" s="507">
        <f>IF(D93="","-",+C139+1)</f>
        <v>2057</v>
      </c>
      <c r="D140" s="374">
        <f>IF(F139+SUM(E$99:E139)=D$92,F139,D$92-SUM(E$99:E139))</f>
        <v>1061788.5431488538</v>
      </c>
      <c r="E140" s="522">
        <f>IF(+J96&lt;F139,J96,D140)</f>
        <v>603117.35714285716</v>
      </c>
      <c r="F140" s="523">
        <f t="shared" si="30"/>
        <v>458671.18600599666</v>
      </c>
      <c r="G140" s="523">
        <f t="shared" si="31"/>
        <v>760229.86457742518</v>
      </c>
      <c r="H140" s="526">
        <f t="shared" si="28"/>
        <v>692412.31725254573</v>
      </c>
      <c r="I140" s="577">
        <f t="shared" si="29"/>
        <v>692412.31725254573</v>
      </c>
      <c r="J140" s="514">
        <f t="shared" si="32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>
      <c r="B141" s="195" t="str">
        <f t="shared" si="21"/>
        <v/>
      </c>
      <c r="C141" s="507">
        <f>IF(D93="","-",+C140+1)</f>
        <v>2058</v>
      </c>
      <c r="D141" s="374">
        <f>IF(F140+SUM(E$99:E140)=D$92,F140,D$92-SUM(E$99:E140))</f>
        <v>458671.18600599666</v>
      </c>
      <c r="E141" s="522">
        <f>IF(+J96&lt;F140,J96,D141)</f>
        <v>458671.18600599666</v>
      </c>
      <c r="F141" s="523">
        <f t="shared" si="30"/>
        <v>0</v>
      </c>
      <c r="G141" s="523">
        <f t="shared" si="31"/>
        <v>229335.59300299833</v>
      </c>
      <c r="H141" s="526">
        <f t="shared" si="28"/>
        <v>485608.4500929811</v>
      </c>
      <c r="I141" s="577">
        <f t="shared" si="29"/>
        <v>485608.4500929811</v>
      </c>
      <c r="J141" s="514">
        <f t="shared" si="32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>
      <c r="B142" s="195" t="str">
        <f t="shared" si="21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0"/>
        <v>0</v>
      </c>
      <c r="G142" s="523">
        <f t="shared" si="31"/>
        <v>0</v>
      </c>
      <c r="H142" s="526">
        <f t="shared" si="28"/>
        <v>0</v>
      </c>
      <c r="I142" s="577">
        <f t="shared" si="29"/>
        <v>0</v>
      </c>
      <c r="J142" s="514">
        <f t="shared" si="32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>
      <c r="B143" s="195" t="str">
        <f t="shared" si="21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0"/>
        <v>0</v>
      </c>
      <c r="G143" s="523">
        <f t="shared" si="31"/>
        <v>0</v>
      </c>
      <c r="H143" s="526">
        <f t="shared" si="28"/>
        <v>0</v>
      </c>
      <c r="I143" s="577">
        <f t="shared" si="29"/>
        <v>0</v>
      </c>
      <c r="J143" s="514">
        <f t="shared" si="32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>
      <c r="B144" s="195" t="str">
        <f t="shared" si="21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0"/>
        <v>0</v>
      </c>
      <c r="G144" s="523">
        <f t="shared" si="31"/>
        <v>0</v>
      </c>
      <c r="H144" s="526">
        <f t="shared" si="28"/>
        <v>0</v>
      </c>
      <c r="I144" s="577">
        <f t="shared" si="29"/>
        <v>0</v>
      </c>
      <c r="J144" s="514">
        <f t="shared" si="32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>
      <c r="B145" s="195" t="str">
        <f t="shared" si="21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0"/>
        <v>0</v>
      </c>
      <c r="G145" s="523">
        <f t="shared" si="31"/>
        <v>0</v>
      </c>
      <c r="H145" s="526">
        <f t="shared" si="28"/>
        <v>0</v>
      </c>
      <c r="I145" s="577">
        <f t="shared" si="29"/>
        <v>0</v>
      </c>
      <c r="J145" s="514">
        <f t="shared" si="32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>
      <c r="B146" s="195" t="str">
        <f t="shared" si="21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0"/>
        <v>0</v>
      </c>
      <c r="G146" s="523">
        <f t="shared" si="31"/>
        <v>0</v>
      </c>
      <c r="H146" s="526">
        <f t="shared" si="28"/>
        <v>0</v>
      </c>
      <c r="I146" s="577">
        <f t="shared" si="29"/>
        <v>0</v>
      </c>
      <c r="J146" s="514">
        <f t="shared" si="32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>
      <c r="B147" s="195" t="str">
        <f t="shared" si="21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0"/>
        <v>0</v>
      </c>
      <c r="G147" s="523">
        <f t="shared" si="31"/>
        <v>0</v>
      </c>
      <c r="H147" s="526">
        <f t="shared" si="28"/>
        <v>0</v>
      </c>
      <c r="I147" s="577">
        <f t="shared" si="29"/>
        <v>0</v>
      </c>
      <c r="J147" s="514">
        <f t="shared" si="32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>
      <c r="B148" s="195" t="str">
        <f t="shared" si="21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0"/>
        <v>0</v>
      </c>
      <c r="G148" s="523">
        <f t="shared" si="31"/>
        <v>0</v>
      </c>
      <c r="H148" s="526">
        <f t="shared" si="28"/>
        <v>0</v>
      </c>
      <c r="I148" s="577">
        <f t="shared" si="29"/>
        <v>0</v>
      </c>
      <c r="J148" s="514">
        <f t="shared" si="32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>
      <c r="B149" s="195" t="str">
        <f t="shared" si="21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0"/>
        <v>0</v>
      </c>
      <c r="G149" s="523">
        <f t="shared" si="31"/>
        <v>0</v>
      </c>
      <c r="H149" s="526">
        <f t="shared" si="28"/>
        <v>0</v>
      </c>
      <c r="I149" s="577">
        <f t="shared" si="29"/>
        <v>0</v>
      </c>
      <c r="J149" s="514">
        <f t="shared" si="32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>
      <c r="B150" s="195" t="str">
        <f t="shared" si="21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0"/>
        <v>0</v>
      </c>
      <c r="G150" s="523">
        <f t="shared" si="31"/>
        <v>0</v>
      </c>
      <c r="H150" s="526">
        <f t="shared" si="28"/>
        <v>0</v>
      </c>
      <c r="I150" s="577">
        <f t="shared" si="29"/>
        <v>0</v>
      </c>
      <c r="J150" s="514">
        <f t="shared" si="32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>
      <c r="B151" s="195" t="str">
        <f t="shared" si="21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0"/>
        <v>0</v>
      </c>
      <c r="G151" s="523">
        <f t="shared" si="31"/>
        <v>0</v>
      </c>
      <c r="H151" s="526">
        <f t="shared" si="28"/>
        <v>0</v>
      </c>
      <c r="I151" s="577">
        <f t="shared" si="29"/>
        <v>0</v>
      </c>
      <c r="J151" s="514">
        <f t="shared" si="32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>
      <c r="B152" s="195" t="str">
        <f t="shared" si="21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0"/>
        <v>0</v>
      </c>
      <c r="G152" s="523">
        <f t="shared" si="31"/>
        <v>0</v>
      </c>
      <c r="H152" s="526">
        <f t="shared" si="28"/>
        <v>0</v>
      </c>
      <c r="I152" s="577">
        <f t="shared" si="29"/>
        <v>0</v>
      </c>
      <c r="J152" s="514">
        <f t="shared" si="32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>
      <c r="B153" s="195" t="str">
        <f t="shared" si="21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0"/>
        <v>0</v>
      </c>
      <c r="G153" s="523">
        <f t="shared" si="31"/>
        <v>0</v>
      </c>
      <c r="H153" s="526">
        <f t="shared" si="28"/>
        <v>0</v>
      </c>
      <c r="I153" s="577">
        <f t="shared" si="29"/>
        <v>0</v>
      </c>
      <c r="J153" s="514">
        <f t="shared" si="32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.5" thickBot="1">
      <c r="B154" s="195" t="str">
        <f t="shared" si="21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0"/>
        <v>0</v>
      </c>
      <c r="G154" s="528">
        <f t="shared" si="31"/>
        <v>0</v>
      </c>
      <c r="H154" s="530">
        <f t="shared" si="28"/>
        <v>0</v>
      </c>
      <c r="I154" s="579">
        <f t="shared" si="29"/>
        <v>0</v>
      </c>
      <c r="J154" s="533">
        <f t="shared" si="32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>
      <c r="C155" s="374" t="s">
        <v>78</v>
      </c>
      <c r="D155" s="375"/>
      <c r="E155" s="375">
        <f>SUM(E99:E154)</f>
        <v>25330929.000000007</v>
      </c>
      <c r="F155" s="375"/>
      <c r="G155" s="375"/>
      <c r="H155" s="375">
        <f>SUM(H99:H154)</f>
        <v>87920979.435012057</v>
      </c>
      <c r="I155" s="375">
        <f>SUM(I99:I154)</f>
        <v>87920979.435012057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view="pageBreakPreview" zoomScale="80" zoomScaleNormal="100" zoomScaleSheetLayoutView="80" workbookViewId="0">
      <selection activeCell="D104" sqref="D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2088354.751908463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2088354.751908463</v>
      </c>
      <c r="O6" s="269"/>
      <c r="P6" s="269"/>
    </row>
    <row r="7" spans="1:16" ht="13.5" thickBot="1">
      <c r="C7" s="467" t="s">
        <v>48</v>
      </c>
      <c r="D7" s="624" t="s">
        <v>366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410</v>
      </c>
      <c r="E9" s="637" t="s">
        <v>409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407919.14285714284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v>2016</v>
      </c>
      <c r="D17" s="631">
        <v>9636181</v>
      </c>
      <c r="E17" s="631">
        <f>IF(+I13&lt;F16,I13,D17)</f>
        <v>0.11244409688307042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 t="shared" ref="K17:K22" si="1">+G17</f>
        <v>1253474.1837577762</v>
      </c>
      <c r="L17" s="513">
        <f t="shared" ref="L17:L72" si="2">IF(K17&lt;&gt;0,+G17-K17,0)</f>
        <v>0</v>
      </c>
      <c r="M17" s="512">
        <f t="shared" ref="M17:M22" si="3">+H17</f>
        <v>1253474.1837577762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 t="shared" si="1"/>
        <v>2342749.0071242256</v>
      </c>
      <c r="L18" s="519">
        <f t="shared" ref="L18:L23" si="6">IF(K18&lt;&gt;0,+G18-K18,0)</f>
        <v>0</v>
      </c>
      <c r="M18" s="518">
        <f t="shared" si="3"/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2363184.7060216111</v>
      </c>
      <c r="H19" s="657">
        <v>2363184.7060216111</v>
      </c>
      <c r="I19" s="511">
        <f t="shared" si="0"/>
        <v>0</v>
      </c>
      <c r="J19" s="511"/>
      <c r="K19" s="518">
        <f t="shared" si="1"/>
        <v>2363184.7060216111</v>
      </c>
      <c r="L19" s="519">
        <f t="shared" si="6"/>
        <v>0</v>
      </c>
      <c r="M19" s="518">
        <f t="shared" si="3"/>
        <v>2363184.7060216111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2019</v>
      </c>
      <c r="D20" s="651">
        <v>15312338.924522463</v>
      </c>
      <c r="E20" s="656">
        <v>392156.39024390245</v>
      </c>
      <c r="F20" s="651">
        <v>14920182.53427856</v>
      </c>
      <c r="G20" s="650">
        <v>2313343.9268116932</v>
      </c>
      <c r="H20" s="657">
        <v>2313343.9268116932</v>
      </c>
      <c r="I20" s="511">
        <f t="shared" si="0"/>
        <v>0</v>
      </c>
      <c r="J20" s="511"/>
      <c r="K20" s="518">
        <f t="shared" si="1"/>
        <v>2313343.9268116932</v>
      </c>
      <c r="L20" s="519">
        <f t="shared" si="6"/>
        <v>0</v>
      </c>
      <c r="M20" s="518">
        <f t="shared" si="3"/>
        <v>2313343.9268116932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2031210.1975052932</v>
      </c>
      <c r="H21" s="657">
        <v>2031210.1975052932</v>
      </c>
      <c r="I21" s="511">
        <f t="shared" si="0"/>
        <v>0</v>
      </c>
      <c r="J21" s="511"/>
      <c r="K21" s="518">
        <f t="shared" si="1"/>
        <v>2031210.1975052932</v>
      </c>
      <c r="L21" s="519">
        <f t="shared" si="6"/>
        <v>0</v>
      </c>
      <c r="M21" s="518">
        <f t="shared" si="3"/>
        <v>2031210.1975052932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51">
        <v>15574750.195651222</v>
      </c>
      <c r="E22" s="656">
        <v>407919.14285714284</v>
      </c>
      <c r="F22" s="651">
        <v>15166831.052794078</v>
      </c>
      <c r="G22" s="650">
        <v>2037292.8099232661</v>
      </c>
      <c r="H22" s="657">
        <v>2037292.8099232661</v>
      </c>
      <c r="I22" s="511">
        <f t="shared" si="0"/>
        <v>0</v>
      </c>
      <c r="J22" s="511"/>
      <c r="K22" s="518">
        <f t="shared" si="1"/>
        <v>2037292.8099232661</v>
      </c>
      <c r="L22" s="519">
        <f t="shared" si="6"/>
        <v>0</v>
      </c>
      <c r="M22" s="518">
        <f t="shared" si="3"/>
        <v>2037292.8099232661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51">
        <v>15148591.22068971</v>
      </c>
      <c r="E23" s="656">
        <v>407919.14285714284</v>
      </c>
      <c r="F23" s="651">
        <v>14740672.077832567</v>
      </c>
      <c r="G23" s="650">
        <v>2088354.751908463</v>
      </c>
      <c r="H23" s="657">
        <v>2088354.751908463</v>
      </c>
      <c r="I23" s="511">
        <f t="shared" si="0"/>
        <v>0</v>
      </c>
      <c r="J23" s="511"/>
      <c r="K23" s="518">
        <f t="shared" ref="K23" si="8">+G23</f>
        <v>2088354.751908463</v>
      </c>
      <c r="L23" s="519">
        <f t="shared" si="6"/>
        <v>0</v>
      </c>
      <c r="M23" s="518">
        <f t="shared" ref="M23" si="9">+H23</f>
        <v>2088354.751908463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>IU</v>
      </c>
      <c r="C24" s="507">
        <f>IF(D11="","-",+C23+1)</f>
        <v>2023</v>
      </c>
      <c r="D24" s="523">
        <f>IF(F23+SUM(E$17:E23)=D$10,F23,D$10-SUM(E$17:E23))</f>
        <v>14740672.092482571</v>
      </c>
      <c r="E24" s="522">
        <f>IF(+I14&lt;F23,I14,D24)</f>
        <v>407919.14285714284</v>
      </c>
      <c r="F24" s="523">
        <f t="shared" ref="F24:F72" si="10">+D24-E24</f>
        <v>14332752.949625427</v>
      </c>
      <c r="G24" s="524">
        <f t="shared" ref="G24:G49" si="11">+I$12*((D24+F24)/2)+E24</f>
        <v>2042486.6539358818</v>
      </c>
      <c r="H24" s="491">
        <f t="shared" ref="H24:H49" si="12">+I$13*((D24+F24)/2)+E24</f>
        <v>2042486.6539358818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14332752.949625427</v>
      </c>
      <c r="E25" s="522">
        <f>IF(+I14&lt;F24,I14,D25)</f>
        <v>407919.14285714284</v>
      </c>
      <c r="F25" s="523">
        <f t="shared" si="10"/>
        <v>13924833.806768283</v>
      </c>
      <c r="G25" s="524">
        <f t="shared" si="11"/>
        <v>1996618.5543159936</v>
      </c>
      <c r="H25" s="491">
        <f t="shared" si="12"/>
        <v>1996618.5543159936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13924833.806768283</v>
      </c>
      <c r="E26" s="522">
        <f>IF(+I14&lt;F25,I14,D26)</f>
        <v>407919.14285714284</v>
      </c>
      <c r="F26" s="523">
        <f t="shared" si="10"/>
        <v>13516914.66391114</v>
      </c>
      <c r="G26" s="524">
        <f t="shared" si="11"/>
        <v>1950750.4546961063</v>
      </c>
      <c r="H26" s="491">
        <f t="shared" si="12"/>
        <v>1950750.4546961063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13516914.66391114</v>
      </c>
      <c r="E27" s="522">
        <f>IF(+I14&lt;F26,I14,D27)</f>
        <v>407919.14285714284</v>
      </c>
      <c r="F27" s="523">
        <f t="shared" si="10"/>
        <v>13108995.521053996</v>
      </c>
      <c r="G27" s="524">
        <f t="shared" si="11"/>
        <v>1904882.355076218</v>
      </c>
      <c r="H27" s="491">
        <f t="shared" si="12"/>
        <v>1904882.355076218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13108995.521053996</v>
      </c>
      <c r="E28" s="522">
        <f>IF(+I14&lt;F27,I14,D28)</f>
        <v>407919.14285714284</v>
      </c>
      <c r="F28" s="523">
        <f t="shared" si="10"/>
        <v>12701076.378196852</v>
      </c>
      <c r="G28" s="524">
        <f t="shared" si="11"/>
        <v>1859014.2554563307</v>
      </c>
      <c r="H28" s="491">
        <f t="shared" si="12"/>
        <v>1859014.2554563307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12701076.378196852</v>
      </c>
      <c r="E29" s="522">
        <f>IF(+I14&lt;F28,I14,D29)</f>
        <v>407919.14285714284</v>
      </c>
      <c r="F29" s="523">
        <f t="shared" si="10"/>
        <v>12293157.235339709</v>
      </c>
      <c r="G29" s="524">
        <f t="shared" si="11"/>
        <v>1813146.155836443</v>
      </c>
      <c r="H29" s="491">
        <f t="shared" si="12"/>
        <v>1813146.155836443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12293157.235339709</v>
      </c>
      <c r="E30" s="522">
        <f>IF(+I14&lt;F29,I14,D30)</f>
        <v>407919.14285714284</v>
      </c>
      <c r="F30" s="523">
        <f t="shared" si="10"/>
        <v>11885238.092482565</v>
      </c>
      <c r="G30" s="524">
        <f t="shared" si="11"/>
        <v>1767278.0562165552</v>
      </c>
      <c r="H30" s="491">
        <f t="shared" si="12"/>
        <v>1767278.0562165552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11885238.092482565</v>
      </c>
      <c r="E31" s="522">
        <f>IF(+I14&lt;F30,I14,D31)</f>
        <v>407919.14285714284</v>
      </c>
      <c r="F31" s="523">
        <f t="shared" si="10"/>
        <v>11477318.949625421</v>
      </c>
      <c r="G31" s="524">
        <f t="shared" si="11"/>
        <v>1721409.9565966674</v>
      </c>
      <c r="H31" s="491">
        <f t="shared" si="12"/>
        <v>1721409.9565966674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11477318.949625421</v>
      </c>
      <c r="E32" s="522">
        <f>IF(+I14&lt;F31,I14,D32)</f>
        <v>407919.14285714284</v>
      </c>
      <c r="F32" s="523">
        <f t="shared" si="10"/>
        <v>11069399.806768278</v>
      </c>
      <c r="G32" s="524">
        <f t="shared" si="11"/>
        <v>1675541.8569767801</v>
      </c>
      <c r="H32" s="491">
        <f t="shared" si="12"/>
        <v>1675541.8569767801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11069399.806768278</v>
      </c>
      <c r="E33" s="522">
        <f>IF(+I14&lt;F32,I14,D33)</f>
        <v>407919.14285714284</v>
      </c>
      <c r="F33" s="523">
        <f t="shared" si="10"/>
        <v>10661480.663911134</v>
      </c>
      <c r="G33" s="524">
        <f t="shared" si="11"/>
        <v>1629673.7573568919</v>
      </c>
      <c r="H33" s="491">
        <f t="shared" si="12"/>
        <v>1629673.7573568919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10661480.663911134</v>
      </c>
      <c r="E34" s="522">
        <f>IF(+I14&lt;F33,I14,D34)</f>
        <v>407919.14285714284</v>
      </c>
      <c r="F34" s="523">
        <f t="shared" si="10"/>
        <v>10253561.52105399</v>
      </c>
      <c r="G34" s="524">
        <f t="shared" si="11"/>
        <v>1583805.6577370046</v>
      </c>
      <c r="H34" s="491">
        <f t="shared" si="12"/>
        <v>1583805.6577370046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10253561.52105399</v>
      </c>
      <c r="E35" s="522">
        <f>IF(+I14&lt;F34,I14,D35)</f>
        <v>407919.14285714284</v>
      </c>
      <c r="F35" s="523">
        <f t="shared" si="10"/>
        <v>9845642.3781968467</v>
      </c>
      <c r="G35" s="524">
        <f t="shared" si="11"/>
        <v>1537937.5581171168</v>
      </c>
      <c r="H35" s="491">
        <f t="shared" si="12"/>
        <v>1537937.5581171168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9845642.3781968467</v>
      </c>
      <c r="E36" s="522">
        <f>IF(+I14&lt;F35,I14,D36)</f>
        <v>407919.14285714284</v>
      </c>
      <c r="F36" s="523">
        <f t="shared" si="10"/>
        <v>9437723.235339703</v>
      </c>
      <c r="G36" s="524">
        <f t="shared" si="11"/>
        <v>1492069.458497229</v>
      </c>
      <c r="H36" s="491">
        <f t="shared" si="12"/>
        <v>1492069.458497229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9437723.235339703</v>
      </c>
      <c r="E37" s="522">
        <f>IF(+I14&lt;F36,I14,D37)</f>
        <v>407919.14285714284</v>
      </c>
      <c r="F37" s="523">
        <f t="shared" si="10"/>
        <v>9029804.0924825594</v>
      </c>
      <c r="G37" s="524">
        <f t="shared" si="11"/>
        <v>1446201.3588773413</v>
      </c>
      <c r="H37" s="491">
        <f t="shared" si="12"/>
        <v>1446201.3588773413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9029804.0924825594</v>
      </c>
      <c r="E38" s="522">
        <f>IF(+I14&lt;F37,I14,D38)</f>
        <v>407919.14285714284</v>
      </c>
      <c r="F38" s="523">
        <f t="shared" si="10"/>
        <v>8621884.9496254157</v>
      </c>
      <c r="G38" s="524">
        <f t="shared" si="11"/>
        <v>1400333.2592574537</v>
      </c>
      <c r="H38" s="491">
        <f t="shared" si="12"/>
        <v>1400333.2592574537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8621884.9496254157</v>
      </c>
      <c r="E39" s="522">
        <f>IF(+I14&lt;F38,I14,D39)</f>
        <v>407919.14285714284</v>
      </c>
      <c r="F39" s="523">
        <f t="shared" si="10"/>
        <v>8213965.806768273</v>
      </c>
      <c r="G39" s="524">
        <f t="shared" si="11"/>
        <v>1354465.1596375662</v>
      </c>
      <c r="H39" s="491">
        <f t="shared" si="12"/>
        <v>1354465.1596375662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8213965.806768273</v>
      </c>
      <c r="E40" s="522">
        <f>IF(+I14&lt;F39,I14,D40)</f>
        <v>407919.14285714284</v>
      </c>
      <c r="F40" s="523">
        <f t="shared" si="10"/>
        <v>7806046.6639111303</v>
      </c>
      <c r="G40" s="524">
        <f t="shared" si="11"/>
        <v>1308597.0600176784</v>
      </c>
      <c r="H40" s="491">
        <f t="shared" si="12"/>
        <v>1308597.0600176784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7806046.6639111303</v>
      </c>
      <c r="E41" s="522">
        <f>IF(+I14&lt;F40,I14,D41)</f>
        <v>407919.14285714284</v>
      </c>
      <c r="F41" s="523">
        <f t="shared" si="10"/>
        <v>7398127.5210539876</v>
      </c>
      <c r="G41" s="524">
        <f t="shared" si="11"/>
        <v>1262728.9603977909</v>
      </c>
      <c r="H41" s="491">
        <f t="shared" si="12"/>
        <v>1262728.9603977909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7398127.5210539876</v>
      </c>
      <c r="E42" s="522">
        <f>IF(+I14&lt;F41,I14,D42)</f>
        <v>407919.14285714284</v>
      </c>
      <c r="F42" s="523">
        <f t="shared" si="10"/>
        <v>6990208.3781968448</v>
      </c>
      <c r="G42" s="524">
        <f t="shared" si="11"/>
        <v>1216860.8607779031</v>
      </c>
      <c r="H42" s="491">
        <f t="shared" si="12"/>
        <v>1216860.8607779031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6990208.3781968448</v>
      </c>
      <c r="E43" s="522">
        <f>IF(+I14&lt;F42,I14,D43)</f>
        <v>407919.14285714284</v>
      </c>
      <c r="F43" s="523">
        <f t="shared" si="10"/>
        <v>6582289.2353397021</v>
      </c>
      <c r="G43" s="524">
        <f t="shared" si="11"/>
        <v>1170992.7611580156</v>
      </c>
      <c r="H43" s="491">
        <f t="shared" si="12"/>
        <v>1170992.7611580156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6582289.2353397021</v>
      </c>
      <c r="E44" s="522">
        <f>IF(+I14&lt;F43,I14,D44)</f>
        <v>407919.14285714284</v>
      </c>
      <c r="F44" s="523">
        <f t="shared" si="10"/>
        <v>6174370.0924825594</v>
      </c>
      <c r="G44" s="524">
        <f t="shared" si="11"/>
        <v>1125124.6615381278</v>
      </c>
      <c r="H44" s="491">
        <f t="shared" si="12"/>
        <v>1125124.6615381278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6174370.0924825594</v>
      </c>
      <c r="E45" s="522">
        <f>IF(+I14&lt;F44,I14,D45)</f>
        <v>407919.14285714284</v>
      </c>
      <c r="F45" s="523">
        <f t="shared" si="10"/>
        <v>5766450.9496254167</v>
      </c>
      <c r="G45" s="524">
        <f t="shared" si="11"/>
        <v>1079256.5619182405</v>
      </c>
      <c r="H45" s="491">
        <f t="shared" si="12"/>
        <v>1079256.5619182405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5766450.9496254167</v>
      </c>
      <c r="E46" s="522">
        <f>IF(+I14&lt;F45,I14,D46)</f>
        <v>407919.14285714284</v>
      </c>
      <c r="F46" s="523">
        <f t="shared" si="10"/>
        <v>5358531.8067682739</v>
      </c>
      <c r="G46" s="524">
        <f t="shared" si="11"/>
        <v>1033388.4622983527</v>
      </c>
      <c r="H46" s="491">
        <f t="shared" si="12"/>
        <v>1033388.4622983527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5358531.8067682739</v>
      </c>
      <c r="E47" s="522">
        <f>IF(+I14&lt;F46,I14,D47)</f>
        <v>407919.14285714284</v>
      </c>
      <c r="F47" s="523">
        <f t="shared" si="10"/>
        <v>4950612.6639111312</v>
      </c>
      <c r="G47" s="524">
        <f t="shared" si="11"/>
        <v>987520.3626784652</v>
      </c>
      <c r="H47" s="491">
        <f t="shared" si="12"/>
        <v>987520.3626784652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4950612.6639111312</v>
      </c>
      <c r="E48" s="522">
        <f>IF(+I14&lt;F47,I14,D48)</f>
        <v>407919.14285714284</v>
      </c>
      <c r="F48" s="523">
        <f t="shared" si="10"/>
        <v>4542693.5210539885</v>
      </c>
      <c r="G48" s="524">
        <f t="shared" si="11"/>
        <v>941652.26305857755</v>
      </c>
      <c r="H48" s="491">
        <f t="shared" si="12"/>
        <v>941652.26305857755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4542693.5210539885</v>
      </c>
      <c r="E49" s="522">
        <f>IF(+I14&lt;F48,I14,D49)</f>
        <v>407919.14285714284</v>
      </c>
      <c r="F49" s="523">
        <f t="shared" si="10"/>
        <v>4134774.3781968458</v>
      </c>
      <c r="G49" s="524">
        <f t="shared" si="11"/>
        <v>895784.16343869013</v>
      </c>
      <c r="H49" s="491">
        <f t="shared" si="12"/>
        <v>895784.16343869013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4134774.3781968458</v>
      </c>
      <c r="E50" s="522">
        <f>IF(+I14&lt;F49,I14,D50)</f>
        <v>407919.14285714284</v>
      </c>
      <c r="F50" s="523">
        <f t="shared" si="10"/>
        <v>3726855.235339703</v>
      </c>
      <c r="G50" s="524">
        <f t="shared" ref="G50:G72" si="13">+I$12*((D50+F50)/2)+E50</f>
        <v>849916.06381880236</v>
      </c>
      <c r="H50" s="491">
        <f t="shared" ref="H50:H72" si="14">+I$13*((D50+F50)/2)+E50</f>
        <v>849916.06381880236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3726855.235339703</v>
      </c>
      <c r="E51" s="522">
        <f>IF(+I14&lt;F50,I14,D51)</f>
        <v>407919.14285714284</v>
      </c>
      <c r="F51" s="523">
        <f t="shared" si="10"/>
        <v>3318936.0924825603</v>
      </c>
      <c r="G51" s="524">
        <f t="shared" si="13"/>
        <v>804047.96419891482</v>
      </c>
      <c r="H51" s="491">
        <f t="shared" si="14"/>
        <v>804047.96419891482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3318936.0924825603</v>
      </c>
      <c r="E52" s="522">
        <f>IF(+I14&lt;F51,I14,D52)</f>
        <v>407919.14285714284</v>
      </c>
      <c r="F52" s="523">
        <f t="shared" si="10"/>
        <v>2911016.9496254176</v>
      </c>
      <c r="G52" s="524">
        <f t="shared" si="13"/>
        <v>758179.86457902729</v>
      </c>
      <c r="H52" s="491">
        <f t="shared" si="14"/>
        <v>758179.86457902729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2911016.9496254176</v>
      </c>
      <c r="E53" s="522">
        <f>IF(+I14&lt;F52,I14,D53)</f>
        <v>407919.14285714284</v>
      </c>
      <c r="F53" s="523">
        <f t="shared" si="10"/>
        <v>2503097.8067682749</v>
      </c>
      <c r="G53" s="524">
        <f t="shared" si="13"/>
        <v>712311.76495913963</v>
      </c>
      <c r="H53" s="491">
        <f t="shared" si="14"/>
        <v>712311.76495913963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2503097.8067682749</v>
      </c>
      <c r="E54" s="522">
        <f>IF(+I14&lt;F53,I14,D54)</f>
        <v>407919.14285714284</v>
      </c>
      <c r="F54" s="523">
        <f t="shared" si="10"/>
        <v>2095178.6639111321</v>
      </c>
      <c r="G54" s="524">
        <f t="shared" si="13"/>
        <v>666443.66533925198</v>
      </c>
      <c r="H54" s="491">
        <f t="shared" si="14"/>
        <v>666443.66533925198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2095178.6639111321</v>
      </c>
      <c r="E55" s="522">
        <f>IF(+I14&lt;F54,I14,D55)</f>
        <v>407919.14285714284</v>
      </c>
      <c r="F55" s="523">
        <f t="shared" si="10"/>
        <v>1687259.5210539894</v>
      </c>
      <c r="G55" s="524">
        <f t="shared" si="13"/>
        <v>620575.56571936444</v>
      </c>
      <c r="H55" s="491">
        <f t="shared" si="14"/>
        <v>620575.56571936444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1687259.5210539894</v>
      </c>
      <c r="E56" s="522">
        <f>IF(+I14&lt;F55,I14,D56)</f>
        <v>407919.14285714284</v>
      </c>
      <c r="F56" s="523">
        <f t="shared" si="10"/>
        <v>1279340.3781968467</v>
      </c>
      <c r="G56" s="524">
        <f t="shared" si="13"/>
        <v>574707.46609947679</v>
      </c>
      <c r="H56" s="491">
        <f t="shared" si="14"/>
        <v>574707.46609947679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1279340.3781968467</v>
      </c>
      <c r="E57" s="522">
        <f>IF(+I14&lt;F56,I14,D57)</f>
        <v>407919.14285714284</v>
      </c>
      <c r="F57" s="523">
        <f t="shared" si="10"/>
        <v>871421.23533970385</v>
      </c>
      <c r="G57" s="524">
        <f t="shared" si="13"/>
        <v>528839.36647958925</v>
      </c>
      <c r="H57" s="491">
        <f t="shared" si="14"/>
        <v>528839.36647958925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871421.23533970385</v>
      </c>
      <c r="E58" s="522">
        <f>IF(+I14&lt;F57,I14,D58)</f>
        <v>407919.14285714284</v>
      </c>
      <c r="F58" s="523">
        <f t="shared" si="10"/>
        <v>463502.09248256101</v>
      </c>
      <c r="G58" s="524">
        <f t="shared" si="13"/>
        <v>482971.2668597016</v>
      </c>
      <c r="H58" s="491">
        <f t="shared" si="14"/>
        <v>482971.2668597016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463502.09248256101</v>
      </c>
      <c r="E59" s="522">
        <f>IF(+I14&lt;F58,I14,D59)</f>
        <v>407919.14285714284</v>
      </c>
      <c r="F59" s="523">
        <f t="shared" si="10"/>
        <v>55582.949625418172</v>
      </c>
      <c r="G59" s="524">
        <f t="shared" si="13"/>
        <v>437103.16723981401</v>
      </c>
      <c r="H59" s="491">
        <f t="shared" si="14"/>
        <v>437103.16723981401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55582.949625418172</v>
      </c>
      <c r="E60" s="522">
        <f>IF(+I14&lt;F59,I14,D60)</f>
        <v>55582.949625418172</v>
      </c>
      <c r="F60" s="523">
        <f t="shared" si="10"/>
        <v>0</v>
      </c>
      <c r="G60" s="524">
        <f t="shared" si="13"/>
        <v>58707.936911781842</v>
      </c>
      <c r="H60" s="491">
        <f t="shared" si="14"/>
        <v>58707.936911781842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17132604.000000004</v>
      </c>
      <c r="F73" s="375"/>
      <c r="G73" s="375">
        <f>SUM(G17:G72)</f>
        <v>59120934.301126629</v>
      </c>
      <c r="H73" s="375">
        <f>SUM(H17:H72)</f>
        <v>59120934.301126629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2088354.751908463</v>
      </c>
      <c r="N87" s="546">
        <f>IF(J92&lt;D11,0,VLOOKUP(J92,C17:O72,11))</f>
        <v>2088354.751908463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2168661.9353119493</v>
      </c>
      <c r="N88" s="550">
        <f>IF(J92&lt;D11,0,VLOOKUP(J92,C99:P154,7))</f>
        <v>2168661.9353119493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80307.183403486386</v>
      </c>
      <c r="N89" s="555">
        <f>+N88-N87</f>
        <v>80307.183403486386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17132604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407919.14285714284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15">+I99-H99</f>
        <v>0</v>
      </c>
      <c r="K99" s="514"/>
      <c r="L99" s="512">
        <f>+H99</f>
        <v>1328555.0538499958</v>
      </c>
      <c r="M99" s="513">
        <f t="shared" ref="M99:M130" si="16">IF(L99&lt;&gt;0,+H99-L99,0)</f>
        <v>0</v>
      </c>
      <c r="N99" s="512">
        <f>+I99</f>
        <v>1328555.0538499958</v>
      </c>
      <c r="O99" s="513">
        <f t="shared" ref="O99:O130" si="17">IF(N99&lt;&gt;0,+I99-N99,0)</f>
        <v>0</v>
      </c>
      <c r="P99" s="513">
        <f t="shared" ref="P99:P130" si="18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15"/>
        <v>0</v>
      </c>
      <c r="K100" s="514"/>
      <c r="L100" s="655">
        <f>+H100</f>
        <v>2163315.383026443</v>
      </c>
      <c r="M100" s="514">
        <f t="shared" si="16"/>
        <v>0</v>
      </c>
      <c r="N100" s="655">
        <f>+I100</f>
        <v>2163315.383026443</v>
      </c>
      <c r="O100" s="514">
        <f t="shared" si="17"/>
        <v>0</v>
      </c>
      <c r="P100" s="514">
        <f t="shared" si="18"/>
        <v>0</v>
      </c>
    </row>
    <row r="101" spans="1:16">
      <c r="B101" s="195" t="str">
        <f t="shared" ref="B101:B154" si="19">IF(D101=F100,"","IU")</f>
        <v>IU</v>
      </c>
      <c r="C101" s="507">
        <f>IF(D93="","-",+C100+1)</f>
        <v>2019</v>
      </c>
      <c r="D101" s="629">
        <v>16418603.101190476</v>
      </c>
      <c r="E101" s="630">
        <v>398432.65116279072</v>
      </c>
      <c r="F101" s="631">
        <v>16020170.450027686</v>
      </c>
      <c r="G101" s="631">
        <v>16219386.77560908</v>
      </c>
      <c r="H101" s="633">
        <v>2134564.6762010739</v>
      </c>
      <c r="I101" s="634">
        <v>2134564.6762010739</v>
      </c>
      <c r="J101" s="514">
        <f t="shared" si="15"/>
        <v>0</v>
      </c>
      <c r="K101" s="514"/>
      <c r="L101" s="655">
        <f>+H101</f>
        <v>2134564.6762010739</v>
      </c>
      <c r="M101" s="514">
        <f t="shared" ref="M101" si="20">IF(L101&lt;&gt;0,+H101-L101,0)</f>
        <v>0</v>
      </c>
      <c r="N101" s="655">
        <f>+I101</f>
        <v>2134564.6762010739</v>
      </c>
      <c r="O101" s="514">
        <f t="shared" si="17"/>
        <v>0</v>
      </c>
      <c r="P101" s="514">
        <f t="shared" si="18"/>
        <v>0</v>
      </c>
    </row>
    <row r="102" spans="1:16">
      <c r="B102" s="195" t="str">
        <f t="shared" si="19"/>
        <v/>
      </c>
      <c r="C102" s="507">
        <f>IF(D93="","-",+C101+1)</f>
        <v>2020</v>
      </c>
      <c r="D102" s="629">
        <v>16020170.450027686</v>
      </c>
      <c r="E102" s="630">
        <v>407919.14285714284</v>
      </c>
      <c r="F102" s="631">
        <v>15612251.307170542</v>
      </c>
      <c r="G102" s="631">
        <v>15816210.878599115</v>
      </c>
      <c r="H102" s="633">
        <v>2109329.5627079071</v>
      </c>
      <c r="I102" s="634">
        <v>2109329.5627079071</v>
      </c>
      <c r="J102" s="514">
        <f t="shared" si="15"/>
        <v>0</v>
      </c>
      <c r="K102" s="514"/>
      <c r="L102" s="655">
        <f>+H102</f>
        <v>2109329.5627079071</v>
      </c>
      <c r="M102" s="514">
        <f t="shared" ref="M102" si="21">IF(L102&lt;&gt;0,+H102-L102,0)</f>
        <v>0</v>
      </c>
      <c r="N102" s="655">
        <f>+I102</f>
        <v>2109329.5627079071</v>
      </c>
      <c r="O102" s="514">
        <f t="shared" si="17"/>
        <v>0</v>
      </c>
      <c r="P102" s="514">
        <f t="shared" si="18"/>
        <v>0</v>
      </c>
    </row>
    <row r="103" spans="1:16">
      <c r="B103" s="195" t="str">
        <f t="shared" si="19"/>
        <v/>
      </c>
      <c r="C103" s="507">
        <f>IF(D93="","-",+C102+1)</f>
        <v>2021</v>
      </c>
      <c r="D103" s="629">
        <v>15612251.307170542</v>
      </c>
      <c r="E103" s="630">
        <v>417868.39024390245</v>
      </c>
      <c r="F103" s="631">
        <v>15194382.916926639</v>
      </c>
      <c r="G103" s="631">
        <v>15403317.112048591</v>
      </c>
      <c r="H103" s="633">
        <v>2166364.0157775921</v>
      </c>
      <c r="I103" s="634">
        <v>2166364.0157775921</v>
      </c>
      <c r="J103" s="514">
        <f t="shared" si="15"/>
        <v>0</v>
      </c>
      <c r="K103" s="514"/>
      <c r="L103" s="655">
        <f>+H103</f>
        <v>2166364.0157775921</v>
      </c>
      <c r="M103" s="514">
        <f t="shared" ref="M103" si="22">IF(L103&lt;&gt;0,+H103-L103,0)</f>
        <v>0</v>
      </c>
      <c r="N103" s="655">
        <f>+I103</f>
        <v>2166364.0157775921</v>
      </c>
      <c r="O103" s="514">
        <f t="shared" si="17"/>
        <v>0</v>
      </c>
      <c r="P103" s="514">
        <f t="shared" si="18"/>
        <v>0</v>
      </c>
    </row>
    <row r="104" spans="1:16">
      <c r="B104" s="195" t="str">
        <f t="shared" si="19"/>
        <v/>
      </c>
      <c r="C104" s="507">
        <f>IF(D93="","-",+C103+1)</f>
        <v>2022</v>
      </c>
      <c r="D104" s="374">
        <f>IF(F103+SUM(E$99:E103)=D$92,F103,D$92-SUM(E$99:E103))</f>
        <v>15194382.916926639</v>
      </c>
      <c r="E104" s="522">
        <f>IF(+J96&lt;F103,J96,D104)</f>
        <v>407919.14285714284</v>
      </c>
      <c r="F104" s="523">
        <f t="shared" ref="F104:F154" si="23">+D104-E104</f>
        <v>14786463.774069495</v>
      </c>
      <c r="G104" s="523">
        <f t="shared" ref="G104:G154" si="24">+(F104+D104)/2</f>
        <v>14990423.345498066</v>
      </c>
      <c r="H104" s="526">
        <f t="shared" ref="H104:H154" si="25">+J$94*G104+E104</f>
        <v>2168661.9353119493</v>
      </c>
      <c r="I104" s="577">
        <f t="shared" ref="I104:I154" si="26">+J$95*G104+E104</f>
        <v>2168661.9353119493</v>
      </c>
      <c r="J104" s="514">
        <f t="shared" si="15"/>
        <v>0</v>
      </c>
      <c r="K104" s="514"/>
      <c r="L104" s="525"/>
      <c r="M104" s="514">
        <f t="shared" si="16"/>
        <v>0</v>
      </c>
      <c r="N104" s="525"/>
      <c r="O104" s="514">
        <f t="shared" si="17"/>
        <v>0</v>
      </c>
      <c r="P104" s="514">
        <f t="shared" si="18"/>
        <v>0</v>
      </c>
    </row>
    <row r="105" spans="1:16">
      <c r="B105" s="195" t="str">
        <f t="shared" si="19"/>
        <v/>
      </c>
      <c r="C105" s="507">
        <f>IF(D93="","-",+C104+1)</f>
        <v>2023</v>
      </c>
      <c r="D105" s="374">
        <f>IF(F104+SUM(E$99:E104)=D$92,F104,D$92-SUM(E$99:E104))</f>
        <v>14786463.774069495</v>
      </c>
      <c r="E105" s="522">
        <f>IF(+J96&lt;F104,J96,D105)</f>
        <v>407919.14285714284</v>
      </c>
      <c r="F105" s="523">
        <f t="shared" si="23"/>
        <v>14378544.631212352</v>
      </c>
      <c r="G105" s="523">
        <f t="shared" si="24"/>
        <v>14582504.202640925</v>
      </c>
      <c r="H105" s="526">
        <f t="shared" si="25"/>
        <v>2120748.6326562399</v>
      </c>
      <c r="I105" s="577">
        <f t="shared" si="26"/>
        <v>2120748.6326562399</v>
      </c>
      <c r="J105" s="514">
        <f t="shared" si="15"/>
        <v>0</v>
      </c>
      <c r="K105" s="514"/>
      <c r="L105" s="525"/>
      <c r="M105" s="514">
        <f t="shared" si="16"/>
        <v>0</v>
      </c>
      <c r="N105" s="525"/>
      <c r="O105" s="514">
        <f t="shared" si="17"/>
        <v>0</v>
      </c>
      <c r="P105" s="514">
        <f t="shared" si="18"/>
        <v>0</v>
      </c>
    </row>
    <row r="106" spans="1:16">
      <c r="B106" s="195" t="str">
        <f t="shared" si="19"/>
        <v/>
      </c>
      <c r="C106" s="507">
        <f>IF(D93="","-",+C105+1)</f>
        <v>2024</v>
      </c>
      <c r="D106" s="374">
        <f>IF(F105+SUM(E$99:E105)=D$92,F105,D$92-SUM(E$99:E105))</f>
        <v>14378544.631212352</v>
      </c>
      <c r="E106" s="522">
        <f>IF(+J96&lt;F105,J96,D106)</f>
        <v>407919.14285714284</v>
      </c>
      <c r="F106" s="523">
        <f t="shared" si="23"/>
        <v>13970625.488355208</v>
      </c>
      <c r="G106" s="523">
        <f t="shared" si="24"/>
        <v>14174585.059783779</v>
      </c>
      <c r="H106" s="526">
        <f t="shared" si="25"/>
        <v>2072835.3300005305</v>
      </c>
      <c r="I106" s="577">
        <f t="shared" si="26"/>
        <v>2072835.3300005305</v>
      </c>
      <c r="J106" s="514">
        <f t="shared" si="15"/>
        <v>0</v>
      </c>
      <c r="K106" s="514"/>
      <c r="L106" s="525"/>
      <c r="M106" s="514">
        <f t="shared" si="16"/>
        <v>0</v>
      </c>
      <c r="N106" s="525"/>
      <c r="O106" s="514">
        <f t="shared" si="17"/>
        <v>0</v>
      </c>
      <c r="P106" s="514">
        <f t="shared" si="18"/>
        <v>0</v>
      </c>
    </row>
    <row r="107" spans="1:16">
      <c r="B107" s="195" t="str">
        <f t="shared" si="19"/>
        <v/>
      </c>
      <c r="C107" s="507">
        <f>IF(D93="","-",+C106+1)</f>
        <v>2025</v>
      </c>
      <c r="D107" s="374">
        <f>IF(F106+SUM(E$99:E106)=D$92,F106,D$92-SUM(E$99:E106))</f>
        <v>13970625.488355208</v>
      </c>
      <c r="E107" s="522">
        <f>IF(+J96&lt;F106,J96,D107)</f>
        <v>407919.14285714284</v>
      </c>
      <c r="F107" s="523">
        <f t="shared" si="23"/>
        <v>13562706.345498065</v>
      </c>
      <c r="G107" s="523">
        <f t="shared" si="24"/>
        <v>13766665.916926637</v>
      </c>
      <c r="H107" s="526">
        <f t="shared" si="25"/>
        <v>2024922.0273448215</v>
      </c>
      <c r="I107" s="577">
        <f t="shared" si="26"/>
        <v>2024922.0273448215</v>
      </c>
      <c r="J107" s="514">
        <f t="shared" si="15"/>
        <v>0</v>
      </c>
      <c r="K107" s="514"/>
      <c r="L107" s="525"/>
      <c r="M107" s="514">
        <f t="shared" si="16"/>
        <v>0</v>
      </c>
      <c r="N107" s="525"/>
      <c r="O107" s="514">
        <f t="shared" si="17"/>
        <v>0</v>
      </c>
      <c r="P107" s="514">
        <f t="shared" si="18"/>
        <v>0</v>
      </c>
    </row>
    <row r="108" spans="1:16">
      <c r="B108" s="195" t="str">
        <f t="shared" si="19"/>
        <v/>
      </c>
      <c r="C108" s="507">
        <f>IF(D93="","-",+C107+1)</f>
        <v>2026</v>
      </c>
      <c r="D108" s="374">
        <f>IF(F107+SUM(E$99:E107)=D$92,F107,D$92-SUM(E$99:E107))</f>
        <v>13562706.345498065</v>
      </c>
      <c r="E108" s="522">
        <f>IF(+J96&lt;F107,J96,D108)</f>
        <v>407919.14285714284</v>
      </c>
      <c r="F108" s="523">
        <f t="shared" si="23"/>
        <v>13154787.202640921</v>
      </c>
      <c r="G108" s="523">
        <f t="shared" si="24"/>
        <v>13358746.774069492</v>
      </c>
      <c r="H108" s="526">
        <f t="shared" si="25"/>
        <v>1977008.724689112</v>
      </c>
      <c r="I108" s="577">
        <f t="shared" si="26"/>
        <v>1977008.724689112</v>
      </c>
      <c r="J108" s="514">
        <f t="shared" si="15"/>
        <v>0</v>
      </c>
      <c r="K108" s="514"/>
      <c r="L108" s="525"/>
      <c r="M108" s="514">
        <f t="shared" si="16"/>
        <v>0</v>
      </c>
      <c r="N108" s="525"/>
      <c r="O108" s="514">
        <f t="shared" si="17"/>
        <v>0</v>
      </c>
      <c r="P108" s="514">
        <f t="shared" si="18"/>
        <v>0</v>
      </c>
    </row>
    <row r="109" spans="1:16">
      <c r="B109" s="195" t="str">
        <f t="shared" si="19"/>
        <v/>
      </c>
      <c r="C109" s="507">
        <f>IF(D93="","-",+C108+1)</f>
        <v>2027</v>
      </c>
      <c r="D109" s="374">
        <f>IF(F108+SUM(E$99:E108)=D$92,F108,D$92-SUM(E$99:E108))</f>
        <v>13154787.202640921</v>
      </c>
      <c r="E109" s="522">
        <f>IF(+J96&lt;F108,J96,D109)</f>
        <v>407919.14285714284</v>
      </c>
      <c r="F109" s="523">
        <f t="shared" si="23"/>
        <v>12746868.059783777</v>
      </c>
      <c r="G109" s="523">
        <f t="shared" si="24"/>
        <v>12950827.63121235</v>
      </c>
      <c r="H109" s="526">
        <f t="shared" si="25"/>
        <v>1929095.4220334031</v>
      </c>
      <c r="I109" s="577">
        <f t="shared" si="26"/>
        <v>1929095.4220334031</v>
      </c>
      <c r="J109" s="514">
        <f t="shared" si="15"/>
        <v>0</v>
      </c>
      <c r="K109" s="514"/>
      <c r="L109" s="525"/>
      <c r="M109" s="514">
        <f t="shared" si="16"/>
        <v>0</v>
      </c>
      <c r="N109" s="525"/>
      <c r="O109" s="514">
        <f t="shared" si="17"/>
        <v>0</v>
      </c>
      <c r="P109" s="514">
        <f t="shared" si="18"/>
        <v>0</v>
      </c>
    </row>
    <row r="110" spans="1:16">
      <c r="B110" s="195" t="str">
        <f t="shared" si="19"/>
        <v/>
      </c>
      <c r="C110" s="507">
        <f>IF(D93="","-",+C109+1)</f>
        <v>2028</v>
      </c>
      <c r="D110" s="374">
        <f>IF(F109+SUM(E$99:E109)=D$92,F109,D$92-SUM(E$99:E109))</f>
        <v>12746868.059783777</v>
      </c>
      <c r="E110" s="522">
        <f>IF(+J96&lt;F109,J96,D110)</f>
        <v>407919.14285714284</v>
      </c>
      <c r="F110" s="523">
        <f t="shared" si="23"/>
        <v>12338948.916926634</v>
      </c>
      <c r="G110" s="523">
        <f t="shared" si="24"/>
        <v>12542908.488355204</v>
      </c>
      <c r="H110" s="526">
        <f t="shared" si="25"/>
        <v>1881182.1193776936</v>
      </c>
      <c r="I110" s="577">
        <f t="shared" si="26"/>
        <v>1881182.1193776936</v>
      </c>
      <c r="J110" s="514">
        <f t="shared" si="15"/>
        <v>0</v>
      </c>
      <c r="K110" s="514"/>
      <c r="L110" s="525"/>
      <c r="M110" s="514">
        <f t="shared" si="16"/>
        <v>0</v>
      </c>
      <c r="N110" s="525"/>
      <c r="O110" s="514">
        <f t="shared" si="17"/>
        <v>0</v>
      </c>
      <c r="P110" s="514">
        <f t="shared" si="18"/>
        <v>0</v>
      </c>
    </row>
    <row r="111" spans="1:16">
      <c r="B111" s="195" t="str">
        <f t="shared" si="19"/>
        <v/>
      </c>
      <c r="C111" s="507">
        <f>IF(D93="","-",+C110+1)</f>
        <v>2029</v>
      </c>
      <c r="D111" s="374">
        <f>IF(F110+SUM(E$99:E110)=D$92,F110,D$92-SUM(E$99:E110))</f>
        <v>12338948.916926634</v>
      </c>
      <c r="E111" s="522">
        <f>IF(+J96&lt;F110,J96,D111)</f>
        <v>407919.14285714284</v>
      </c>
      <c r="F111" s="523">
        <f t="shared" si="23"/>
        <v>11931029.77406949</v>
      </c>
      <c r="G111" s="523">
        <f t="shared" si="24"/>
        <v>12134989.345498063</v>
      </c>
      <c r="H111" s="526">
        <f t="shared" si="25"/>
        <v>1833268.8167219847</v>
      </c>
      <c r="I111" s="577">
        <f t="shared" si="26"/>
        <v>1833268.8167219847</v>
      </c>
      <c r="J111" s="514">
        <f t="shared" si="15"/>
        <v>0</v>
      </c>
      <c r="K111" s="514"/>
      <c r="L111" s="525"/>
      <c r="M111" s="514">
        <f t="shared" si="16"/>
        <v>0</v>
      </c>
      <c r="N111" s="525"/>
      <c r="O111" s="514">
        <f t="shared" si="17"/>
        <v>0</v>
      </c>
      <c r="P111" s="514">
        <f t="shared" si="18"/>
        <v>0</v>
      </c>
    </row>
    <row r="112" spans="1:16">
      <c r="B112" s="195" t="str">
        <f t="shared" si="19"/>
        <v/>
      </c>
      <c r="C112" s="507">
        <f>IF(D93="","-",+C111+1)</f>
        <v>2030</v>
      </c>
      <c r="D112" s="374">
        <f>IF(F111+SUM(E$99:E111)=D$92,F111,D$92-SUM(E$99:E111))</f>
        <v>11931029.77406949</v>
      </c>
      <c r="E112" s="522">
        <f>IF(+J96&lt;F111,J96,D112)</f>
        <v>407919.14285714284</v>
      </c>
      <c r="F112" s="523">
        <f t="shared" si="23"/>
        <v>11523110.631212346</v>
      </c>
      <c r="G112" s="523">
        <f t="shared" si="24"/>
        <v>11727070.202640917</v>
      </c>
      <c r="H112" s="526">
        <f t="shared" si="25"/>
        <v>1785355.5140662752</v>
      </c>
      <c r="I112" s="577">
        <f t="shared" si="26"/>
        <v>1785355.5140662752</v>
      </c>
      <c r="J112" s="514">
        <f t="shared" si="15"/>
        <v>0</v>
      </c>
      <c r="K112" s="514"/>
      <c r="L112" s="525"/>
      <c r="M112" s="514">
        <f t="shared" si="16"/>
        <v>0</v>
      </c>
      <c r="N112" s="525"/>
      <c r="O112" s="514">
        <f t="shared" si="17"/>
        <v>0</v>
      </c>
      <c r="P112" s="514">
        <f t="shared" si="18"/>
        <v>0</v>
      </c>
    </row>
    <row r="113" spans="2:16">
      <c r="B113" s="195" t="str">
        <f t="shared" si="19"/>
        <v/>
      </c>
      <c r="C113" s="507">
        <f>IF(D93="","-",+C112+1)</f>
        <v>2031</v>
      </c>
      <c r="D113" s="374">
        <f>IF(F112+SUM(E$99:E112)=D$92,F112,D$92-SUM(E$99:E112))</f>
        <v>11523110.631212346</v>
      </c>
      <c r="E113" s="522">
        <f>IF(+J96&lt;F112,J96,D113)</f>
        <v>407919.14285714284</v>
      </c>
      <c r="F113" s="523">
        <f t="shared" si="23"/>
        <v>11115191.488355203</v>
      </c>
      <c r="G113" s="523">
        <f t="shared" si="24"/>
        <v>11319151.059783775</v>
      </c>
      <c r="H113" s="526">
        <f t="shared" si="25"/>
        <v>1737442.2114105662</v>
      </c>
      <c r="I113" s="577">
        <f t="shared" si="26"/>
        <v>1737442.2114105662</v>
      </c>
      <c r="J113" s="514">
        <f t="shared" si="15"/>
        <v>0</v>
      </c>
      <c r="K113" s="514"/>
      <c r="L113" s="525"/>
      <c r="M113" s="514">
        <f t="shared" si="16"/>
        <v>0</v>
      </c>
      <c r="N113" s="525"/>
      <c r="O113" s="514">
        <f t="shared" si="17"/>
        <v>0</v>
      </c>
      <c r="P113" s="514">
        <f t="shared" si="18"/>
        <v>0</v>
      </c>
    </row>
    <row r="114" spans="2:16">
      <c r="B114" s="195" t="str">
        <f t="shared" si="19"/>
        <v/>
      </c>
      <c r="C114" s="507">
        <f>IF(D93="","-",+C113+1)</f>
        <v>2032</v>
      </c>
      <c r="D114" s="374">
        <f>IF(F113+SUM(E$99:E113)=D$92,F113,D$92-SUM(E$99:E113))</f>
        <v>11115191.488355203</v>
      </c>
      <c r="E114" s="522">
        <f>IF(+J96&lt;F113,J96,D114)</f>
        <v>407919.14285714284</v>
      </c>
      <c r="F114" s="523">
        <f t="shared" si="23"/>
        <v>10707272.345498059</v>
      </c>
      <c r="G114" s="523">
        <f t="shared" si="24"/>
        <v>10911231.91692663</v>
      </c>
      <c r="H114" s="526">
        <f t="shared" si="25"/>
        <v>1689528.9087548568</v>
      </c>
      <c r="I114" s="577">
        <f t="shared" si="26"/>
        <v>1689528.9087548568</v>
      </c>
      <c r="J114" s="514">
        <f t="shared" si="15"/>
        <v>0</v>
      </c>
      <c r="K114" s="514"/>
      <c r="L114" s="525"/>
      <c r="M114" s="514">
        <f t="shared" si="16"/>
        <v>0</v>
      </c>
      <c r="N114" s="525"/>
      <c r="O114" s="514">
        <f t="shared" si="17"/>
        <v>0</v>
      </c>
      <c r="P114" s="514">
        <f t="shared" si="18"/>
        <v>0</v>
      </c>
    </row>
    <row r="115" spans="2:16">
      <c r="B115" s="195" t="str">
        <f t="shared" si="19"/>
        <v/>
      </c>
      <c r="C115" s="507">
        <f>IF(D93="","-",+C114+1)</f>
        <v>2033</v>
      </c>
      <c r="D115" s="374">
        <f>IF(F114+SUM(E$99:E114)=D$92,F114,D$92-SUM(E$99:E114))</f>
        <v>10707272.345498059</v>
      </c>
      <c r="E115" s="522">
        <f>IF(+J96&lt;F114,J96,D115)</f>
        <v>407919.14285714284</v>
      </c>
      <c r="F115" s="523">
        <f t="shared" si="23"/>
        <v>10299353.202640915</v>
      </c>
      <c r="G115" s="523">
        <f t="shared" si="24"/>
        <v>10503312.774069488</v>
      </c>
      <c r="H115" s="526">
        <f t="shared" si="25"/>
        <v>1641615.6060991478</v>
      </c>
      <c r="I115" s="577">
        <f t="shared" si="26"/>
        <v>1641615.6060991478</v>
      </c>
      <c r="J115" s="514">
        <f t="shared" si="15"/>
        <v>0</v>
      </c>
      <c r="K115" s="514"/>
      <c r="L115" s="525"/>
      <c r="M115" s="514">
        <f t="shared" si="16"/>
        <v>0</v>
      </c>
      <c r="N115" s="525"/>
      <c r="O115" s="514">
        <f t="shared" si="17"/>
        <v>0</v>
      </c>
      <c r="P115" s="514">
        <f t="shared" si="18"/>
        <v>0</v>
      </c>
    </row>
    <row r="116" spans="2:16">
      <c r="B116" s="195" t="str">
        <f t="shared" si="19"/>
        <v/>
      </c>
      <c r="C116" s="507">
        <f>IF(D93="","-",+C115+1)</f>
        <v>2034</v>
      </c>
      <c r="D116" s="374">
        <f>IF(F115+SUM(E$99:E115)=D$92,F115,D$92-SUM(E$99:E115))</f>
        <v>10299353.202640915</v>
      </c>
      <c r="E116" s="522">
        <f>IF(+J96&lt;F115,J96,D116)</f>
        <v>407919.14285714284</v>
      </c>
      <c r="F116" s="523">
        <f t="shared" si="23"/>
        <v>9891434.0597837716</v>
      </c>
      <c r="G116" s="523">
        <f t="shared" si="24"/>
        <v>10095393.631212343</v>
      </c>
      <c r="H116" s="526">
        <f t="shared" si="25"/>
        <v>1593702.3034434384</v>
      </c>
      <c r="I116" s="577">
        <f t="shared" si="26"/>
        <v>1593702.3034434384</v>
      </c>
      <c r="J116" s="514">
        <f t="shared" si="15"/>
        <v>0</v>
      </c>
      <c r="K116" s="514"/>
      <c r="L116" s="525"/>
      <c r="M116" s="514">
        <f t="shared" si="16"/>
        <v>0</v>
      </c>
      <c r="N116" s="525"/>
      <c r="O116" s="514">
        <f t="shared" si="17"/>
        <v>0</v>
      </c>
      <c r="P116" s="514">
        <f t="shared" si="18"/>
        <v>0</v>
      </c>
    </row>
    <row r="117" spans="2:16">
      <c r="B117" s="195" t="str">
        <f t="shared" si="19"/>
        <v/>
      </c>
      <c r="C117" s="507">
        <f>IF(D93="","-",+C116+1)</f>
        <v>2035</v>
      </c>
      <c r="D117" s="374">
        <f>IF(F116+SUM(E$99:E116)=D$92,F116,D$92-SUM(E$99:E116))</f>
        <v>9891434.0597837716</v>
      </c>
      <c r="E117" s="522">
        <f>IF(+J96&lt;F116,J96,D117)</f>
        <v>407919.14285714284</v>
      </c>
      <c r="F117" s="523">
        <f t="shared" si="23"/>
        <v>9483514.916926628</v>
      </c>
      <c r="G117" s="523">
        <f t="shared" si="24"/>
        <v>9687474.4883552007</v>
      </c>
      <c r="H117" s="526">
        <f t="shared" si="25"/>
        <v>1545789.0007877294</v>
      </c>
      <c r="I117" s="577">
        <f t="shared" si="26"/>
        <v>1545789.0007877294</v>
      </c>
      <c r="J117" s="514">
        <f t="shared" si="15"/>
        <v>0</v>
      </c>
      <c r="K117" s="514"/>
      <c r="L117" s="525"/>
      <c r="M117" s="514">
        <f t="shared" si="16"/>
        <v>0</v>
      </c>
      <c r="N117" s="525"/>
      <c r="O117" s="514">
        <f t="shared" si="17"/>
        <v>0</v>
      </c>
      <c r="P117" s="514">
        <f t="shared" si="18"/>
        <v>0</v>
      </c>
    </row>
    <row r="118" spans="2:16">
      <c r="B118" s="195" t="str">
        <f t="shared" si="19"/>
        <v/>
      </c>
      <c r="C118" s="507">
        <f>IF(D93="","-",+C117+1)</f>
        <v>2036</v>
      </c>
      <c r="D118" s="374">
        <f>IF(F117+SUM(E$99:E117)=D$92,F117,D$92-SUM(E$99:E117))</f>
        <v>9483514.916926628</v>
      </c>
      <c r="E118" s="522">
        <f>IF(+J96&lt;F117,J96,D118)</f>
        <v>407919.14285714284</v>
      </c>
      <c r="F118" s="523">
        <f t="shared" si="23"/>
        <v>9075595.7740694843</v>
      </c>
      <c r="G118" s="523">
        <f t="shared" si="24"/>
        <v>9279555.3454980552</v>
      </c>
      <c r="H118" s="526">
        <f t="shared" si="25"/>
        <v>1497875.69813202</v>
      </c>
      <c r="I118" s="577">
        <f t="shared" si="26"/>
        <v>1497875.69813202</v>
      </c>
      <c r="J118" s="514">
        <f t="shared" si="15"/>
        <v>0</v>
      </c>
      <c r="K118" s="514"/>
      <c r="L118" s="525"/>
      <c r="M118" s="514">
        <f t="shared" si="16"/>
        <v>0</v>
      </c>
      <c r="N118" s="525"/>
      <c r="O118" s="514">
        <f t="shared" si="17"/>
        <v>0</v>
      </c>
      <c r="P118" s="514">
        <f t="shared" si="18"/>
        <v>0</v>
      </c>
    </row>
    <row r="119" spans="2:16">
      <c r="B119" s="195" t="str">
        <f t="shared" si="19"/>
        <v/>
      </c>
      <c r="C119" s="507">
        <f>IF(D93="","-",+C118+1)</f>
        <v>2037</v>
      </c>
      <c r="D119" s="374">
        <f>IF(F118+SUM(E$99:E118)=D$92,F118,D$92-SUM(E$99:E118))</f>
        <v>9075595.7740694843</v>
      </c>
      <c r="E119" s="522">
        <f>IF(+J96&lt;F118,J96,D119)</f>
        <v>407919.14285714284</v>
      </c>
      <c r="F119" s="523">
        <f t="shared" si="23"/>
        <v>8667676.6312123407</v>
      </c>
      <c r="G119" s="523">
        <f t="shared" si="24"/>
        <v>8871636.2026409134</v>
      </c>
      <c r="H119" s="526">
        <f t="shared" si="25"/>
        <v>1449962.395476311</v>
      </c>
      <c r="I119" s="577">
        <f t="shared" si="26"/>
        <v>1449962.395476311</v>
      </c>
      <c r="J119" s="514">
        <f t="shared" si="15"/>
        <v>0</v>
      </c>
      <c r="K119" s="514"/>
      <c r="L119" s="525"/>
      <c r="M119" s="514">
        <f t="shared" si="16"/>
        <v>0</v>
      </c>
      <c r="N119" s="525"/>
      <c r="O119" s="514">
        <f t="shared" si="17"/>
        <v>0</v>
      </c>
      <c r="P119" s="514">
        <f t="shared" si="18"/>
        <v>0</v>
      </c>
    </row>
    <row r="120" spans="2:16">
      <c r="B120" s="195" t="str">
        <f t="shared" si="19"/>
        <v/>
      </c>
      <c r="C120" s="507">
        <f>IF(D93="","-",+C119+1)</f>
        <v>2038</v>
      </c>
      <c r="D120" s="374">
        <f>IF(F119+SUM(E$99:E119)=D$92,F119,D$92-SUM(E$99:E119))</f>
        <v>8667676.6312123407</v>
      </c>
      <c r="E120" s="522">
        <f>IF(+J96&lt;F119,J96,D120)</f>
        <v>407919.14285714284</v>
      </c>
      <c r="F120" s="523">
        <f t="shared" si="23"/>
        <v>8259757.4883551979</v>
      </c>
      <c r="G120" s="523">
        <f t="shared" si="24"/>
        <v>8463717.0597837698</v>
      </c>
      <c r="H120" s="526">
        <f t="shared" si="25"/>
        <v>1402049.0928206015</v>
      </c>
      <c r="I120" s="577">
        <f t="shared" si="26"/>
        <v>1402049.0928206015</v>
      </c>
      <c r="J120" s="514">
        <f t="shared" si="15"/>
        <v>0</v>
      </c>
      <c r="K120" s="514"/>
      <c r="L120" s="525"/>
      <c r="M120" s="514">
        <f t="shared" si="16"/>
        <v>0</v>
      </c>
      <c r="N120" s="525"/>
      <c r="O120" s="514">
        <f t="shared" si="17"/>
        <v>0</v>
      </c>
      <c r="P120" s="514">
        <f t="shared" si="18"/>
        <v>0</v>
      </c>
    </row>
    <row r="121" spans="2:16">
      <c r="B121" s="195" t="str">
        <f t="shared" si="19"/>
        <v/>
      </c>
      <c r="C121" s="507">
        <f>IF(D93="","-",+C120+1)</f>
        <v>2039</v>
      </c>
      <c r="D121" s="374">
        <f>IF(F120+SUM(E$99:E120)=D$92,F120,D$92-SUM(E$99:E120))</f>
        <v>8259757.4883551979</v>
      </c>
      <c r="E121" s="522">
        <f>IF(+J96&lt;F120,J96,D121)</f>
        <v>407919.14285714284</v>
      </c>
      <c r="F121" s="523">
        <f t="shared" si="23"/>
        <v>7851838.3454980552</v>
      </c>
      <c r="G121" s="523">
        <f t="shared" si="24"/>
        <v>8055797.9169266261</v>
      </c>
      <c r="H121" s="526">
        <f t="shared" si="25"/>
        <v>1354135.7901648926</v>
      </c>
      <c r="I121" s="577">
        <f t="shared" si="26"/>
        <v>1354135.7901648926</v>
      </c>
      <c r="J121" s="514">
        <f t="shared" si="15"/>
        <v>0</v>
      </c>
      <c r="K121" s="514"/>
      <c r="L121" s="525"/>
      <c r="M121" s="514">
        <f t="shared" si="16"/>
        <v>0</v>
      </c>
      <c r="N121" s="525"/>
      <c r="O121" s="514">
        <f t="shared" si="17"/>
        <v>0</v>
      </c>
      <c r="P121" s="514">
        <f t="shared" si="18"/>
        <v>0</v>
      </c>
    </row>
    <row r="122" spans="2:16">
      <c r="B122" s="195" t="str">
        <f t="shared" si="19"/>
        <v/>
      </c>
      <c r="C122" s="507">
        <f>IF(D93="","-",+C121+1)</f>
        <v>2040</v>
      </c>
      <c r="D122" s="374">
        <f>IF(F121+SUM(E$99:E121)=D$92,F121,D$92-SUM(E$99:E121))</f>
        <v>7851838.3454980552</v>
      </c>
      <c r="E122" s="522">
        <f>IF(+J96&lt;F121,J96,D122)</f>
        <v>407919.14285714284</v>
      </c>
      <c r="F122" s="523">
        <f t="shared" si="23"/>
        <v>7443919.2026409125</v>
      </c>
      <c r="G122" s="523">
        <f t="shared" si="24"/>
        <v>7647878.7740694843</v>
      </c>
      <c r="H122" s="526">
        <f t="shared" si="25"/>
        <v>1306222.4875091834</v>
      </c>
      <c r="I122" s="577">
        <f t="shared" si="26"/>
        <v>1306222.4875091834</v>
      </c>
      <c r="J122" s="514">
        <f t="shared" si="15"/>
        <v>0</v>
      </c>
      <c r="K122" s="514"/>
      <c r="L122" s="525"/>
      <c r="M122" s="514">
        <f t="shared" si="16"/>
        <v>0</v>
      </c>
      <c r="N122" s="525"/>
      <c r="O122" s="514">
        <f t="shared" si="17"/>
        <v>0</v>
      </c>
      <c r="P122" s="514">
        <f t="shared" si="18"/>
        <v>0</v>
      </c>
    </row>
    <row r="123" spans="2:16">
      <c r="B123" s="195" t="str">
        <f t="shared" si="19"/>
        <v/>
      </c>
      <c r="C123" s="507">
        <f>IF(D93="","-",+C122+1)</f>
        <v>2041</v>
      </c>
      <c r="D123" s="374">
        <f>IF(F122+SUM(E$99:E122)=D$92,F122,D$92-SUM(E$99:E122))</f>
        <v>7443919.2026409125</v>
      </c>
      <c r="E123" s="522">
        <f>IF(+J96&lt;F122,J96,D123)</f>
        <v>407919.14285714284</v>
      </c>
      <c r="F123" s="523">
        <f t="shared" si="23"/>
        <v>7036000.0597837698</v>
      </c>
      <c r="G123" s="523">
        <f t="shared" si="24"/>
        <v>7239959.6312123407</v>
      </c>
      <c r="H123" s="526">
        <f t="shared" si="25"/>
        <v>1258309.1848534741</v>
      </c>
      <c r="I123" s="577">
        <f t="shared" si="26"/>
        <v>1258309.1848534741</v>
      </c>
      <c r="J123" s="514">
        <f t="shared" si="15"/>
        <v>0</v>
      </c>
      <c r="K123" s="514"/>
      <c r="L123" s="525"/>
      <c r="M123" s="514">
        <f t="shared" si="16"/>
        <v>0</v>
      </c>
      <c r="N123" s="525"/>
      <c r="O123" s="514">
        <f t="shared" si="17"/>
        <v>0</v>
      </c>
      <c r="P123" s="514">
        <f t="shared" si="18"/>
        <v>0</v>
      </c>
    </row>
    <row r="124" spans="2:16">
      <c r="B124" s="195" t="str">
        <f t="shared" si="19"/>
        <v/>
      </c>
      <c r="C124" s="507">
        <f>IF(D93="","-",+C123+1)</f>
        <v>2042</v>
      </c>
      <c r="D124" s="374">
        <f>IF(F123+SUM(E$99:E123)=D$92,F123,D$92-SUM(E$99:E123))</f>
        <v>7036000.0597837698</v>
      </c>
      <c r="E124" s="522">
        <f>IF(+J96&lt;F123,J96,D124)</f>
        <v>407919.14285714284</v>
      </c>
      <c r="F124" s="523">
        <f t="shared" si="23"/>
        <v>6628080.916926627</v>
      </c>
      <c r="G124" s="523">
        <f t="shared" si="24"/>
        <v>6832040.4883551989</v>
      </c>
      <c r="H124" s="526">
        <f t="shared" si="25"/>
        <v>1210395.8821977652</v>
      </c>
      <c r="I124" s="577">
        <f t="shared" si="26"/>
        <v>1210395.8821977652</v>
      </c>
      <c r="J124" s="514">
        <f t="shared" si="15"/>
        <v>0</v>
      </c>
      <c r="K124" s="514"/>
      <c r="L124" s="525"/>
      <c r="M124" s="514">
        <f t="shared" si="16"/>
        <v>0</v>
      </c>
      <c r="N124" s="525"/>
      <c r="O124" s="514">
        <f t="shared" si="17"/>
        <v>0</v>
      </c>
      <c r="P124" s="514">
        <f t="shared" si="18"/>
        <v>0</v>
      </c>
    </row>
    <row r="125" spans="2:16">
      <c r="B125" s="195" t="str">
        <f t="shared" si="19"/>
        <v/>
      </c>
      <c r="C125" s="507">
        <f>IF(D93="","-",+C124+1)</f>
        <v>2043</v>
      </c>
      <c r="D125" s="374">
        <f>IF(F124+SUM(E$99:E124)=D$92,F124,D$92-SUM(E$99:E124))</f>
        <v>6628080.916926627</v>
      </c>
      <c r="E125" s="522">
        <f>IF(+J96&lt;F124,J96,D125)</f>
        <v>407919.14285714284</v>
      </c>
      <c r="F125" s="523">
        <f t="shared" si="23"/>
        <v>6220161.7740694843</v>
      </c>
      <c r="G125" s="523">
        <f t="shared" si="24"/>
        <v>6424121.3454980552</v>
      </c>
      <c r="H125" s="526">
        <f t="shared" si="25"/>
        <v>1162482.579542056</v>
      </c>
      <c r="I125" s="577">
        <f t="shared" si="26"/>
        <v>1162482.579542056</v>
      </c>
      <c r="J125" s="514">
        <f t="shared" si="15"/>
        <v>0</v>
      </c>
      <c r="K125" s="514"/>
      <c r="L125" s="525"/>
      <c r="M125" s="514">
        <f t="shared" si="16"/>
        <v>0</v>
      </c>
      <c r="N125" s="525"/>
      <c r="O125" s="514">
        <f t="shared" si="17"/>
        <v>0</v>
      </c>
      <c r="P125" s="514">
        <f t="shared" si="18"/>
        <v>0</v>
      </c>
    </row>
    <row r="126" spans="2:16">
      <c r="B126" s="195" t="str">
        <f t="shared" si="19"/>
        <v/>
      </c>
      <c r="C126" s="507">
        <f>IF(D93="","-",+C125+1)</f>
        <v>2044</v>
      </c>
      <c r="D126" s="374">
        <f>IF(F125+SUM(E$99:E125)=D$92,F125,D$92-SUM(E$99:E125))</f>
        <v>6220161.7740694843</v>
      </c>
      <c r="E126" s="522">
        <f>IF(+J96&lt;F125,J96,D126)</f>
        <v>407919.14285714284</v>
      </c>
      <c r="F126" s="523">
        <f t="shared" si="23"/>
        <v>5812242.6312123416</v>
      </c>
      <c r="G126" s="523">
        <f t="shared" si="24"/>
        <v>6016202.2026409134</v>
      </c>
      <c r="H126" s="526">
        <f t="shared" si="25"/>
        <v>1114569.2768863467</v>
      </c>
      <c r="I126" s="577">
        <f t="shared" si="26"/>
        <v>1114569.2768863467</v>
      </c>
      <c r="J126" s="514">
        <f t="shared" si="15"/>
        <v>0</v>
      </c>
      <c r="K126" s="514"/>
      <c r="L126" s="525"/>
      <c r="M126" s="514">
        <f t="shared" si="16"/>
        <v>0</v>
      </c>
      <c r="N126" s="525"/>
      <c r="O126" s="514">
        <f t="shared" si="17"/>
        <v>0</v>
      </c>
      <c r="P126" s="514">
        <f t="shared" si="18"/>
        <v>0</v>
      </c>
    </row>
    <row r="127" spans="2:16">
      <c r="B127" s="195" t="str">
        <f t="shared" si="19"/>
        <v/>
      </c>
      <c r="C127" s="507">
        <f>IF(D93="","-",+C126+1)</f>
        <v>2045</v>
      </c>
      <c r="D127" s="374">
        <f>IF(F126+SUM(E$99:E126)=D$92,F126,D$92-SUM(E$99:E126))</f>
        <v>5812242.6312123416</v>
      </c>
      <c r="E127" s="522">
        <f>IF(+J96&lt;F126,J96,D127)</f>
        <v>407919.14285714284</v>
      </c>
      <c r="F127" s="523">
        <f t="shared" si="23"/>
        <v>5404323.4883551989</v>
      </c>
      <c r="G127" s="523">
        <f t="shared" si="24"/>
        <v>5608283.0597837698</v>
      </c>
      <c r="H127" s="526">
        <f t="shared" si="25"/>
        <v>1066655.9742306378</v>
      </c>
      <c r="I127" s="577">
        <f t="shared" si="26"/>
        <v>1066655.9742306378</v>
      </c>
      <c r="J127" s="514">
        <f t="shared" si="15"/>
        <v>0</v>
      </c>
      <c r="K127" s="514"/>
      <c r="L127" s="525"/>
      <c r="M127" s="514">
        <f t="shared" si="16"/>
        <v>0</v>
      </c>
      <c r="N127" s="525"/>
      <c r="O127" s="514">
        <f t="shared" si="17"/>
        <v>0</v>
      </c>
      <c r="P127" s="514">
        <f t="shared" si="18"/>
        <v>0</v>
      </c>
    </row>
    <row r="128" spans="2:16">
      <c r="B128" s="195" t="str">
        <f t="shared" si="19"/>
        <v/>
      </c>
      <c r="C128" s="507">
        <f>IF(D93="","-",+C127+1)</f>
        <v>2046</v>
      </c>
      <c r="D128" s="374">
        <f>IF(F127+SUM(E$99:E127)=D$92,F127,D$92-SUM(E$99:E127))</f>
        <v>5404323.4883551989</v>
      </c>
      <c r="E128" s="522">
        <f>IF(+J96&lt;F127,J96,D128)</f>
        <v>407919.14285714284</v>
      </c>
      <c r="F128" s="523">
        <f t="shared" si="23"/>
        <v>4996404.3454980562</v>
      </c>
      <c r="G128" s="523">
        <f t="shared" si="24"/>
        <v>5200363.916926628</v>
      </c>
      <c r="H128" s="526">
        <f t="shared" si="25"/>
        <v>1018742.6715749287</v>
      </c>
      <c r="I128" s="577">
        <f t="shared" si="26"/>
        <v>1018742.6715749287</v>
      </c>
      <c r="J128" s="514">
        <f t="shared" si="15"/>
        <v>0</v>
      </c>
      <c r="K128" s="514"/>
      <c r="L128" s="525"/>
      <c r="M128" s="514">
        <f t="shared" si="16"/>
        <v>0</v>
      </c>
      <c r="N128" s="525"/>
      <c r="O128" s="514">
        <f t="shared" si="17"/>
        <v>0</v>
      </c>
      <c r="P128" s="514">
        <f t="shared" si="18"/>
        <v>0</v>
      </c>
    </row>
    <row r="129" spans="2:16">
      <c r="B129" s="195" t="str">
        <f t="shared" si="19"/>
        <v/>
      </c>
      <c r="C129" s="507">
        <f>IF(D93="","-",+C128+1)</f>
        <v>2047</v>
      </c>
      <c r="D129" s="374">
        <f>IF(F128+SUM(E$99:E128)=D$92,F128,D$92-SUM(E$99:E128))</f>
        <v>4996404.3454980562</v>
      </c>
      <c r="E129" s="522">
        <f>IF(+J96&lt;F128,J96,D129)</f>
        <v>407919.14285714284</v>
      </c>
      <c r="F129" s="523">
        <f t="shared" si="23"/>
        <v>4588485.2026409134</v>
      </c>
      <c r="G129" s="523">
        <f t="shared" si="24"/>
        <v>4792444.7740694843</v>
      </c>
      <c r="H129" s="526">
        <f t="shared" si="25"/>
        <v>970829.36891921947</v>
      </c>
      <c r="I129" s="577">
        <f t="shared" si="26"/>
        <v>970829.36891921947</v>
      </c>
      <c r="J129" s="514">
        <f t="shared" si="15"/>
        <v>0</v>
      </c>
      <c r="K129" s="514"/>
      <c r="L129" s="525"/>
      <c r="M129" s="514">
        <f t="shared" si="16"/>
        <v>0</v>
      </c>
      <c r="N129" s="525"/>
      <c r="O129" s="514">
        <f t="shared" si="17"/>
        <v>0</v>
      </c>
      <c r="P129" s="514">
        <f t="shared" si="18"/>
        <v>0</v>
      </c>
    </row>
    <row r="130" spans="2:16">
      <c r="B130" s="195" t="str">
        <f t="shared" si="19"/>
        <v/>
      </c>
      <c r="C130" s="507">
        <f>IF(D93="","-",+C129+1)</f>
        <v>2048</v>
      </c>
      <c r="D130" s="374">
        <f>IF(F129+SUM(E$99:E129)=D$92,F129,D$92-SUM(E$99:E129))</f>
        <v>4588485.2026409134</v>
      </c>
      <c r="E130" s="522">
        <f>IF(+J96&lt;F129,J96,D130)</f>
        <v>407919.14285714284</v>
      </c>
      <c r="F130" s="523">
        <f t="shared" si="23"/>
        <v>4180566.0597837707</v>
      </c>
      <c r="G130" s="523">
        <f t="shared" si="24"/>
        <v>4384525.6312123425</v>
      </c>
      <c r="H130" s="526">
        <f t="shared" si="25"/>
        <v>922916.06626351038</v>
      </c>
      <c r="I130" s="577">
        <f t="shared" si="26"/>
        <v>922916.06626351038</v>
      </c>
      <c r="J130" s="514">
        <f t="shared" si="15"/>
        <v>0</v>
      </c>
      <c r="K130" s="514"/>
      <c r="L130" s="525"/>
      <c r="M130" s="514">
        <f t="shared" si="16"/>
        <v>0</v>
      </c>
      <c r="N130" s="525"/>
      <c r="O130" s="514">
        <f t="shared" si="17"/>
        <v>0</v>
      </c>
      <c r="P130" s="514">
        <f t="shared" si="18"/>
        <v>0</v>
      </c>
    </row>
    <row r="131" spans="2:16">
      <c r="B131" s="195" t="str">
        <f t="shared" si="19"/>
        <v/>
      </c>
      <c r="C131" s="507">
        <f>IF(D93="","-",+C130+1)</f>
        <v>2049</v>
      </c>
      <c r="D131" s="374">
        <f>IF(F130+SUM(E$99:E130)=D$92,F130,D$92-SUM(E$99:E130))</f>
        <v>4180566.0597837707</v>
      </c>
      <c r="E131" s="522">
        <f>IF(+J96&lt;F130,J96,D131)</f>
        <v>407919.14285714284</v>
      </c>
      <c r="F131" s="523">
        <f t="shared" si="23"/>
        <v>3772646.916926628</v>
      </c>
      <c r="G131" s="523">
        <f t="shared" si="24"/>
        <v>3976606.4883551993</v>
      </c>
      <c r="H131" s="526">
        <f t="shared" si="25"/>
        <v>875002.76360780117</v>
      </c>
      <c r="I131" s="577">
        <f t="shared" si="26"/>
        <v>875002.76360780117</v>
      </c>
      <c r="J131" s="514">
        <f t="shared" ref="J131:J154" si="27">+I541-H541</f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>
      <c r="B132" s="195" t="str">
        <f t="shared" si="19"/>
        <v/>
      </c>
      <c r="C132" s="507">
        <f>IF(D93="","-",+C131+1)</f>
        <v>2050</v>
      </c>
      <c r="D132" s="374">
        <f>IF(F131+SUM(E$99:E131)=D$92,F131,D$92-SUM(E$99:E131))</f>
        <v>3772646.916926628</v>
      </c>
      <c r="E132" s="522">
        <f>IF(+J96&lt;F131,J96,D132)</f>
        <v>407919.14285714284</v>
      </c>
      <c r="F132" s="523">
        <f t="shared" si="23"/>
        <v>3364727.7740694853</v>
      </c>
      <c r="G132" s="523">
        <f t="shared" si="24"/>
        <v>3568687.3454980566</v>
      </c>
      <c r="H132" s="526">
        <f t="shared" si="25"/>
        <v>827089.46095209219</v>
      </c>
      <c r="I132" s="577">
        <f t="shared" si="26"/>
        <v>827089.46095209219</v>
      </c>
      <c r="J132" s="514">
        <f t="shared" si="27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>
      <c r="B133" s="195" t="str">
        <f t="shared" si="19"/>
        <v/>
      </c>
      <c r="C133" s="507">
        <f>IF(D93="","-",+C132+1)</f>
        <v>2051</v>
      </c>
      <c r="D133" s="374">
        <f>IF(F132+SUM(E$99:E132)=D$92,F132,D$92-SUM(E$99:E132))</f>
        <v>3364727.7740694853</v>
      </c>
      <c r="E133" s="522">
        <f>IF(+J96&lt;F132,J96,D133)</f>
        <v>407919.14285714284</v>
      </c>
      <c r="F133" s="523">
        <f t="shared" si="23"/>
        <v>2956808.6312123425</v>
      </c>
      <c r="G133" s="523">
        <f t="shared" si="24"/>
        <v>3160768.2026409139</v>
      </c>
      <c r="H133" s="526">
        <f t="shared" si="25"/>
        <v>779176.15829638299</v>
      </c>
      <c r="I133" s="577">
        <f t="shared" si="26"/>
        <v>779176.15829638299</v>
      </c>
      <c r="J133" s="514">
        <f t="shared" si="27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>
      <c r="B134" s="195" t="str">
        <f t="shared" si="19"/>
        <v/>
      </c>
      <c r="C134" s="507">
        <f>IF(D93="","-",+C133+1)</f>
        <v>2052</v>
      </c>
      <c r="D134" s="374">
        <f>IF(F133+SUM(E$99:E133)=D$92,F133,D$92-SUM(E$99:E133))</f>
        <v>2956808.6312123425</v>
      </c>
      <c r="E134" s="522">
        <f>IF(+J96&lt;F133,J96,D134)</f>
        <v>407919.14285714284</v>
      </c>
      <c r="F134" s="523">
        <f t="shared" si="23"/>
        <v>2548889.4883551998</v>
      </c>
      <c r="G134" s="523">
        <f t="shared" si="24"/>
        <v>2752849.0597837712</v>
      </c>
      <c r="H134" s="526">
        <f t="shared" si="25"/>
        <v>731262.85564067389</v>
      </c>
      <c r="I134" s="577">
        <f t="shared" si="26"/>
        <v>731262.85564067389</v>
      </c>
      <c r="J134" s="514">
        <f t="shared" si="27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>
      <c r="B135" s="195" t="str">
        <f t="shared" si="19"/>
        <v/>
      </c>
      <c r="C135" s="507">
        <f>IF(D93="","-",+C134+1)</f>
        <v>2053</v>
      </c>
      <c r="D135" s="374">
        <f>IF(F134+SUM(E$99:E134)=D$92,F134,D$92-SUM(E$99:E134))</f>
        <v>2548889.4883551998</v>
      </c>
      <c r="E135" s="522">
        <f>IF(+J96&lt;F134,J96,D135)</f>
        <v>407919.14285714284</v>
      </c>
      <c r="F135" s="523">
        <f t="shared" si="23"/>
        <v>2140970.3454980571</v>
      </c>
      <c r="G135" s="523">
        <f t="shared" si="24"/>
        <v>2344929.9169266284</v>
      </c>
      <c r="H135" s="526">
        <f t="shared" si="25"/>
        <v>683349.5529849648</v>
      </c>
      <c r="I135" s="577">
        <f t="shared" si="26"/>
        <v>683349.5529849648</v>
      </c>
      <c r="J135" s="514">
        <f t="shared" si="27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>
      <c r="B136" s="195" t="str">
        <f t="shared" si="19"/>
        <v/>
      </c>
      <c r="C136" s="507">
        <f>IF(D93="","-",+C135+1)</f>
        <v>2054</v>
      </c>
      <c r="D136" s="374">
        <f>IF(F135+SUM(E$99:E135)=D$92,F135,D$92-SUM(E$99:E135))</f>
        <v>2140970.3454980571</v>
      </c>
      <c r="E136" s="522">
        <f>IF(+J96&lt;F135,J96,D136)</f>
        <v>407919.14285714284</v>
      </c>
      <c r="F136" s="523">
        <f t="shared" si="23"/>
        <v>1733051.2026409144</v>
      </c>
      <c r="G136" s="523">
        <f t="shared" si="24"/>
        <v>1937010.7740694857</v>
      </c>
      <c r="H136" s="526">
        <f t="shared" si="25"/>
        <v>635436.25032925559</v>
      </c>
      <c r="I136" s="577">
        <f t="shared" si="26"/>
        <v>635436.25032925559</v>
      </c>
      <c r="J136" s="514">
        <f t="shared" si="27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>
      <c r="B137" s="195" t="str">
        <f t="shared" si="19"/>
        <v/>
      </c>
      <c r="C137" s="507">
        <f>IF(D93="","-",+C136+1)</f>
        <v>2055</v>
      </c>
      <c r="D137" s="374">
        <f>IF(F136+SUM(E$99:E136)=D$92,F136,D$92-SUM(E$99:E136))</f>
        <v>1733051.2026409144</v>
      </c>
      <c r="E137" s="522">
        <f>IF(+J96&lt;F136,J96,D137)</f>
        <v>407919.14285714284</v>
      </c>
      <c r="F137" s="523">
        <f t="shared" si="23"/>
        <v>1325132.0597837716</v>
      </c>
      <c r="G137" s="523">
        <f t="shared" si="24"/>
        <v>1529091.631212343</v>
      </c>
      <c r="H137" s="526">
        <f t="shared" si="25"/>
        <v>587522.9476735465</v>
      </c>
      <c r="I137" s="577">
        <f t="shared" si="26"/>
        <v>587522.9476735465</v>
      </c>
      <c r="J137" s="514">
        <f t="shared" si="27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>
      <c r="B138" s="195" t="str">
        <f t="shared" si="19"/>
        <v/>
      </c>
      <c r="C138" s="507">
        <f>IF(D93="","-",+C137+1)</f>
        <v>2056</v>
      </c>
      <c r="D138" s="374">
        <f>IF(F137+SUM(E$99:E137)=D$92,F137,D$92-SUM(E$99:E137))</f>
        <v>1325132.0597837716</v>
      </c>
      <c r="E138" s="522">
        <f>IF(+J96&lt;F137,J96,D138)</f>
        <v>407919.14285714284</v>
      </c>
      <c r="F138" s="523">
        <f t="shared" si="23"/>
        <v>917212.91692662879</v>
      </c>
      <c r="G138" s="523">
        <f t="shared" si="24"/>
        <v>1121172.4883552003</v>
      </c>
      <c r="H138" s="526">
        <f t="shared" si="25"/>
        <v>539609.64501783741</v>
      </c>
      <c r="I138" s="577">
        <f t="shared" si="26"/>
        <v>539609.64501783741</v>
      </c>
      <c r="J138" s="514">
        <f t="shared" si="27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>
      <c r="B139" s="195" t="str">
        <f t="shared" si="19"/>
        <v/>
      </c>
      <c r="C139" s="507">
        <f>IF(D93="","-",+C138+1)</f>
        <v>2057</v>
      </c>
      <c r="D139" s="374">
        <f>IF(F138+SUM(E$99:E138)=D$92,F138,D$92-SUM(E$99:E138))</f>
        <v>917212.91692662879</v>
      </c>
      <c r="E139" s="522">
        <f>IF(+J96&lt;F138,J96,D139)</f>
        <v>407919.14285714284</v>
      </c>
      <c r="F139" s="523">
        <f t="shared" si="23"/>
        <v>509293.77406948595</v>
      </c>
      <c r="G139" s="523">
        <f t="shared" si="24"/>
        <v>713253.34549805732</v>
      </c>
      <c r="H139" s="526">
        <f t="shared" si="25"/>
        <v>491696.34236212826</v>
      </c>
      <c r="I139" s="577">
        <f t="shared" si="26"/>
        <v>491696.34236212826</v>
      </c>
      <c r="J139" s="514">
        <f t="shared" si="27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>
      <c r="B140" s="195" t="str">
        <f t="shared" si="19"/>
        <v/>
      </c>
      <c r="C140" s="507">
        <f>IF(D93="","-",+C139+1)</f>
        <v>2058</v>
      </c>
      <c r="D140" s="374">
        <f>IF(F139+SUM(E$99:E139)=D$92,F139,D$92-SUM(E$99:E139))</f>
        <v>509293.77406948595</v>
      </c>
      <c r="E140" s="522">
        <f>IF(+J96&lt;F139,J96,D140)</f>
        <v>407919.14285714284</v>
      </c>
      <c r="F140" s="523">
        <f t="shared" si="23"/>
        <v>101374.63121234311</v>
      </c>
      <c r="G140" s="523">
        <f t="shared" si="24"/>
        <v>305334.20264091453</v>
      </c>
      <c r="H140" s="526">
        <f t="shared" si="25"/>
        <v>443783.03970641911</v>
      </c>
      <c r="I140" s="577">
        <f t="shared" si="26"/>
        <v>443783.03970641911</v>
      </c>
      <c r="J140" s="514">
        <f t="shared" si="27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>
      <c r="B141" s="195" t="str">
        <f t="shared" si="19"/>
        <v/>
      </c>
      <c r="C141" s="507">
        <f>IF(D93="","-",+C140+1)</f>
        <v>2059</v>
      </c>
      <c r="D141" s="374">
        <f>IF(F140+SUM(E$99:E140)=D$92,F140,D$92-SUM(E$99:E140))</f>
        <v>101374.63121234311</v>
      </c>
      <c r="E141" s="522">
        <f>IF(+J96&lt;F140,J96,D141)</f>
        <v>101374.63121234311</v>
      </c>
      <c r="F141" s="523">
        <f t="shared" si="23"/>
        <v>0</v>
      </c>
      <c r="G141" s="523">
        <f t="shared" si="24"/>
        <v>50687.315606171556</v>
      </c>
      <c r="H141" s="526">
        <f t="shared" si="25"/>
        <v>107328.25397305396</v>
      </c>
      <c r="I141" s="577">
        <f t="shared" si="26"/>
        <v>107328.25397305396</v>
      </c>
      <c r="J141" s="514">
        <f t="shared" si="27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>
      <c r="B142" s="195" t="str">
        <f t="shared" si="19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3"/>
        <v>0</v>
      </c>
      <c r="G142" s="523">
        <f t="shared" si="24"/>
        <v>0</v>
      </c>
      <c r="H142" s="526">
        <f t="shared" si="25"/>
        <v>0</v>
      </c>
      <c r="I142" s="577">
        <f t="shared" si="26"/>
        <v>0</v>
      </c>
      <c r="J142" s="514">
        <f t="shared" si="27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>
      <c r="B143" s="195" t="str">
        <f t="shared" si="19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5"/>
        <v>0</v>
      </c>
      <c r="I143" s="577">
        <f t="shared" si="26"/>
        <v>0</v>
      </c>
      <c r="J143" s="514">
        <f t="shared" si="27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>
      <c r="B144" s="195" t="str">
        <f t="shared" si="19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5"/>
        <v>0</v>
      </c>
      <c r="I144" s="577">
        <f t="shared" si="26"/>
        <v>0</v>
      </c>
      <c r="J144" s="514">
        <f t="shared" si="27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>
      <c r="B145" s="195" t="str">
        <f t="shared" si="19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5"/>
        <v>0</v>
      </c>
      <c r="I145" s="577">
        <f t="shared" si="26"/>
        <v>0</v>
      </c>
      <c r="J145" s="514">
        <f t="shared" si="27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>
      <c r="B146" s="195" t="str">
        <f t="shared" si="19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5"/>
        <v>0</v>
      </c>
      <c r="I146" s="577">
        <f t="shared" si="26"/>
        <v>0</v>
      </c>
      <c r="J146" s="514">
        <f t="shared" si="27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>
      <c r="B147" s="195" t="str">
        <f t="shared" si="19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5"/>
        <v>0</v>
      </c>
      <c r="I147" s="577">
        <f t="shared" si="26"/>
        <v>0</v>
      </c>
      <c r="J147" s="514">
        <f t="shared" si="27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>
      <c r="B148" s="195" t="str">
        <f t="shared" si="19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5"/>
        <v>0</v>
      </c>
      <c r="I148" s="577">
        <f t="shared" si="26"/>
        <v>0</v>
      </c>
      <c r="J148" s="514">
        <f t="shared" si="27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>
      <c r="B149" s="195" t="str">
        <f t="shared" si="19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5"/>
        <v>0</v>
      </c>
      <c r="I149" s="577">
        <f t="shared" si="26"/>
        <v>0</v>
      </c>
      <c r="J149" s="514">
        <f t="shared" si="27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>
      <c r="B150" s="195" t="str">
        <f t="shared" si="19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5"/>
        <v>0</v>
      </c>
      <c r="I150" s="577">
        <f t="shared" si="26"/>
        <v>0</v>
      </c>
      <c r="J150" s="514">
        <f t="shared" si="27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>
      <c r="B151" s="195" t="str">
        <f t="shared" si="19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5"/>
        <v>0</v>
      </c>
      <c r="I151" s="577">
        <f t="shared" si="26"/>
        <v>0</v>
      </c>
      <c r="J151" s="514">
        <f t="shared" si="27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>
      <c r="B152" s="195" t="str">
        <f t="shared" si="19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5"/>
        <v>0</v>
      </c>
      <c r="I152" s="577">
        <f t="shared" si="26"/>
        <v>0</v>
      </c>
      <c r="J152" s="514">
        <f t="shared" si="27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>
      <c r="B153" s="195" t="str">
        <f t="shared" si="19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5"/>
        <v>0</v>
      </c>
      <c r="I153" s="577">
        <f t="shared" si="26"/>
        <v>0</v>
      </c>
      <c r="J153" s="514">
        <f t="shared" si="27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.5" thickBot="1">
      <c r="B154" s="195" t="str">
        <f t="shared" si="19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5"/>
        <v>0</v>
      </c>
      <c r="I154" s="579">
        <f t="shared" si="26"/>
        <v>0</v>
      </c>
      <c r="J154" s="533">
        <f t="shared" si="27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>
      <c r="C155" s="374" t="s">
        <v>78</v>
      </c>
      <c r="D155" s="375"/>
      <c r="E155" s="375">
        <f>SUM(E99:E154)</f>
        <v>17132604.000000004</v>
      </c>
      <c r="F155" s="375"/>
      <c r="G155" s="375"/>
      <c r="H155" s="375">
        <f>SUM(H99:H154)</f>
        <v>58339688.983375862</v>
      </c>
      <c r="I155" s="375">
        <f>SUM(I99:I154)</f>
        <v>58339688.983375862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view="pageBreakPreview" zoomScale="80" zoomScaleNormal="100" zoomScaleSheetLayoutView="80" workbookViewId="0">
      <selection activeCell="D105" sqref="D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11799344.189724851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11799344.189724851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263</v>
      </c>
      <c r="E9" s="478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2318341.7619047621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 t="shared" ref="K17:K22" si="0">+G17</f>
        <v>0</v>
      </c>
      <c r="L17" s="513">
        <f t="shared" ref="L17:L72" si="1">IF(K17&lt;&gt;0,+G17-K17,0)</f>
        <v>0</v>
      </c>
      <c r="M17" s="512">
        <f t="shared" ref="M17:M22" si="2">+H17</f>
        <v>0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5">H18-G18</f>
        <v>0</v>
      </c>
      <c r="J18" s="511"/>
      <c r="K18" s="518">
        <f t="shared" si="0"/>
        <v>14564467.586252602</v>
      </c>
      <c r="L18" s="519">
        <f t="shared" si="1"/>
        <v>0</v>
      </c>
      <c r="M18" s="518">
        <f t="shared" si="2"/>
        <v>14564467.586252602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14691512.71476743</v>
      </c>
      <c r="H19" s="657">
        <v>14691512.71476743</v>
      </c>
      <c r="I19" s="511">
        <f t="shared" si="5"/>
        <v>0</v>
      </c>
      <c r="J19" s="511"/>
      <c r="K19" s="518">
        <f t="shared" si="0"/>
        <v>14691512.71476743</v>
      </c>
      <c r="L19" s="519">
        <f>IF(K19&lt;&gt;0,+G19-K19,0)</f>
        <v>0</v>
      </c>
      <c r="M19" s="518">
        <f t="shared" si="2"/>
        <v>14691512.71476743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51">
        <v>95194177.288145214</v>
      </c>
      <c r="E20" s="656">
        <v>2437968.8048780486</v>
      </c>
      <c r="F20" s="651">
        <v>92756208.483267158</v>
      </c>
      <c r="G20" s="650">
        <v>14381661.266296247</v>
      </c>
      <c r="H20" s="657">
        <v>14381661.266296247</v>
      </c>
      <c r="I20" s="511">
        <f t="shared" si="5"/>
        <v>0</v>
      </c>
      <c r="J20" s="511"/>
      <c r="K20" s="518">
        <f t="shared" si="0"/>
        <v>14381661.266296247</v>
      </c>
      <c r="L20" s="519">
        <f>IF(K20&lt;&gt;0,+G20-K20,0)</f>
        <v>0</v>
      </c>
      <c r="M20" s="518">
        <f t="shared" si="2"/>
        <v>14381661.266296247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6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11480767.373612601</v>
      </c>
      <c r="H21" s="657">
        <v>11480767.373612601</v>
      </c>
      <c r="I21" s="511">
        <f t="shared" si="5"/>
        <v>0</v>
      </c>
      <c r="J21" s="511"/>
      <c r="K21" s="518">
        <f t="shared" si="0"/>
        <v>11480767.373612601</v>
      </c>
      <c r="L21" s="519">
        <f>IF(K21&lt;&gt;0,+G21-K21,0)</f>
        <v>0</v>
      </c>
      <c r="M21" s="518">
        <f t="shared" si="2"/>
        <v>11480767.373612601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51">
        <v>87908382.429948956</v>
      </c>
      <c r="E22" s="656">
        <v>2318341.7619047621</v>
      </c>
      <c r="F22" s="651">
        <v>85590040.668044195</v>
      </c>
      <c r="G22" s="650">
        <v>11514152.464962322</v>
      </c>
      <c r="H22" s="657">
        <v>11514152.464962322</v>
      </c>
      <c r="I22" s="511">
        <f t="shared" si="5"/>
        <v>0</v>
      </c>
      <c r="J22" s="511"/>
      <c r="K22" s="518">
        <f t="shared" si="0"/>
        <v>11514152.464962322</v>
      </c>
      <c r="L22" s="519">
        <f>IF(K22&lt;&gt;0,+G22-K22,0)</f>
        <v>0</v>
      </c>
      <c r="M22" s="518">
        <f t="shared" si="2"/>
        <v>11514152.464962322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6"/>
        <v>IU</v>
      </c>
      <c r="C23" s="507">
        <f>IF(D11="","-",+C22+1)</f>
        <v>2022</v>
      </c>
      <c r="D23" s="651">
        <v>85476646.770142883</v>
      </c>
      <c r="E23" s="656">
        <v>2318341.7619047621</v>
      </c>
      <c r="F23" s="651">
        <v>83158305.008238122</v>
      </c>
      <c r="G23" s="650">
        <v>11799344.189724851</v>
      </c>
      <c r="H23" s="657">
        <v>11799344.189724851</v>
      </c>
      <c r="I23" s="511">
        <f t="shared" si="5"/>
        <v>0</v>
      </c>
      <c r="J23" s="511"/>
      <c r="K23" s="518">
        <f t="shared" ref="K23" si="7">+G23</f>
        <v>11799344.189724851</v>
      </c>
      <c r="L23" s="519">
        <f>IF(K23&lt;&gt;0,+G23-K23,0)</f>
        <v>0</v>
      </c>
      <c r="M23" s="518">
        <f t="shared" ref="M23" si="8">+H23</f>
        <v>11799344.189724851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83158305.008238122</v>
      </c>
      <c r="E24" s="522">
        <f>IF(+I14&lt;F23,I14,D24)</f>
        <v>2318341.7619047621</v>
      </c>
      <c r="F24" s="523">
        <f t="shared" ref="F24:F72" si="9">+D24-E24</f>
        <v>80839963.246333361</v>
      </c>
      <c r="G24" s="524">
        <f t="shared" ref="G24:G49" si="10">+I$12*((D24+F24)/2)+E24</f>
        <v>11538660.344041165</v>
      </c>
      <c r="H24" s="491">
        <f t="shared" ref="H24:H49" si="11">+I$13*((D24+F24)/2)+E24</f>
        <v>11538660.344041165</v>
      </c>
      <c r="I24" s="511">
        <f t="shared" si="5"/>
        <v>0</v>
      </c>
      <c r="J24" s="511"/>
      <c r="K24" s="525"/>
      <c r="L24" s="514">
        <f t="shared" si="1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80839963.246333361</v>
      </c>
      <c r="E25" s="522">
        <f>IF(+I14&lt;F24,I14,D25)</f>
        <v>2318341.7619047621</v>
      </c>
      <c r="F25" s="523">
        <f t="shared" si="9"/>
        <v>78521621.484428599</v>
      </c>
      <c r="G25" s="524">
        <f t="shared" si="10"/>
        <v>11277976.498357479</v>
      </c>
      <c r="H25" s="491">
        <f t="shared" si="11"/>
        <v>11277976.498357479</v>
      </c>
      <c r="I25" s="511">
        <f t="shared" si="5"/>
        <v>0</v>
      </c>
      <c r="J25" s="511"/>
      <c r="K25" s="525"/>
      <c r="L25" s="514">
        <f t="shared" si="1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78521621.484428599</v>
      </c>
      <c r="E26" s="522">
        <f>IF(+I14&lt;F25,I14,D26)</f>
        <v>2318341.7619047621</v>
      </c>
      <c r="F26" s="523">
        <f t="shared" si="9"/>
        <v>76203279.722523838</v>
      </c>
      <c r="G26" s="524">
        <f t="shared" si="10"/>
        <v>11017292.652673792</v>
      </c>
      <c r="H26" s="491">
        <f t="shared" si="11"/>
        <v>11017292.652673792</v>
      </c>
      <c r="I26" s="511">
        <f t="shared" si="5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76203279.722523838</v>
      </c>
      <c r="E27" s="522">
        <f>IF(+I14&lt;F26,I14,D27)</f>
        <v>2318341.7619047621</v>
      </c>
      <c r="F27" s="523">
        <f t="shared" si="9"/>
        <v>73884937.960619077</v>
      </c>
      <c r="G27" s="524">
        <f t="shared" si="10"/>
        <v>10756608.806990102</v>
      </c>
      <c r="H27" s="491">
        <f t="shared" si="11"/>
        <v>10756608.806990102</v>
      </c>
      <c r="I27" s="511">
        <f t="shared" si="5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73884937.960619077</v>
      </c>
      <c r="E28" s="522">
        <f>IF(+I14&lt;F27,I14,D28)</f>
        <v>2318341.7619047621</v>
      </c>
      <c r="F28" s="523">
        <f t="shared" si="9"/>
        <v>71566596.198714316</v>
      </c>
      <c r="G28" s="524">
        <f t="shared" si="10"/>
        <v>10495924.961306419</v>
      </c>
      <c r="H28" s="491">
        <f t="shared" si="11"/>
        <v>10495924.961306419</v>
      </c>
      <c r="I28" s="511">
        <f t="shared" si="5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71566596.198714316</v>
      </c>
      <c r="E29" s="522">
        <f>IF(+I14&lt;F28,I14,D29)</f>
        <v>2318341.7619047621</v>
      </c>
      <c r="F29" s="523">
        <f t="shared" si="9"/>
        <v>69248254.436809555</v>
      </c>
      <c r="G29" s="524">
        <f t="shared" si="10"/>
        <v>10235241.115622729</v>
      </c>
      <c r="H29" s="491">
        <f t="shared" si="11"/>
        <v>10235241.115622729</v>
      </c>
      <c r="I29" s="511">
        <f t="shared" si="5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69248254.436809555</v>
      </c>
      <c r="E30" s="522">
        <f>IF(+I14&lt;F29,I14,D30)</f>
        <v>2318341.7619047621</v>
      </c>
      <c r="F30" s="523">
        <f t="shared" si="9"/>
        <v>66929912.674904794</v>
      </c>
      <c r="G30" s="524">
        <f t="shared" si="10"/>
        <v>9974557.2699390426</v>
      </c>
      <c r="H30" s="491">
        <f t="shared" si="11"/>
        <v>9974557.2699390426</v>
      </c>
      <c r="I30" s="511">
        <f t="shared" si="5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66929912.674904794</v>
      </c>
      <c r="E31" s="522">
        <f>IF(+I14&lt;F30,I14,D31)</f>
        <v>2318341.7619047621</v>
      </c>
      <c r="F31" s="523">
        <f t="shared" si="9"/>
        <v>64611570.913000032</v>
      </c>
      <c r="G31" s="524">
        <f t="shared" si="10"/>
        <v>9713873.4242553562</v>
      </c>
      <c r="H31" s="491">
        <f t="shared" si="11"/>
        <v>9713873.4242553562</v>
      </c>
      <c r="I31" s="511">
        <f t="shared" si="5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64611570.913000032</v>
      </c>
      <c r="E32" s="522">
        <f>IF(+I14&lt;F31,I14,D32)</f>
        <v>2318341.7619047621</v>
      </c>
      <c r="F32" s="523">
        <f t="shared" si="9"/>
        <v>62293229.151095271</v>
      </c>
      <c r="G32" s="524">
        <f t="shared" si="10"/>
        <v>9453189.5785716698</v>
      </c>
      <c r="H32" s="491">
        <f t="shared" si="11"/>
        <v>9453189.5785716698</v>
      </c>
      <c r="I32" s="511">
        <f t="shared" si="5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62293229.151095271</v>
      </c>
      <c r="E33" s="522">
        <f>IF(+I14&lt;F32,I14,D33)</f>
        <v>2318341.7619047621</v>
      </c>
      <c r="F33" s="523">
        <f t="shared" si="9"/>
        <v>59974887.38919051</v>
      </c>
      <c r="G33" s="524">
        <f t="shared" si="10"/>
        <v>9192505.7328879815</v>
      </c>
      <c r="H33" s="491">
        <f t="shared" si="11"/>
        <v>9192505.7328879815</v>
      </c>
      <c r="I33" s="511">
        <f t="shared" si="5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59974887.38919051</v>
      </c>
      <c r="E34" s="522">
        <f>IF(+I14&lt;F33,I14,D34)</f>
        <v>2318341.7619047621</v>
      </c>
      <c r="F34" s="523">
        <f t="shared" si="9"/>
        <v>57656545.627285749</v>
      </c>
      <c r="G34" s="524">
        <f t="shared" si="10"/>
        <v>8931821.8872042932</v>
      </c>
      <c r="H34" s="491">
        <f t="shared" si="11"/>
        <v>8931821.8872042932</v>
      </c>
      <c r="I34" s="511">
        <f t="shared" si="5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57656545.627285749</v>
      </c>
      <c r="E35" s="522">
        <f>IF(+I14&lt;F34,I14,D35)</f>
        <v>2318341.7619047621</v>
      </c>
      <c r="F35" s="523">
        <f t="shared" si="9"/>
        <v>55338203.865380988</v>
      </c>
      <c r="G35" s="524">
        <f t="shared" si="10"/>
        <v>8671138.0415206067</v>
      </c>
      <c r="H35" s="491">
        <f t="shared" si="11"/>
        <v>8671138.0415206067</v>
      </c>
      <c r="I35" s="511">
        <f t="shared" si="5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55338203.865380988</v>
      </c>
      <c r="E36" s="522">
        <f>IF(+I14&lt;F35,I14,D36)</f>
        <v>2318341.7619047621</v>
      </c>
      <c r="F36" s="523">
        <f t="shared" si="9"/>
        <v>53019862.103476226</v>
      </c>
      <c r="G36" s="524">
        <f t="shared" si="10"/>
        <v>8410454.1958369203</v>
      </c>
      <c r="H36" s="491">
        <f t="shared" si="11"/>
        <v>8410454.1958369203</v>
      </c>
      <c r="I36" s="511">
        <f t="shared" si="5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53019862.103476226</v>
      </c>
      <c r="E37" s="522">
        <f>IF(+I14&lt;F36,I14,D37)</f>
        <v>2318341.7619047621</v>
      </c>
      <c r="F37" s="523">
        <f t="shared" si="9"/>
        <v>50701520.341571465</v>
      </c>
      <c r="G37" s="524">
        <f t="shared" si="10"/>
        <v>8149770.3501532329</v>
      </c>
      <c r="H37" s="491">
        <f t="shared" si="11"/>
        <v>8149770.3501532329</v>
      </c>
      <c r="I37" s="511">
        <f t="shared" si="5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50701520.341571465</v>
      </c>
      <c r="E38" s="522">
        <f>IF(+I14&lt;F37,I14,D38)</f>
        <v>2318341.7619047621</v>
      </c>
      <c r="F38" s="523">
        <f t="shared" si="9"/>
        <v>48383178.579666704</v>
      </c>
      <c r="G38" s="524">
        <f t="shared" si="10"/>
        <v>7889086.5044695456</v>
      </c>
      <c r="H38" s="491">
        <f t="shared" si="11"/>
        <v>7889086.5044695456</v>
      </c>
      <c r="I38" s="511">
        <f t="shared" si="5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48383178.579666704</v>
      </c>
      <c r="E39" s="522">
        <f>IF(+I14&lt;F38,I14,D39)</f>
        <v>2318341.7619047621</v>
      </c>
      <c r="F39" s="523">
        <f t="shared" si="9"/>
        <v>46064836.817761943</v>
      </c>
      <c r="G39" s="524">
        <f t="shared" si="10"/>
        <v>7628402.6587858591</v>
      </c>
      <c r="H39" s="491">
        <f t="shared" si="11"/>
        <v>7628402.6587858591</v>
      </c>
      <c r="I39" s="511">
        <f t="shared" si="5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46064836.817761943</v>
      </c>
      <c r="E40" s="522">
        <f>IF(+I14&lt;F39,I14,D40)</f>
        <v>2318341.7619047621</v>
      </c>
      <c r="F40" s="523">
        <f t="shared" si="9"/>
        <v>43746495.055857182</v>
      </c>
      <c r="G40" s="524">
        <f t="shared" si="10"/>
        <v>7367718.8131021718</v>
      </c>
      <c r="H40" s="491">
        <f t="shared" si="11"/>
        <v>7367718.8131021718</v>
      </c>
      <c r="I40" s="511">
        <f t="shared" si="5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43746495.055857182</v>
      </c>
      <c r="E41" s="522">
        <f>IF(+I14&lt;F40,I14,D41)</f>
        <v>2318341.7619047621</v>
      </c>
      <c r="F41" s="523">
        <f t="shared" si="9"/>
        <v>41428153.29395242</v>
      </c>
      <c r="G41" s="524">
        <f t="shared" si="10"/>
        <v>7107034.9674184844</v>
      </c>
      <c r="H41" s="491">
        <f t="shared" si="11"/>
        <v>7107034.9674184844</v>
      </c>
      <c r="I41" s="511">
        <f t="shared" si="5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41428153.29395242</v>
      </c>
      <c r="E42" s="522">
        <f>IF(+I14&lt;F41,I14,D42)</f>
        <v>2318341.7619047621</v>
      </c>
      <c r="F42" s="523">
        <f t="shared" si="9"/>
        <v>39109811.532047659</v>
      </c>
      <c r="G42" s="524">
        <f t="shared" si="10"/>
        <v>6846351.121734797</v>
      </c>
      <c r="H42" s="491">
        <f t="shared" si="11"/>
        <v>6846351.121734797</v>
      </c>
      <c r="I42" s="511">
        <f t="shared" si="5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39109811.532047659</v>
      </c>
      <c r="E43" s="522">
        <f>IF(+I14&lt;F42,I14,D43)</f>
        <v>2318341.7619047621</v>
      </c>
      <c r="F43" s="523">
        <f t="shared" si="9"/>
        <v>36791469.770142898</v>
      </c>
      <c r="G43" s="524">
        <f t="shared" si="10"/>
        <v>6585667.2760511106</v>
      </c>
      <c r="H43" s="491">
        <f t="shared" si="11"/>
        <v>6585667.2760511106</v>
      </c>
      <c r="I43" s="511">
        <f t="shared" si="5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36791469.770142898</v>
      </c>
      <c r="E44" s="522">
        <f>IF(+I14&lt;F43,I14,D44)</f>
        <v>2318341.7619047621</v>
      </c>
      <c r="F44" s="523">
        <f t="shared" si="9"/>
        <v>34473128.008238137</v>
      </c>
      <c r="G44" s="524">
        <f t="shared" si="10"/>
        <v>6324983.4303674232</v>
      </c>
      <c r="H44" s="491">
        <f t="shared" si="11"/>
        <v>6324983.4303674232</v>
      </c>
      <c r="I44" s="511">
        <f t="shared" si="5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34473128.008238137</v>
      </c>
      <c r="E45" s="522">
        <f>IF(+I14&lt;F44,I14,D45)</f>
        <v>2318341.7619047621</v>
      </c>
      <c r="F45" s="523">
        <f t="shared" si="9"/>
        <v>32154786.246333376</v>
      </c>
      <c r="G45" s="524">
        <f t="shared" si="10"/>
        <v>6064299.5846837359</v>
      </c>
      <c r="H45" s="491">
        <f t="shared" si="11"/>
        <v>6064299.5846837359</v>
      </c>
      <c r="I45" s="511">
        <f t="shared" si="5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32154786.246333376</v>
      </c>
      <c r="E46" s="522">
        <f>IF(+I14&lt;F45,I14,D46)</f>
        <v>2318341.7619047621</v>
      </c>
      <c r="F46" s="523">
        <f t="shared" si="9"/>
        <v>29836444.484428614</v>
      </c>
      <c r="G46" s="524">
        <f t="shared" si="10"/>
        <v>5803615.7390000485</v>
      </c>
      <c r="H46" s="491">
        <f t="shared" si="11"/>
        <v>5803615.7390000485</v>
      </c>
      <c r="I46" s="511">
        <f t="shared" si="5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29836444.484428614</v>
      </c>
      <c r="E47" s="522">
        <f>IF(+I14&lt;F46,I14,D47)</f>
        <v>2318341.7619047621</v>
      </c>
      <c r="F47" s="523">
        <f t="shared" si="9"/>
        <v>27518102.722523853</v>
      </c>
      <c r="G47" s="524">
        <f t="shared" si="10"/>
        <v>5542931.8933163621</v>
      </c>
      <c r="H47" s="491">
        <f t="shared" si="11"/>
        <v>5542931.8933163621</v>
      </c>
      <c r="I47" s="511">
        <f t="shared" si="5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27518102.722523853</v>
      </c>
      <c r="E48" s="522">
        <f>IF(+I14&lt;F47,I14,D48)</f>
        <v>2318341.7619047621</v>
      </c>
      <c r="F48" s="523">
        <f t="shared" si="9"/>
        <v>25199760.960619092</v>
      </c>
      <c r="G48" s="524">
        <f t="shared" si="10"/>
        <v>5282248.0476326747</v>
      </c>
      <c r="H48" s="491">
        <f t="shared" si="11"/>
        <v>5282248.0476326747</v>
      </c>
      <c r="I48" s="511">
        <f t="shared" si="5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25199760.960619092</v>
      </c>
      <c r="E49" s="522">
        <f>IF(+I14&lt;F48,I14,D49)</f>
        <v>2318341.7619047621</v>
      </c>
      <c r="F49" s="523">
        <f t="shared" si="9"/>
        <v>22881419.198714331</v>
      </c>
      <c r="G49" s="524">
        <f t="shared" si="10"/>
        <v>5021564.2019489873</v>
      </c>
      <c r="H49" s="491">
        <f t="shared" si="11"/>
        <v>5021564.2019489873</v>
      </c>
      <c r="I49" s="511">
        <f t="shared" si="5"/>
        <v>0</v>
      </c>
      <c r="J49" s="511"/>
      <c r="K49" s="525"/>
      <c r="L49" s="514">
        <f t="shared" si="1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22881419.198714331</v>
      </c>
      <c r="E50" s="522">
        <f>IF(+I14&lt;F49,I14,D50)</f>
        <v>2318341.7619047621</v>
      </c>
      <c r="F50" s="523">
        <f t="shared" si="9"/>
        <v>20563077.43680957</v>
      </c>
      <c r="G50" s="524">
        <f t="shared" ref="G50:G72" si="12">+I$12*((D50+F50)/2)+E50</f>
        <v>4760880.3562653009</v>
      </c>
      <c r="H50" s="491">
        <f t="shared" ref="H50:H72" si="13">+I$13*((D50+F50)/2)+E50</f>
        <v>4760880.3562653009</v>
      </c>
      <c r="I50" s="511">
        <f t="shared" si="5"/>
        <v>0</v>
      </c>
      <c r="J50" s="511"/>
      <c r="K50" s="525"/>
      <c r="L50" s="514">
        <f t="shared" si="1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20563077.43680957</v>
      </c>
      <c r="E51" s="522">
        <f>IF(+I14&lt;F50,I14,D51)</f>
        <v>2318341.7619047621</v>
      </c>
      <c r="F51" s="523">
        <f t="shared" si="9"/>
        <v>18244735.674904808</v>
      </c>
      <c r="G51" s="524">
        <f t="shared" si="12"/>
        <v>4500196.5105816126</v>
      </c>
      <c r="H51" s="491">
        <f t="shared" si="13"/>
        <v>4500196.5105816126</v>
      </c>
      <c r="I51" s="511">
        <f t="shared" si="5"/>
        <v>0</v>
      </c>
      <c r="J51" s="511"/>
      <c r="K51" s="525"/>
      <c r="L51" s="514">
        <f t="shared" si="1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18244735.674904808</v>
      </c>
      <c r="E52" s="522">
        <f>IF(+I14&lt;F51,I14,D52)</f>
        <v>2318341.7619047621</v>
      </c>
      <c r="F52" s="523">
        <f t="shared" si="9"/>
        <v>15926393.913000047</v>
      </c>
      <c r="G52" s="524">
        <f t="shared" si="12"/>
        <v>4239512.6648979262</v>
      </c>
      <c r="H52" s="491">
        <f t="shared" si="13"/>
        <v>4239512.6648979262</v>
      </c>
      <c r="I52" s="511">
        <f t="shared" si="5"/>
        <v>0</v>
      </c>
      <c r="J52" s="511"/>
      <c r="K52" s="525"/>
      <c r="L52" s="514">
        <f t="shared" si="1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15926393.913000047</v>
      </c>
      <c r="E53" s="522">
        <f>IF(+I14&lt;F52,I14,D53)</f>
        <v>2318341.7619047621</v>
      </c>
      <c r="F53" s="523">
        <f t="shared" si="9"/>
        <v>13608052.151095286</v>
      </c>
      <c r="G53" s="524">
        <f t="shared" si="12"/>
        <v>3978828.8192142388</v>
      </c>
      <c r="H53" s="491">
        <f t="shared" si="13"/>
        <v>3978828.8192142388</v>
      </c>
      <c r="I53" s="511">
        <f t="shared" si="5"/>
        <v>0</v>
      </c>
      <c r="J53" s="511"/>
      <c r="K53" s="525"/>
      <c r="L53" s="514">
        <f t="shared" si="1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13608052.151095286</v>
      </c>
      <c r="E54" s="522">
        <f>IF(+I14&lt;F53,I14,D54)</f>
        <v>2318341.7619047621</v>
      </c>
      <c r="F54" s="523">
        <f t="shared" si="9"/>
        <v>11289710.389190525</v>
      </c>
      <c r="G54" s="524">
        <f t="shared" si="12"/>
        <v>3718144.9735305514</v>
      </c>
      <c r="H54" s="491">
        <f t="shared" si="13"/>
        <v>3718144.9735305514</v>
      </c>
      <c r="I54" s="511">
        <f t="shared" si="5"/>
        <v>0</v>
      </c>
      <c r="J54" s="511"/>
      <c r="K54" s="525"/>
      <c r="L54" s="514">
        <f t="shared" si="1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11289710.389190525</v>
      </c>
      <c r="E55" s="522">
        <f>IF(+I14&lt;F54,I14,D55)</f>
        <v>2318341.7619047621</v>
      </c>
      <c r="F55" s="523">
        <f t="shared" si="9"/>
        <v>8971368.6272857636</v>
      </c>
      <c r="G55" s="524">
        <f t="shared" si="12"/>
        <v>3457461.1278468645</v>
      </c>
      <c r="H55" s="491">
        <f t="shared" si="13"/>
        <v>3457461.1278468645</v>
      </c>
      <c r="I55" s="511">
        <f t="shared" si="5"/>
        <v>0</v>
      </c>
      <c r="J55" s="511"/>
      <c r="K55" s="525"/>
      <c r="L55" s="514">
        <f t="shared" si="1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8971368.6272857636</v>
      </c>
      <c r="E56" s="522">
        <f>IF(+I14&lt;F55,I14,D56)</f>
        <v>2318341.7619047621</v>
      </c>
      <c r="F56" s="523">
        <f t="shared" si="9"/>
        <v>6653026.8653810015</v>
      </c>
      <c r="G56" s="524">
        <f t="shared" si="12"/>
        <v>3196777.2821631776</v>
      </c>
      <c r="H56" s="491">
        <f t="shared" si="13"/>
        <v>3196777.2821631776</v>
      </c>
      <c r="I56" s="511">
        <f t="shared" si="5"/>
        <v>0</v>
      </c>
      <c r="J56" s="511"/>
      <c r="K56" s="525"/>
      <c r="L56" s="514">
        <f t="shared" si="1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6653026.8653810015</v>
      </c>
      <c r="E57" s="522">
        <f>IF(+I14&lt;F56,I14,D57)</f>
        <v>2318341.7619047621</v>
      </c>
      <c r="F57" s="523">
        <f t="shared" si="9"/>
        <v>4334685.1034762394</v>
      </c>
      <c r="G57" s="524">
        <f t="shared" si="12"/>
        <v>2936093.4364794903</v>
      </c>
      <c r="H57" s="491">
        <f t="shared" si="13"/>
        <v>2936093.4364794903</v>
      </c>
      <c r="I57" s="511">
        <f t="shared" si="5"/>
        <v>0</v>
      </c>
      <c r="J57" s="511"/>
      <c r="K57" s="525"/>
      <c r="L57" s="514">
        <f t="shared" si="1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4334685.1034762394</v>
      </c>
      <c r="E58" s="522">
        <f>IF(+I14&lt;F57,I14,D58)</f>
        <v>2318341.7619047621</v>
      </c>
      <c r="F58" s="523">
        <f t="shared" si="9"/>
        <v>2016343.3415714772</v>
      </c>
      <c r="G58" s="524">
        <f t="shared" si="12"/>
        <v>2675409.5907958029</v>
      </c>
      <c r="H58" s="491">
        <f t="shared" si="13"/>
        <v>2675409.5907958029</v>
      </c>
      <c r="I58" s="511">
        <f t="shared" si="5"/>
        <v>0</v>
      </c>
      <c r="J58" s="511"/>
      <c r="K58" s="525"/>
      <c r="L58" s="514">
        <f t="shared" si="1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2016343.3415714772</v>
      </c>
      <c r="E59" s="522">
        <f>IF(+I14&lt;F58,I14,D59)</f>
        <v>2016343.3415714772</v>
      </c>
      <c r="F59" s="523">
        <f t="shared" si="9"/>
        <v>0</v>
      </c>
      <c r="G59" s="524">
        <f t="shared" si="12"/>
        <v>2129706.294596076</v>
      </c>
      <c r="H59" s="491">
        <f t="shared" si="13"/>
        <v>2129706.294596076</v>
      </c>
      <c r="I59" s="511">
        <f t="shared" si="5"/>
        <v>0</v>
      </c>
      <c r="J59" s="511"/>
      <c r="K59" s="525"/>
      <c r="L59" s="514">
        <f t="shared" si="1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2"/>
        <v>0</v>
      </c>
      <c r="H60" s="491">
        <f t="shared" si="13"/>
        <v>0</v>
      </c>
      <c r="I60" s="511">
        <f t="shared" si="5"/>
        <v>0</v>
      </c>
      <c r="J60" s="511"/>
      <c r="K60" s="525"/>
      <c r="L60" s="514">
        <f t="shared" si="1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2"/>
        <v>0</v>
      </c>
      <c r="H61" s="491">
        <f t="shared" si="13"/>
        <v>0</v>
      </c>
      <c r="I61" s="511">
        <f t="shared" si="5"/>
        <v>0</v>
      </c>
      <c r="J61" s="511"/>
      <c r="K61" s="525"/>
      <c r="L61" s="514">
        <f t="shared" si="1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2"/>
        <v>0</v>
      </c>
      <c r="H62" s="491">
        <f t="shared" si="13"/>
        <v>0</v>
      </c>
      <c r="I62" s="511">
        <f t="shared" si="5"/>
        <v>0</v>
      </c>
      <c r="J62" s="511"/>
      <c r="K62" s="525"/>
      <c r="L62" s="514">
        <f t="shared" si="1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2"/>
        <v>0</v>
      </c>
      <c r="H63" s="491">
        <f t="shared" si="13"/>
        <v>0</v>
      </c>
      <c r="I63" s="511">
        <f t="shared" si="5"/>
        <v>0</v>
      </c>
      <c r="J63" s="511"/>
      <c r="K63" s="525"/>
      <c r="L63" s="514">
        <f t="shared" si="1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2"/>
        <v>0</v>
      </c>
      <c r="H64" s="491">
        <f t="shared" si="13"/>
        <v>0</v>
      </c>
      <c r="I64" s="511">
        <f t="shared" si="5"/>
        <v>0</v>
      </c>
      <c r="J64" s="511"/>
      <c r="K64" s="525"/>
      <c r="L64" s="514">
        <f t="shared" si="1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2"/>
        <v>0</v>
      </c>
      <c r="H65" s="491">
        <f t="shared" si="13"/>
        <v>0</v>
      </c>
      <c r="I65" s="511">
        <f t="shared" si="5"/>
        <v>0</v>
      </c>
      <c r="J65" s="511"/>
      <c r="K65" s="525"/>
      <c r="L65" s="514">
        <f t="shared" si="1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2"/>
        <v>0</v>
      </c>
      <c r="H66" s="491">
        <f t="shared" si="13"/>
        <v>0</v>
      </c>
      <c r="I66" s="511">
        <f t="shared" si="5"/>
        <v>0</v>
      </c>
      <c r="J66" s="511"/>
      <c r="K66" s="525"/>
      <c r="L66" s="514">
        <f t="shared" si="1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2"/>
        <v>0</v>
      </c>
      <c r="H67" s="491">
        <f t="shared" si="13"/>
        <v>0</v>
      </c>
      <c r="I67" s="511">
        <f t="shared" si="5"/>
        <v>0</v>
      </c>
      <c r="J67" s="511"/>
      <c r="K67" s="525"/>
      <c r="L67" s="514">
        <f t="shared" si="1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2"/>
        <v>0</v>
      </c>
      <c r="H68" s="491">
        <f t="shared" si="13"/>
        <v>0</v>
      </c>
      <c r="I68" s="511">
        <f t="shared" si="5"/>
        <v>0</v>
      </c>
      <c r="J68" s="511"/>
      <c r="K68" s="525"/>
      <c r="L68" s="514">
        <f t="shared" si="1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2"/>
        <v>0</v>
      </c>
      <c r="H69" s="491">
        <f t="shared" si="13"/>
        <v>0</v>
      </c>
      <c r="I69" s="511">
        <f t="shared" si="5"/>
        <v>0</v>
      </c>
      <c r="J69" s="511"/>
      <c r="K69" s="525"/>
      <c r="L69" s="514">
        <f t="shared" si="1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2"/>
        <v>0</v>
      </c>
      <c r="H70" s="491">
        <f t="shared" si="13"/>
        <v>0</v>
      </c>
      <c r="I70" s="511">
        <f t="shared" si="5"/>
        <v>0</v>
      </c>
      <c r="J70" s="511"/>
      <c r="K70" s="525"/>
      <c r="L70" s="514">
        <f t="shared" si="1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2"/>
        <v>0</v>
      </c>
      <c r="H71" s="491">
        <f t="shared" si="13"/>
        <v>0</v>
      </c>
      <c r="I71" s="511">
        <f t="shared" si="5"/>
        <v>0</v>
      </c>
      <c r="J71" s="511"/>
      <c r="K71" s="525"/>
      <c r="L71" s="514">
        <f t="shared" si="1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2"/>
        <v>0</v>
      </c>
      <c r="H72" s="471">
        <f t="shared" si="13"/>
        <v>0</v>
      </c>
      <c r="I72" s="531">
        <f t="shared" si="5"/>
        <v>0</v>
      </c>
      <c r="J72" s="511"/>
      <c r="K72" s="532"/>
      <c r="L72" s="533">
        <f t="shared" si="1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>
      <c r="C73" s="374" t="s">
        <v>78</v>
      </c>
      <c r="D73" s="375"/>
      <c r="E73" s="375">
        <f>SUM(E17:E72)</f>
        <v>97370354</v>
      </c>
      <c r="F73" s="375"/>
      <c r="G73" s="375">
        <f>SUM(G17:G72)</f>
        <v>329307835.74985909</v>
      </c>
      <c r="H73" s="375">
        <f>SUM(H17:H72)</f>
        <v>329307835.74985909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11799344.189724851</v>
      </c>
      <c r="N87" s="546">
        <f>IF(J92&lt;D11,0,VLOOKUP(J92,C17:O72,11))</f>
        <v>11799344.189724851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12257609.738778368</v>
      </c>
      <c r="N88" s="550">
        <f>IF(J92&lt;D11,0,VLOOKUP(J92,C99:P154,7))</f>
        <v>12257609.738778368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458265.54905351624</v>
      </c>
      <c r="N89" s="555">
        <f>+N88-N87</f>
        <v>458265.54905351624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97370354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>
        <f>+I12-J94</f>
        <v>-5.0137461593406374E-3</v>
      </c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75">
        <f>+K94*G101</f>
        <v>-470763.05046237784</v>
      </c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2318341.7619047621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14">+I99-H99</f>
        <v>0</v>
      </c>
      <c r="K99" s="514"/>
      <c r="L99" s="512">
        <f t="shared" ref="L99:L104" si="15">+H99</f>
        <v>5979898.0138057787</v>
      </c>
      <c r="M99" s="513">
        <f t="shared" ref="M99:M130" si="16">IF(L99&lt;&gt;0,+H99-L99,0)</f>
        <v>0</v>
      </c>
      <c r="N99" s="512">
        <f t="shared" ref="N99:N104" si="17">+I99</f>
        <v>5979898.0138057787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14"/>
        <v>0</v>
      </c>
      <c r="K100" s="514"/>
      <c r="L100" s="655">
        <f t="shared" si="15"/>
        <v>13987145.75171851</v>
      </c>
      <c r="M100" s="514">
        <f t="shared" si="16"/>
        <v>0</v>
      </c>
      <c r="N100" s="655">
        <f t="shared" si="17"/>
        <v>13987145.75171851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14"/>
        <v>0</v>
      </c>
      <c r="K101" s="514"/>
      <c r="L101" s="655">
        <f t="shared" si="15"/>
        <v>12233995.703663049</v>
      </c>
      <c r="M101" s="514">
        <f t="shared" ref="M101" si="21">IF(L101&lt;&gt;0,+H101-L101,0)</f>
        <v>0</v>
      </c>
      <c r="N101" s="655">
        <f t="shared" si="17"/>
        <v>12233995.703663049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>IU</v>
      </c>
      <c r="C102" s="507">
        <f>IF(D93="","-",+C101+1)</f>
        <v>2019</v>
      </c>
      <c r="D102" s="629">
        <v>92736701</v>
      </c>
      <c r="E102" s="630">
        <v>2264426.8372093025</v>
      </c>
      <c r="F102" s="631">
        <v>90472274.162790701</v>
      </c>
      <c r="G102" s="631">
        <v>91604487.581395358</v>
      </c>
      <c r="H102" s="633">
        <v>12069821.253627364</v>
      </c>
      <c r="I102" s="634">
        <v>12069821.253627364</v>
      </c>
      <c r="J102" s="514">
        <f t="shared" si="14"/>
        <v>0</v>
      </c>
      <c r="K102" s="514"/>
      <c r="L102" s="655">
        <f t="shared" si="15"/>
        <v>12069821.253627364</v>
      </c>
      <c r="M102" s="514">
        <f t="shared" ref="M102" si="22">IF(L102&lt;&gt;0,+H102-L102,0)</f>
        <v>0</v>
      </c>
      <c r="N102" s="655">
        <f t="shared" si="17"/>
        <v>12069821.253627364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/>
      </c>
      <c r="C103" s="507">
        <f>IF(D93="","-",+C102+1)</f>
        <v>2020</v>
      </c>
      <c r="D103" s="629">
        <v>90472274.162790701</v>
      </c>
      <c r="E103" s="630">
        <v>2318341.7619047621</v>
      </c>
      <c r="F103" s="631">
        <v>88153932.40088594</v>
      </c>
      <c r="G103" s="631">
        <v>89313103.281838328</v>
      </c>
      <c r="H103" s="633">
        <v>11926094.57446631</v>
      </c>
      <c r="I103" s="634">
        <v>11926094.57446631</v>
      </c>
      <c r="J103" s="514">
        <f t="shared" si="14"/>
        <v>0</v>
      </c>
      <c r="K103" s="514"/>
      <c r="L103" s="655">
        <f t="shared" si="15"/>
        <v>11926094.57446631</v>
      </c>
      <c r="M103" s="514">
        <f t="shared" ref="M103" si="23">IF(L103&lt;&gt;0,+H103-L103,0)</f>
        <v>0</v>
      </c>
      <c r="N103" s="655">
        <f t="shared" si="17"/>
        <v>11926094.57446631</v>
      </c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2021</v>
      </c>
      <c r="D104" s="629">
        <v>88153932.40088594</v>
      </c>
      <c r="E104" s="630">
        <v>2374886.6829268294</v>
      </c>
      <c r="F104" s="631">
        <v>85779045.717959106</v>
      </c>
      <c r="G104" s="631">
        <v>86966489.059422523</v>
      </c>
      <c r="H104" s="633">
        <v>12246820.408778705</v>
      </c>
      <c r="I104" s="634">
        <v>12246820.408778705</v>
      </c>
      <c r="J104" s="514">
        <f t="shared" si="14"/>
        <v>0</v>
      </c>
      <c r="K104" s="514"/>
      <c r="L104" s="655">
        <f t="shared" si="15"/>
        <v>12246820.408778705</v>
      </c>
      <c r="M104" s="514">
        <f t="shared" ref="M104" si="24">IF(L104&lt;&gt;0,+H104-L104,0)</f>
        <v>0</v>
      </c>
      <c r="N104" s="655">
        <f t="shared" si="17"/>
        <v>12246820.408778705</v>
      </c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2022</v>
      </c>
      <c r="D105" s="374">
        <f>IF(F104+SUM(E$99:E104)=D$92,F104,D$92-SUM(E$99:E104))</f>
        <v>85779045.717959106</v>
      </c>
      <c r="E105" s="522">
        <f>IF(+J96&lt;F104,J96,D105)</f>
        <v>2318341.7619047621</v>
      </c>
      <c r="F105" s="523">
        <f t="shared" ref="F105:F130" si="25">+D105-E105</f>
        <v>83460703.956054345</v>
      </c>
      <c r="G105" s="523">
        <f t="shared" ref="G105:G130" si="26">+(F105+D105)/2</f>
        <v>84619874.837006718</v>
      </c>
      <c r="H105" s="526">
        <f t="shared" ref="H105:H154" si="27">+J$94*G105+E105</f>
        <v>12257609.738778368</v>
      </c>
      <c r="I105" s="577">
        <f t="shared" ref="I105:I154" si="28">+J$95*G105+E105</f>
        <v>12257609.738778368</v>
      </c>
      <c r="J105" s="514">
        <f t="shared" si="14"/>
        <v>0</v>
      </c>
      <c r="K105" s="514"/>
      <c r="L105" s="525"/>
      <c r="M105" s="514">
        <f t="shared" si="16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2023</v>
      </c>
      <c r="D106" s="374">
        <f>IF(F105+SUM(E$99:E105)=D$92,F105,D$92-SUM(E$99:E105))</f>
        <v>83460703.956054345</v>
      </c>
      <c r="E106" s="522">
        <f>IF(+J96&lt;F105,J96,D106)</f>
        <v>2318341.7619047621</v>
      </c>
      <c r="F106" s="523">
        <f t="shared" si="25"/>
        <v>81142362.194149584</v>
      </c>
      <c r="G106" s="523">
        <f t="shared" si="26"/>
        <v>82301533.075101972</v>
      </c>
      <c r="H106" s="526">
        <f t="shared" si="27"/>
        <v>11985302.315989893</v>
      </c>
      <c r="I106" s="577">
        <f t="shared" si="28"/>
        <v>11985302.315989893</v>
      </c>
      <c r="J106" s="514">
        <f t="shared" si="14"/>
        <v>0</v>
      </c>
      <c r="K106" s="514"/>
      <c r="L106" s="525"/>
      <c r="M106" s="514">
        <f t="shared" si="16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2024</v>
      </c>
      <c r="D107" s="374">
        <f>IF(F106+SUM(E$99:E106)=D$92,F106,D$92-SUM(E$99:E106))</f>
        <v>81142362.194149584</v>
      </c>
      <c r="E107" s="522">
        <f>IF(+J96&lt;F106,J96,D107)</f>
        <v>2318341.7619047621</v>
      </c>
      <c r="F107" s="523">
        <f t="shared" si="25"/>
        <v>78824020.432244822</v>
      </c>
      <c r="G107" s="523">
        <f t="shared" si="26"/>
        <v>79983191.313197196</v>
      </c>
      <c r="H107" s="526">
        <f t="shared" si="27"/>
        <v>11712994.893201414</v>
      </c>
      <c r="I107" s="577">
        <f t="shared" si="28"/>
        <v>11712994.893201414</v>
      </c>
      <c r="J107" s="514">
        <f t="shared" si="14"/>
        <v>0</v>
      </c>
      <c r="K107" s="514"/>
      <c r="L107" s="525"/>
      <c r="M107" s="514">
        <f t="shared" si="16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2025</v>
      </c>
      <c r="D108" s="374">
        <f>IF(F107+SUM(E$99:E107)=D$92,F107,D$92-SUM(E$99:E107))</f>
        <v>78824020.432244822</v>
      </c>
      <c r="E108" s="522">
        <f>IF(+J96&lt;F107,J96,D108)</f>
        <v>2318341.7619047621</v>
      </c>
      <c r="F108" s="523">
        <f t="shared" si="25"/>
        <v>76505678.670340061</v>
      </c>
      <c r="G108" s="523">
        <f t="shared" si="26"/>
        <v>77664849.551292449</v>
      </c>
      <c r="H108" s="526">
        <f t="shared" si="27"/>
        <v>11440687.47041294</v>
      </c>
      <c r="I108" s="577">
        <f t="shared" si="28"/>
        <v>11440687.47041294</v>
      </c>
      <c r="J108" s="514">
        <f t="shared" si="14"/>
        <v>0</v>
      </c>
      <c r="K108" s="514"/>
      <c r="L108" s="525"/>
      <c r="M108" s="514">
        <f t="shared" si="16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2026</v>
      </c>
      <c r="D109" s="374">
        <f>IF(F108+SUM(E$99:E108)=D$92,F108,D$92-SUM(E$99:E108))</f>
        <v>76505678.670340061</v>
      </c>
      <c r="E109" s="522">
        <f>IF(+J96&lt;F108,J96,D109)</f>
        <v>2318341.7619047621</v>
      </c>
      <c r="F109" s="523">
        <f t="shared" si="25"/>
        <v>74187336.9084353</v>
      </c>
      <c r="G109" s="523">
        <f t="shared" si="26"/>
        <v>75346507.789387673</v>
      </c>
      <c r="H109" s="526">
        <f t="shared" si="27"/>
        <v>11168380.047624461</v>
      </c>
      <c r="I109" s="577">
        <f t="shared" si="28"/>
        <v>11168380.047624461</v>
      </c>
      <c r="J109" s="514">
        <f t="shared" si="14"/>
        <v>0</v>
      </c>
      <c r="K109" s="514"/>
      <c r="L109" s="525"/>
      <c r="M109" s="514">
        <f t="shared" si="16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2027</v>
      </c>
      <c r="D110" s="374">
        <f>IF(F109+SUM(E$99:E109)=D$92,F109,D$92-SUM(E$99:E109))</f>
        <v>74187336.9084353</v>
      </c>
      <c r="E110" s="522">
        <f>IF(+J96&lt;F109,J96,D110)</f>
        <v>2318341.7619047621</v>
      </c>
      <c r="F110" s="523">
        <f t="shared" si="25"/>
        <v>71868995.146530539</v>
      </c>
      <c r="G110" s="523">
        <f t="shared" si="26"/>
        <v>73028166.027482927</v>
      </c>
      <c r="H110" s="526">
        <f t="shared" si="27"/>
        <v>10896072.624835987</v>
      </c>
      <c r="I110" s="577">
        <f t="shared" si="28"/>
        <v>10896072.624835987</v>
      </c>
      <c r="J110" s="514">
        <f t="shared" si="14"/>
        <v>0</v>
      </c>
      <c r="K110" s="514"/>
      <c r="L110" s="525"/>
      <c r="M110" s="514">
        <f t="shared" si="16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2028</v>
      </c>
      <c r="D111" s="374">
        <f>IF(F110+SUM(E$99:E110)=D$92,F110,D$92-SUM(E$99:E110))</f>
        <v>71868995.146530539</v>
      </c>
      <c r="E111" s="522">
        <f>IF(+J96&lt;F110,J96,D111)</f>
        <v>2318341.7619047621</v>
      </c>
      <c r="F111" s="523">
        <f t="shared" si="25"/>
        <v>69550653.384625778</v>
      </c>
      <c r="G111" s="523">
        <f t="shared" si="26"/>
        <v>70709824.265578151</v>
      </c>
      <c r="H111" s="526">
        <f t="shared" si="27"/>
        <v>10623765.202047508</v>
      </c>
      <c r="I111" s="577">
        <f t="shared" si="28"/>
        <v>10623765.202047508</v>
      </c>
      <c r="J111" s="514">
        <f t="shared" si="14"/>
        <v>0</v>
      </c>
      <c r="K111" s="514"/>
      <c r="L111" s="525"/>
      <c r="M111" s="514">
        <f t="shared" si="16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2029</v>
      </c>
      <c r="D112" s="374">
        <f>IF(F111+SUM(E$99:E111)=D$92,F111,D$92-SUM(E$99:E111))</f>
        <v>69550653.384625778</v>
      </c>
      <c r="E112" s="522">
        <f>IF(+J96&lt;F111,J96,D112)</f>
        <v>2318341.7619047621</v>
      </c>
      <c r="F112" s="523">
        <f t="shared" si="25"/>
        <v>67232311.622721016</v>
      </c>
      <c r="G112" s="523">
        <f t="shared" si="26"/>
        <v>68391482.503673404</v>
      </c>
      <c r="H112" s="526">
        <f t="shared" si="27"/>
        <v>10351457.779259034</v>
      </c>
      <c r="I112" s="577">
        <f t="shared" si="28"/>
        <v>10351457.779259034</v>
      </c>
      <c r="J112" s="514">
        <f t="shared" si="14"/>
        <v>0</v>
      </c>
      <c r="K112" s="514"/>
      <c r="L112" s="525"/>
      <c r="M112" s="514">
        <f t="shared" si="16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2030</v>
      </c>
      <c r="D113" s="374">
        <f>IF(F112+SUM(E$99:E112)=D$92,F112,D$92-SUM(E$99:E112))</f>
        <v>67232311.622721016</v>
      </c>
      <c r="E113" s="522">
        <f>IF(+J96&lt;F112,J96,D113)</f>
        <v>2318341.7619047621</v>
      </c>
      <c r="F113" s="523">
        <f t="shared" si="25"/>
        <v>64913969.860816255</v>
      </c>
      <c r="G113" s="523">
        <f t="shared" si="26"/>
        <v>66073140.741768636</v>
      </c>
      <c r="H113" s="526">
        <f t="shared" si="27"/>
        <v>10079150.356470559</v>
      </c>
      <c r="I113" s="577">
        <f t="shared" si="28"/>
        <v>10079150.356470559</v>
      </c>
      <c r="J113" s="514">
        <f t="shared" si="14"/>
        <v>0</v>
      </c>
      <c r="K113" s="514"/>
      <c r="L113" s="525"/>
      <c r="M113" s="514">
        <f t="shared" si="16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2031</v>
      </c>
      <c r="D114" s="374">
        <f>IF(F113+SUM(E$99:E113)=D$92,F113,D$92-SUM(E$99:E113))</f>
        <v>64913969.860816255</v>
      </c>
      <c r="E114" s="522">
        <f>IF(+J96&lt;F113,J96,D114)</f>
        <v>2318341.7619047621</v>
      </c>
      <c r="F114" s="523">
        <f t="shared" si="25"/>
        <v>62595628.098911494</v>
      </c>
      <c r="G114" s="523">
        <f t="shared" si="26"/>
        <v>63754798.979863875</v>
      </c>
      <c r="H114" s="526">
        <f t="shared" si="27"/>
        <v>9806842.9336820804</v>
      </c>
      <c r="I114" s="577">
        <f t="shared" si="28"/>
        <v>9806842.9336820804</v>
      </c>
      <c r="J114" s="514">
        <f t="shared" si="14"/>
        <v>0</v>
      </c>
      <c r="K114" s="514"/>
      <c r="L114" s="525"/>
      <c r="M114" s="514">
        <f t="shared" si="16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2032</v>
      </c>
      <c r="D115" s="374">
        <f>IF(F114+SUM(E$99:E114)=D$92,F114,D$92-SUM(E$99:E114))</f>
        <v>62595628.098911494</v>
      </c>
      <c r="E115" s="522">
        <f>IF(+J96&lt;F114,J96,D115)</f>
        <v>2318341.7619047621</v>
      </c>
      <c r="F115" s="523">
        <f t="shared" si="25"/>
        <v>60277286.337006733</v>
      </c>
      <c r="G115" s="523">
        <f t="shared" si="26"/>
        <v>61436457.217959113</v>
      </c>
      <c r="H115" s="526">
        <f t="shared" si="27"/>
        <v>9534535.5108936056</v>
      </c>
      <c r="I115" s="577">
        <f t="shared" si="28"/>
        <v>9534535.5108936056</v>
      </c>
      <c r="J115" s="514">
        <f t="shared" si="14"/>
        <v>0</v>
      </c>
      <c r="K115" s="514"/>
      <c r="L115" s="525"/>
      <c r="M115" s="514">
        <f t="shared" si="16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2033</v>
      </c>
      <c r="D116" s="374">
        <f>IF(F115+SUM(E$99:E115)=D$92,F115,D$92-SUM(E$99:E115))</f>
        <v>60277286.337006733</v>
      </c>
      <c r="E116" s="522">
        <f>IF(+J96&lt;F115,J96,D116)</f>
        <v>2318341.7619047621</v>
      </c>
      <c r="F116" s="523">
        <f t="shared" si="25"/>
        <v>57958944.575101972</v>
      </c>
      <c r="G116" s="523">
        <f t="shared" si="26"/>
        <v>59118115.456054352</v>
      </c>
      <c r="H116" s="526">
        <f t="shared" si="27"/>
        <v>9262228.0881051291</v>
      </c>
      <c r="I116" s="577">
        <f t="shared" si="28"/>
        <v>9262228.0881051291</v>
      </c>
      <c r="J116" s="514">
        <f t="shared" si="14"/>
        <v>0</v>
      </c>
      <c r="K116" s="514"/>
      <c r="L116" s="525"/>
      <c r="M116" s="514">
        <f t="shared" si="16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2034</v>
      </c>
      <c r="D117" s="374">
        <f>IF(F116+SUM(E$99:E116)=D$92,F116,D$92-SUM(E$99:E116))</f>
        <v>57958944.575101972</v>
      </c>
      <c r="E117" s="522">
        <f>IF(+J96&lt;F116,J96,D117)</f>
        <v>2318341.7619047621</v>
      </c>
      <c r="F117" s="523">
        <f t="shared" si="25"/>
        <v>55640602.81319721</v>
      </c>
      <c r="G117" s="523">
        <f t="shared" si="26"/>
        <v>56799773.694149591</v>
      </c>
      <c r="H117" s="526">
        <f t="shared" si="27"/>
        <v>8989920.6653166525</v>
      </c>
      <c r="I117" s="577">
        <f t="shared" si="28"/>
        <v>8989920.6653166525</v>
      </c>
      <c r="J117" s="514">
        <f t="shared" si="14"/>
        <v>0</v>
      </c>
      <c r="K117" s="514"/>
      <c r="L117" s="525"/>
      <c r="M117" s="514">
        <f t="shared" si="16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2035</v>
      </c>
      <c r="D118" s="374">
        <f>IF(F117+SUM(E$99:E117)=D$92,F117,D$92-SUM(E$99:E117))</f>
        <v>55640602.81319721</v>
      </c>
      <c r="E118" s="522">
        <f>IF(+J96&lt;F117,J96,D118)</f>
        <v>2318341.7619047621</v>
      </c>
      <c r="F118" s="523">
        <f t="shared" si="25"/>
        <v>53322261.051292449</v>
      </c>
      <c r="G118" s="523">
        <f t="shared" si="26"/>
        <v>54481431.93224483</v>
      </c>
      <c r="H118" s="526">
        <f t="shared" si="27"/>
        <v>8717613.2425281778</v>
      </c>
      <c r="I118" s="577">
        <f t="shared" si="28"/>
        <v>8717613.2425281778</v>
      </c>
      <c r="J118" s="514">
        <f t="shared" si="14"/>
        <v>0</v>
      </c>
      <c r="K118" s="514"/>
      <c r="L118" s="525"/>
      <c r="M118" s="514">
        <f t="shared" si="16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2036</v>
      </c>
      <c r="D119" s="374">
        <f>IF(F118+SUM(E$99:E118)=D$92,F118,D$92-SUM(E$99:E118))</f>
        <v>53322261.051292449</v>
      </c>
      <c r="E119" s="522">
        <f>IF(+J96&lt;F118,J96,D119)</f>
        <v>2318341.7619047621</v>
      </c>
      <c r="F119" s="523">
        <f t="shared" si="25"/>
        <v>51003919.289387688</v>
      </c>
      <c r="G119" s="523">
        <f t="shared" si="26"/>
        <v>52163090.170340069</v>
      </c>
      <c r="H119" s="526">
        <f t="shared" si="27"/>
        <v>8445305.8197396994</v>
      </c>
      <c r="I119" s="577">
        <f t="shared" si="28"/>
        <v>8445305.8197396994</v>
      </c>
      <c r="J119" s="514">
        <f t="shared" si="14"/>
        <v>0</v>
      </c>
      <c r="K119" s="514"/>
      <c r="L119" s="525"/>
      <c r="M119" s="514">
        <f t="shared" si="16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2037</v>
      </c>
      <c r="D120" s="374">
        <f>IF(F119+SUM(E$99:E119)=D$92,F119,D$92-SUM(E$99:E119))</f>
        <v>51003919.289387688</v>
      </c>
      <c r="E120" s="522">
        <f>IF(+J96&lt;F119,J96,D120)</f>
        <v>2318341.7619047621</v>
      </c>
      <c r="F120" s="523">
        <f t="shared" si="25"/>
        <v>48685577.527482927</v>
      </c>
      <c r="G120" s="523">
        <f t="shared" si="26"/>
        <v>49844748.408435307</v>
      </c>
      <c r="H120" s="526">
        <f t="shared" si="27"/>
        <v>8172998.3969512247</v>
      </c>
      <c r="I120" s="577">
        <f t="shared" si="28"/>
        <v>8172998.3969512247</v>
      </c>
      <c r="J120" s="514">
        <f t="shared" si="14"/>
        <v>0</v>
      </c>
      <c r="K120" s="514"/>
      <c r="L120" s="525"/>
      <c r="M120" s="514">
        <f t="shared" si="16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2038</v>
      </c>
      <c r="D121" s="374">
        <f>IF(F120+SUM(E$99:E120)=D$92,F120,D$92-SUM(E$99:E120))</f>
        <v>48685577.527482927</v>
      </c>
      <c r="E121" s="522">
        <f>IF(+J96&lt;F120,J96,D121)</f>
        <v>2318341.7619047621</v>
      </c>
      <c r="F121" s="523">
        <f t="shared" si="25"/>
        <v>46367235.765578166</v>
      </c>
      <c r="G121" s="523">
        <f t="shared" si="26"/>
        <v>47526406.646530546</v>
      </c>
      <c r="H121" s="526">
        <f t="shared" si="27"/>
        <v>7900690.9741627481</v>
      </c>
      <c r="I121" s="577">
        <f t="shared" si="28"/>
        <v>7900690.9741627481</v>
      </c>
      <c r="J121" s="514">
        <f t="shared" si="14"/>
        <v>0</v>
      </c>
      <c r="K121" s="514"/>
      <c r="L121" s="525"/>
      <c r="M121" s="514">
        <f t="shared" si="16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2039</v>
      </c>
      <c r="D122" s="374">
        <f>IF(F121+SUM(E$99:E121)=D$92,F121,D$92-SUM(E$99:E121))</f>
        <v>46367235.765578166</v>
      </c>
      <c r="E122" s="522">
        <f>IF(+J96&lt;F121,J96,D122)</f>
        <v>2318341.7619047621</v>
      </c>
      <c r="F122" s="523">
        <f t="shared" si="25"/>
        <v>44048894.003673404</v>
      </c>
      <c r="G122" s="523">
        <f t="shared" si="26"/>
        <v>45208064.884625785</v>
      </c>
      <c r="H122" s="526">
        <f t="shared" si="27"/>
        <v>7628383.5513742724</v>
      </c>
      <c r="I122" s="577">
        <f t="shared" si="28"/>
        <v>7628383.5513742724</v>
      </c>
      <c r="J122" s="514">
        <f t="shared" si="14"/>
        <v>0</v>
      </c>
      <c r="K122" s="514"/>
      <c r="L122" s="525"/>
      <c r="M122" s="514">
        <f t="shared" si="16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2040</v>
      </c>
      <c r="D123" s="374">
        <f>IF(F122+SUM(E$99:E122)=D$92,F122,D$92-SUM(E$99:E122))</f>
        <v>44048894.003673404</v>
      </c>
      <c r="E123" s="522">
        <f>IF(+J96&lt;F122,J96,D123)</f>
        <v>2318341.7619047621</v>
      </c>
      <c r="F123" s="523">
        <f t="shared" si="25"/>
        <v>41730552.241768643</v>
      </c>
      <c r="G123" s="523">
        <f t="shared" si="26"/>
        <v>42889723.122721024</v>
      </c>
      <c r="H123" s="526">
        <f t="shared" si="27"/>
        <v>7356076.1285857959</v>
      </c>
      <c r="I123" s="577">
        <f t="shared" si="28"/>
        <v>7356076.1285857959</v>
      </c>
      <c r="J123" s="514">
        <f t="shared" si="14"/>
        <v>0</v>
      </c>
      <c r="K123" s="514"/>
      <c r="L123" s="525"/>
      <c r="M123" s="514">
        <f t="shared" si="16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2041</v>
      </c>
      <c r="D124" s="374">
        <f>IF(F123+SUM(E$99:E123)=D$92,F123,D$92-SUM(E$99:E123))</f>
        <v>41730552.241768643</v>
      </c>
      <c r="E124" s="522">
        <f>IF(+J96&lt;F123,J96,D124)</f>
        <v>2318341.7619047621</v>
      </c>
      <c r="F124" s="523">
        <f t="shared" si="25"/>
        <v>39412210.479863882</v>
      </c>
      <c r="G124" s="523">
        <f t="shared" si="26"/>
        <v>40571381.360816263</v>
      </c>
      <c r="H124" s="526">
        <f t="shared" si="27"/>
        <v>7083768.7057973202</v>
      </c>
      <c r="I124" s="577">
        <f t="shared" si="28"/>
        <v>7083768.7057973202</v>
      </c>
      <c r="J124" s="514">
        <f t="shared" si="14"/>
        <v>0</v>
      </c>
      <c r="K124" s="514"/>
      <c r="L124" s="525"/>
      <c r="M124" s="514">
        <f t="shared" si="16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2042</v>
      </c>
      <c r="D125" s="374">
        <f>IF(F124+SUM(E$99:E124)=D$92,F124,D$92-SUM(E$99:E124))</f>
        <v>39412210.479863882</v>
      </c>
      <c r="E125" s="522">
        <f>IF(+J96&lt;F124,J96,D125)</f>
        <v>2318341.7619047621</v>
      </c>
      <c r="F125" s="523">
        <f t="shared" si="25"/>
        <v>37093868.717959121</v>
      </c>
      <c r="G125" s="523">
        <f t="shared" si="26"/>
        <v>38253039.598911501</v>
      </c>
      <c r="H125" s="526">
        <f t="shared" si="27"/>
        <v>6811461.2830088437</v>
      </c>
      <c r="I125" s="577">
        <f t="shared" si="28"/>
        <v>6811461.2830088437</v>
      </c>
      <c r="J125" s="514">
        <f t="shared" si="14"/>
        <v>0</v>
      </c>
      <c r="K125" s="514"/>
      <c r="L125" s="525"/>
      <c r="M125" s="514">
        <f t="shared" si="16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2043</v>
      </c>
      <c r="D126" s="374">
        <f>IF(F125+SUM(E$99:E125)=D$92,F125,D$92-SUM(E$99:E125))</f>
        <v>37093868.717959121</v>
      </c>
      <c r="E126" s="522">
        <f>IF(+J96&lt;F125,J96,D126)</f>
        <v>2318341.7619047621</v>
      </c>
      <c r="F126" s="523">
        <f t="shared" si="25"/>
        <v>34775526.95605436</v>
      </c>
      <c r="G126" s="523">
        <f t="shared" si="26"/>
        <v>35934697.83700674</v>
      </c>
      <c r="H126" s="526">
        <f t="shared" si="27"/>
        <v>6539153.860220368</v>
      </c>
      <c r="I126" s="577">
        <f t="shared" si="28"/>
        <v>6539153.860220368</v>
      </c>
      <c r="J126" s="514">
        <f t="shared" si="14"/>
        <v>0</v>
      </c>
      <c r="K126" s="514"/>
      <c r="L126" s="525"/>
      <c r="M126" s="514">
        <f t="shared" si="16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2044</v>
      </c>
      <c r="D127" s="374">
        <f>IF(F126+SUM(E$99:E126)=D$92,F126,D$92-SUM(E$99:E126))</f>
        <v>34775526.95605436</v>
      </c>
      <c r="E127" s="522">
        <f>IF(+J96&lt;F126,J96,D127)</f>
        <v>2318341.7619047621</v>
      </c>
      <c r="F127" s="523">
        <f t="shared" si="25"/>
        <v>32457185.194149598</v>
      </c>
      <c r="G127" s="523">
        <f t="shared" si="26"/>
        <v>33616356.075101979</v>
      </c>
      <c r="H127" s="526">
        <f t="shared" si="27"/>
        <v>6266846.4374318914</v>
      </c>
      <c r="I127" s="577">
        <f t="shared" si="28"/>
        <v>6266846.4374318914</v>
      </c>
      <c r="J127" s="514">
        <f t="shared" si="14"/>
        <v>0</v>
      </c>
      <c r="K127" s="514"/>
      <c r="L127" s="525"/>
      <c r="M127" s="514">
        <f t="shared" si="16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2045</v>
      </c>
      <c r="D128" s="374">
        <f>IF(F127+SUM(E$99:E127)=D$92,F127,D$92-SUM(E$99:E127))</f>
        <v>32457185.194149598</v>
      </c>
      <c r="E128" s="522">
        <f>IF(+J96&lt;F127,J96,D128)</f>
        <v>2318341.7619047621</v>
      </c>
      <c r="F128" s="523">
        <f t="shared" si="25"/>
        <v>30138843.432244837</v>
      </c>
      <c r="G128" s="523">
        <f t="shared" si="26"/>
        <v>31298014.313197218</v>
      </c>
      <c r="H128" s="526">
        <f t="shared" si="27"/>
        <v>5994539.0146434158</v>
      </c>
      <c r="I128" s="577">
        <f t="shared" si="28"/>
        <v>5994539.0146434158</v>
      </c>
      <c r="J128" s="514">
        <f t="shared" si="14"/>
        <v>0</v>
      </c>
      <c r="K128" s="514"/>
      <c r="L128" s="525"/>
      <c r="M128" s="514">
        <f t="shared" si="16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2046</v>
      </c>
      <c r="D129" s="374">
        <f>IF(F128+SUM(E$99:E128)=D$92,F128,D$92-SUM(E$99:E128))</f>
        <v>30138843.432244837</v>
      </c>
      <c r="E129" s="522">
        <f>IF(+J96&lt;F128,J96,D129)</f>
        <v>2318341.7619047621</v>
      </c>
      <c r="F129" s="523">
        <f t="shared" si="25"/>
        <v>27820501.670340076</v>
      </c>
      <c r="G129" s="523">
        <f t="shared" si="26"/>
        <v>28979672.551292457</v>
      </c>
      <c r="H129" s="526">
        <f t="shared" si="27"/>
        <v>5722231.5918549392</v>
      </c>
      <c r="I129" s="577">
        <f t="shared" si="28"/>
        <v>5722231.5918549392</v>
      </c>
      <c r="J129" s="514">
        <f t="shared" si="14"/>
        <v>0</v>
      </c>
      <c r="K129" s="514"/>
      <c r="L129" s="525"/>
      <c r="M129" s="514">
        <f t="shared" si="16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2047</v>
      </c>
      <c r="D130" s="374">
        <f>IF(F129+SUM(E$99:E129)=D$92,F129,D$92-SUM(E$99:E129))</f>
        <v>27820501.670340076</v>
      </c>
      <c r="E130" s="522">
        <f>IF(+J96&lt;F129,J96,D130)</f>
        <v>2318341.7619047621</v>
      </c>
      <c r="F130" s="523">
        <f t="shared" si="25"/>
        <v>25502159.908435315</v>
      </c>
      <c r="G130" s="523">
        <f t="shared" si="26"/>
        <v>26661330.789387695</v>
      </c>
      <c r="H130" s="526">
        <f t="shared" si="27"/>
        <v>5449924.1690664627</v>
      </c>
      <c r="I130" s="577">
        <f t="shared" si="28"/>
        <v>5449924.1690664627</v>
      </c>
      <c r="J130" s="514">
        <f t="shared" si="14"/>
        <v>0</v>
      </c>
      <c r="K130" s="514"/>
      <c r="L130" s="525"/>
      <c r="M130" s="514">
        <f t="shared" si="16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2048</v>
      </c>
      <c r="D131" s="374">
        <f>IF(F130+SUM(E$99:E130)=D$92,F130,D$92-SUM(E$99:E130))</f>
        <v>25502159.908435315</v>
      </c>
      <c r="E131" s="522">
        <f>IF(+J96&lt;F130,J96,D131)</f>
        <v>2318341.7619047621</v>
      </c>
      <c r="F131" s="523">
        <f t="shared" ref="F131:F154" si="29">+D131-E131</f>
        <v>23183818.146530554</v>
      </c>
      <c r="G131" s="523">
        <f t="shared" ref="G131:G154" si="30">+(F131+D131)/2</f>
        <v>24342989.027482934</v>
      </c>
      <c r="H131" s="526">
        <f t="shared" si="27"/>
        <v>5177616.746277987</v>
      </c>
      <c r="I131" s="577">
        <f t="shared" si="28"/>
        <v>5177616.746277987</v>
      </c>
      <c r="J131" s="514">
        <f t="shared" ref="J131:J154" si="31">+I541-H541</f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>
      <c r="B132" s="195" t="str">
        <f t="shared" si="20"/>
        <v/>
      </c>
      <c r="C132" s="507">
        <f>IF(D93="","-",+C131+1)</f>
        <v>2049</v>
      </c>
      <c r="D132" s="374">
        <f>IF(F131+SUM(E$99:E131)=D$92,F131,D$92-SUM(E$99:E131))</f>
        <v>23183818.146530554</v>
      </c>
      <c r="E132" s="522">
        <f>IF(+J96&lt;F131,J96,D132)</f>
        <v>2318341.7619047621</v>
      </c>
      <c r="F132" s="523">
        <f t="shared" si="29"/>
        <v>20865476.384625793</v>
      </c>
      <c r="G132" s="523">
        <f t="shared" si="30"/>
        <v>22024647.265578173</v>
      </c>
      <c r="H132" s="526">
        <f t="shared" si="27"/>
        <v>4905309.3234895114</v>
      </c>
      <c r="I132" s="577">
        <f t="shared" si="28"/>
        <v>4905309.3234895114</v>
      </c>
      <c r="J132" s="514">
        <f t="shared" si="31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>
      <c r="B133" s="195" t="str">
        <f t="shared" si="20"/>
        <v/>
      </c>
      <c r="C133" s="507">
        <f>IF(D93="","-",+C132+1)</f>
        <v>2050</v>
      </c>
      <c r="D133" s="374">
        <f>IF(F132+SUM(E$99:E132)=D$92,F132,D$92-SUM(E$99:E132))</f>
        <v>20865476.384625793</v>
      </c>
      <c r="E133" s="522">
        <f>IF(+J96&lt;F132,J96,D133)</f>
        <v>2318341.7619047621</v>
      </c>
      <c r="F133" s="523">
        <f t="shared" si="29"/>
        <v>18547134.622721031</v>
      </c>
      <c r="G133" s="523">
        <f t="shared" si="30"/>
        <v>19706305.503673412</v>
      </c>
      <c r="H133" s="526">
        <f t="shared" si="27"/>
        <v>4633001.9007010348</v>
      </c>
      <c r="I133" s="577">
        <f t="shared" si="28"/>
        <v>4633001.9007010348</v>
      </c>
      <c r="J133" s="514">
        <f t="shared" si="31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>
      <c r="B134" s="195" t="str">
        <f t="shared" si="20"/>
        <v/>
      </c>
      <c r="C134" s="507">
        <f>IF(D93="","-",+C133+1)</f>
        <v>2051</v>
      </c>
      <c r="D134" s="374">
        <f>IF(F133+SUM(E$99:E133)=D$92,F133,D$92-SUM(E$99:E133))</f>
        <v>18547134.622721031</v>
      </c>
      <c r="E134" s="522">
        <f>IF(+J96&lt;F133,J96,D134)</f>
        <v>2318341.7619047621</v>
      </c>
      <c r="F134" s="523">
        <f t="shared" si="29"/>
        <v>16228792.86081627</v>
      </c>
      <c r="G134" s="523">
        <f t="shared" si="30"/>
        <v>17387963.741768651</v>
      </c>
      <c r="H134" s="526">
        <f t="shared" si="27"/>
        <v>4360694.4779125582</v>
      </c>
      <c r="I134" s="577">
        <f t="shared" si="28"/>
        <v>4360694.4779125582</v>
      </c>
      <c r="J134" s="514">
        <f t="shared" si="31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>
      <c r="B135" s="195" t="str">
        <f t="shared" si="20"/>
        <v/>
      </c>
      <c r="C135" s="507">
        <f>IF(D93="","-",+C134+1)</f>
        <v>2052</v>
      </c>
      <c r="D135" s="374">
        <f>IF(F134+SUM(E$99:E134)=D$92,F134,D$92-SUM(E$99:E134))</f>
        <v>16228792.86081627</v>
      </c>
      <c r="E135" s="522">
        <f>IF(+J96&lt;F134,J96,D135)</f>
        <v>2318341.7619047621</v>
      </c>
      <c r="F135" s="523">
        <f t="shared" si="29"/>
        <v>13910451.098911509</v>
      </c>
      <c r="G135" s="523">
        <f t="shared" si="30"/>
        <v>15069621.97986389</v>
      </c>
      <c r="H135" s="526">
        <f t="shared" si="27"/>
        <v>4088387.0551240826</v>
      </c>
      <c r="I135" s="577">
        <f t="shared" si="28"/>
        <v>4088387.0551240826</v>
      </c>
      <c r="J135" s="514">
        <f t="shared" si="31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>
      <c r="B136" s="195" t="str">
        <f t="shared" si="20"/>
        <v/>
      </c>
      <c r="C136" s="507">
        <f>IF(D93="","-",+C135+1)</f>
        <v>2053</v>
      </c>
      <c r="D136" s="374">
        <f>IF(F135+SUM(E$99:E135)=D$92,F135,D$92-SUM(E$99:E135))</f>
        <v>13910451.098911509</v>
      </c>
      <c r="E136" s="522">
        <f>IF(+J96&lt;F135,J96,D136)</f>
        <v>2318341.7619047621</v>
      </c>
      <c r="F136" s="523">
        <f t="shared" si="29"/>
        <v>11592109.337006748</v>
      </c>
      <c r="G136" s="523">
        <f t="shared" si="30"/>
        <v>12751280.217959128</v>
      </c>
      <c r="H136" s="526">
        <f t="shared" si="27"/>
        <v>3816079.6323356065</v>
      </c>
      <c r="I136" s="577">
        <f t="shared" si="28"/>
        <v>3816079.6323356065</v>
      </c>
      <c r="J136" s="514">
        <f t="shared" si="31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>
      <c r="B137" s="195" t="str">
        <f t="shared" si="20"/>
        <v/>
      </c>
      <c r="C137" s="507">
        <f>IF(D93="","-",+C136+1)</f>
        <v>2054</v>
      </c>
      <c r="D137" s="374">
        <f>IF(F136+SUM(E$99:E136)=D$92,F136,D$92-SUM(E$99:E136))</f>
        <v>11592109.337006748</v>
      </c>
      <c r="E137" s="522">
        <f>IF(+J96&lt;F136,J96,D137)</f>
        <v>2318341.7619047621</v>
      </c>
      <c r="F137" s="523">
        <f t="shared" si="29"/>
        <v>9273767.5751019865</v>
      </c>
      <c r="G137" s="523">
        <f t="shared" si="30"/>
        <v>10432938.456054367</v>
      </c>
      <c r="H137" s="526">
        <f t="shared" si="27"/>
        <v>3543772.2095471304</v>
      </c>
      <c r="I137" s="577">
        <f t="shared" si="28"/>
        <v>3543772.2095471304</v>
      </c>
      <c r="J137" s="514">
        <f t="shared" si="31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>
      <c r="B138" s="195" t="str">
        <f t="shared" si="20"/>
        <v/>
      </c>
      <c r="C138" s="507">
        <f>IF(D93="","-",+C137+1)</f>
        <v>2055</v>
      </c>
      <c r="D138" s="374">
        <f>IF(F137+SUM(E$99:E137)=D$92,F137,D$92-SUM(E$99:E137))</f>
        <v>9273767.5751019865</v>
      </c>
      <c r="E138" s="522">
        <f>IF(+J96&lt;F137,J96,D138)</f>
        <v>2318341.7619047621</v>
      </c>
      <c r="F138" s="523">
        <f t="shared" si="29"/>
        <v>6955425.8131972244</v>
      </c>
      <c r="G138" s="523">
        <f t="shared" si="30"/>
        <v>8114596.6941496059</v>
      </c>
      <c r="H138" s="526">
        <f t="shared" si="27"/>
        <v>3271464.7867586543</v>
      </c>
      <c r="I138" s="577">
        <f t="shared" si="28"/>
        <v>3271464.7867586543</v>
      </c>
      <c r="J138" s="514">
        <f t="shared" si="31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>
      <c r="B139" s="195" t="str">
        <f t="shared" si="20"/>
        <v/>
      </c>
      <c r="C139" s="507">
        <f>IF(D93="","-",+C138+1)</f>
        <v>2056</v>
      </c>
      <c r="D139" s="374">
        <f>IF(F138+SUM(E$99:E138)=D$92,F138,D$92-SUM(E$99:E138))</f>
        <v>6955425.8131972244</v>
      </c>
      <c r="E139" s="522">
        <f>IF(+J96&lt;F138,J96,D139)</f>
        <v>2318341.7619047621</v>
      </c>
      <c r="F139" s="523">
        <f t="shared" si="29"/>
        <v>4637084.0512924623</v>
      </c>
      <c r="G139" s="523">
        <f t="shared" si="30"/>
        <v>5796254.9322448429</v>
      </c>
      <c r="H139" s="526">
        <f t="shared" si="27"/>
        <v>2999157.3639701777</v>
      </c>
      <c r="I139" s="577">
        <f t="shared" si="28"/>
        <v>2999157.3639701777</v>
      </c>
      <c r="J139" s="514">
        <f t="shared" si="31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>
      <c r="B140" s="195" t="str">
        <f t="shared" si="20"/>
        <v/>
      </c>
      <c r="C140" s="507">
        <f>IF(D93="","-",+C139+1)</f>
        <v>2057</v>
      </c>
      <c r="D140" s="374">
        <f>IF(F139+SUM(E$99:E139)=D$92,F139,D$92-SUM(E$99:E139))</f>
        <v>4637084.0512924623</v>
      </c>
      <c r="E140" s="522">
        <f>IF(+J96&lt;F139,J96,D140)</f>
        <v>2318341.7619047621</v>
      </c>
      <c r="F140" s="523">
        <f t="shared" si="29"/>
        <v>2318742.2893877001</v>
      </c>
      <c r="G140" s="523">
        <f t="shared" si="30"/>
        <v>3477913.1703400812</v>
      </c>
      <c r="H140" s="526">
        <f t="shared" si="27"/>
        <v>2726849.9411817016</v>
      </c>
      <c r="I140" s="577">
        <f t="shared" si="28"/>
        <v>2726849.9411817016</v>
      </c>
      <c r="J140" s="514">
        <f t="shared" si="31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>
      <c r="B141" s="195" t="str">
        <f t="shared" si="20"/>
        <v/>
      </c>
      <c r="C141" s="507">
        <f>IF(D93="","-",+C140+1)</f>
        <v>2058</v>
      </c>
      <c r="D141" s="374">
        <f>IF(F140+SUM(E$99:E140)=D$92,F140,D$92-SUM(E$99:E140))</f>
        <v>2318742.2893877001</v>
      </c>
      <c r="E141" s="522">
        <f>IF(+J96&lt;F140,J96,D141)</f>
        <v>2318341.7619047621</v>
      </c>
      <c r="F141" s="523">
        <f t="shared" si="29"/>
        <v>400.52748293802142</v>
      </c>
      <c r="G141" s="523">
        <f t="shared" si="30"/>
        <v>1159571.4084353191</v>
      </c>
      <c r="H141" s="526">
        <f t="shared" si="27"/>
        <v>2454542.5183932255</v>
      </c>
      <c r="I141" s="577">
        <f t="shared" si="28"/>
        <v>2454542.5183932255</v>
      </c>
      <c r="J141" s="514">
        <f t="shared" si="31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>
      <c r="B142" s="195" t="str">
        <f t="shared" si="20"/>
        <v/>
      </c>
      <c r="C142" s="507">
        <f>IF(D93="","-",+C141+1)</f>
        <v>2059</v>
      </c>
      <c r="D142" s="374">
        <f>IF(F141+SUM(E$99:E141)=D$92,F141,D$92-SUM(E$99:E141))</f>
        <v>400.52748293802142</v>
      </c>
      <c r="E142" s="522">
        <f>IF(+J96&lt;F141,J96,D142)</f>
        <v>400.52748293802142</v>
      </c>
      <c r="F142" s="523">
        <f t="shared" si="29"/>
        <v>0</v>
      </c>
      <c r="G142" s="523">
        <f t="shared" si="30"/>
        <v>200.26374146901071</v>
      </c>
      <c r="H142" s="526">
        <f t="shared" si="27"/>
        <v>424.05003005057449</v>
      </c>
      <c r="I142" s="577">
        <f t="shared" si="28"/>
        <v>424.05003005057449</v>
      </c>
      <c r="J142" s="514">
        <f t="shared" si="31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>
      <c r="B143" s="195" t="str">
        <f t="shared" si="20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9"/>
        <v>0</v>
      </c>
      <c r="G143" s="523">
        <f t="shared" si="30"/>
        <v>0</v>
      </c>
      <c r="H143" s="526">
        <f t="shared" si="27"/>
        <v>0</v>
      </c>
      <c r="I143" s="577">
        <f t="shared" si="28"/>
        <v>0</v>
      </c>
      <c r="J143" s="514">
        <f t="shared" si="31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>
      <c r="B144" s="195" t="str">
        <f t="shared" si="20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9"/>
        <v>0</v>
      </c>
      <c r="G144" s="523">
        <f t="shared" si="30"/>
        <v>0</v>
      </c>
      <c r="H144" s="526">
        <f t="shared" si="27"/>
        <v>0</v>
      </c>
      <c r="I144" s="577">
        <f t="shared" si="28"/>
        <v>0</v>
      </c>
      <c r="J144" s="514">
        <f t="shared" si="31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>
      <c r="B145" s="195" t="str">
        <f t="shared" si="20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9"/>
        <v>0</v>
      </c>
      <c r="G145" s="523">
        <f t="shared" si="30"/>
        <v>0</v>
      </c>
      <c r="H145" s="526">
        <f t="shared" si="27"/>
        <v>0</v>
      </c>
      <c r="I145" s="577">
        <f t="shared" si="28"/>
        <v>0</v>
      </c>
      <c r="J145" s="514">
        <f t="shared" si="31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>
      <c r="B146" s="195" t="str">
        <f t="shared" si="20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9"/>
        <v>0</v>
      </c>
      <c r="G146" s="523">
        <f t="shared" si="30"/>
        <v>0</v>
      </c>
      <c r="H146" s="526">
        <f t="shared" si="27"/>
        <v>0</v>
      </c>
      <c r="I146" s="577">
        <f t="shared" si="28"/>
        <v>0</v>
      </c>
      <c r="J146" s="514">
        <f t="shared" si="31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>
      <c r="B147" s="195" t="str">
        <f t="shared" si="20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9"/>
        <v>0</v>
      </c>
      <c r="G147" s="523">
        <f t="shared" si="30"/>
        <v>0</v>
      </c>
      <c r="H147" s="526">
        <f t="shared" si="27"/>
        <v>0</v>
      </c>
      <c r="I147" s="577">
        <f t="shared" si="28"/>
        <v>0</v>
      </c>
      <c r="J147" s="514">
        <f t="shared" si="31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>
      <c r="B148" s="195" t="str">
        <f t="shared" si="20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9"/>
        <v>0</v>
      </c>
      <c r="G148" s="523">
        <f t="shared" si="30"/>
        <v>0</v>
      </c>
      <c r="H148" s="526">
        <f t="shared" si="27"/>
        <v>0</v>
      </c>
      <c r="I148" s="577">
        <f t="shared" si="28"/>
        <v>0</v>
      </c>
      <c r="J148" s="514">
        <f t="shared" si="31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>
      <c r="B149" s="195" t="str">
        <f t="shared" si="20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9"/>
        <v>0</v>
      </c>
      <c r="G149" s="523">
        <f t="shared" si="30"/>
        <v>0</v>
      </c>
      <c r="H149" s="526">
        <f t="shared" si="27"/>
        <v>0</v>
      </c>
      <c r="I149" s="577">
        <f t="shared" si="28"/>
        <v>0</v>
      </c>
      <c r="J149" s="514">
        <f t="shared" si="31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>
      <c r="B150" s="195" t="str">
        <f t="shared" si="20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9"/>
        <v>0</v>
      </c>
      <c r="G150" s="523">
        <f t="shared" si="30"/>
        <v>0</v>
      </c>
      <c r="H150" s="526">
        <f t="shared" si="27"/>
        <v>0</v>
      </c>
      <c r="I150" s="577">
        <f t="shared" si="28"/>
        <v>0</v>
      </c>
      <c r="J150" s="514">
        <f t="shared" si="31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>
      <c r="B151" s="195" t="str">
        <f t="shared" si="20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9"/>
        <v>0</v>
      </c>
      <c r="G151" s="523">
        <f t="shared" si="30"/>
        <v>0</v>
      </c>
      <c r="H151" s="526">
        <f t="shared" si="27"/>
        <v>0</v>
      </c>
      <c r="I151" s="577">
        <f t="shared" si="28"/>
        <v>0</v>
      </c>
      <c r="J151" s="514">
        <f t="shared" si="31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>
      <c r="B152" s="195" t="str">
        <f t="shared" si="20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9"/>
        <v>0</v>
      </c>
      <c r="G152" s="523">
        <f t="shared" si="30"/>
        <v>0</v>
      </c>
      <c r="H152" s="526">
        <f t="shared" si="27"/>
        <v>0</v>
      </c>
      <c r="I152" s="577">
        <f t="shared" si="28"/>
        <v>0</v>
      </c>
      <c r="J152" s="514">
        <f t="shared" si="31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>
      <c r="B153" s="195" t="str">
        <f t="shared" si="20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9"/>
        <v>0</v>
      </c>
      <c r="G153" s="523">
        <f t="shared" si="30"/>
        <v>0</v>
      </c>
      <c r="H153" s="526">
        <f t="shared" si="27"/>
        <v>0</v>
      </c>
      <c r="I153" s="577">
        <f t="shared" si="28"/>
        <v>0</v>
      </c>
      <c r="J153" s="514">
        <f t="shared" si="31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.5" thickBot="1">
      <c r="B154" s="195" t="str">
        <f t="shared" si="20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9"/>
        <v>0</v>
      </c>
      <c r="G154" s="528">
        <f t="shared" si="30"/>
        <v>0</v>
      </c>
      <c r="H154" s="530">
        <f t="shared" si="27"/>
        <v>0</v>
      </c>
      <c r="I154" s="579">
        <f t="shared" si="28"/>
        <v>0</v>
      </c>
      <c r="J154" s="533">
        <f t="shared" si="31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>
      <c r="C155" s="374" t="s">
        <v>78</v>
      </c>
      <c r="D155" s="375"/>
      <c r="E155" s="375">
        <f>SUM(E99:E154)</f>
        <v>97370354</v>
      </c>
      <c r="F155" s="375"/>
      <c r="G155" s="375"/>
      <c r="H155" s="375">
        <f>SUM(H99:H154)</f>
        <v>340619016.5137642</v>
      </c>
      <c r="I155" s="375">
        <f>SUM(I99:I154)</f>
        <v>340619016.5137642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9" priority="2" stopIfTrue="1" operator="equal">
      <formula>$I$10</formula>
    </cfRule>
  </conditionalFormatting>
  <conditionalFormatting sqref="C99:C154">
    <cfRule type="cellIs" dxfId="38" priority="3" stopIfTrue="1" operator="equal">
      <formula>$J$92</formula>
    </cfRule>
  </conditionalFormatting>
  <conditionalFormatting sqref="C17">
    <cfRule type="cellIs" dxfId="37" priority="1" stopIfTrue="1" operator="equal">
      <formula>$I$10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view="pageBreakPreview" zoomScale="80" zoomScaleNormal="100" zoomScaleSheetLayoutView="80" workbookViewId="0">
      <selection activeCell="D105" sqref="D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7001269.4944881881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7001269.4944881881</v>
      </c>
      <c r="O6" s="269"/>
      <c r="P6" s="269"/>
    </row>
    <row r="7" spans="1:16" ht="13.5" thickBot="1">
      <c r="C7" s="467" t="s">
        <v>48</v>
      </c>
      <c r="D7" s="624" t="s">
        <v>384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385</v>
      </c>
      <c r="E9" s="478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58649881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1396425.7380952381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 t="shared" ref="K17:K22" si="1">+G17</f>
        <v>4553761.5622253697</v>
      </c>
      <c r="L17" s="513">
        <f t="shared" ref="L17:L72" si="2">IF(K17&lt;&gt;0,+G17-K17,0)</f>
        <v>0</v>
      </c>
      <c r="M17" s="512">
        <f t="shared" ref="M17:M22" si="3">+H17</f>
        <v>4553761.5622253697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 t="shared" si="1"/>
        <v>7928500.3710052036</v>
      </c>
      <c r="L18" s="514">
        <f t="shared" si="2"/>
        <v>0</v>
      </c>
      <c r="M18" s="655">
        <f t="shared" si="3"/>
        <v>7928500.3710052036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>IU</v>
      </c>
      <c r="C19" s="507">
        <f>IF(D11="","-",+C18+1)</f>
        <v>2018</v>
      </c>
      <c r="D19" s="631">
        <v>58611270.860465117</v>
      </c>
      <c r="E19" s="630">
        <v>1452055.6829268292</v>
      </c>
      <c r="F19" s="631">
        <v>57159215.177538291</v>
      </c>
      <c r="G19" s="630">
        <v>8808928.485670168</v>
      </c>
      <c r="H19" s="639">
        <v>8808928.485670168</v>
      </c>
      <c r="I19" s="511">
        <f t="shared" si="0"/>
        <v>0</v>
      </c>
      <c r="J19" s="511"/>
      <c r="K19" s="655">
        <f t="shared" si="1"/>
        <v>8808928.485670168</v>
      </c>
      <c r="L19" s="514">
        <f t="shared" ref="L19" si="6">IF(K19&lt;&gt;0,+G19-K19,0)</f>
        <v>0</v>
      </c>
      <c r="M19" s="655">
        <f t="shared" si="3"/>
        <v>8808928.485670168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31">
        <v>57159215.177538291</v>
      </c>
      <c r="E20" s="630">
        <v>1452055.6829268292</v>
      </c>
      <c r="F20" s="631">
        <v>55707159.494611464</v>
      </c>
      <c r="G20" s="630">
        <v>8624380.7770549227</v>
      </c>
      <c r="H20" s="639">
        <v>8624380.7770549227</v>
      </c>
      <c r="I20" s="511">
        <f t="shared" si="0"/>
        <v>0</v>
      </c>
      <c r="J20" s="511"/>
      <c r="K20" s="655">
        <f t="shared" si="1"/>
        <v>8624380.7770549227</v>
      </c>
      <c r="L20" s="514">
        <f t="shared" ref="L20" si="8">IF(K20&lt;&gt;0,+G20-K20,0)</f>
        <v>0</v>
      </c>
      <c r="M20" s="655">
        <f t="shared" si="3"/>
        <v>8624380.7770549227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2020</v>
      </c>
      <c r="D21" s="631">
        <v>53369709.811684631</v>
      </c>
      <c r="E21" s="630">
        <v>1430460.7073170731</v>
      </c>
      <c r="F21" s="631">
        <v>51939249.104367554</v>
      </c>
      <c r="G21" s="630">
        <v>6818880.8355437173</v>
      </c>
      <c r="H21" s="639">
        <v>6818880.8355437173</v>
      </c>
      <c r="I21" s="511">
        <f t="shared" si="0"/>
        <v>0</v>
      </c>
      <c r="J21" s="511"/>
      <c r="K21" s="655">
        <f t="shared" si="1"/>
        <v>6818880.8355437173</v>
      </c>
      <c r="L21" s="514">
        <f t="shared" ref="L21" si="9">IF(K21&lt;&gt;0,+G21-K21,0)</f>
        <v>0</v>
      </c>
      <c r="M21" s="655">
        <f t="shared" si="3"/>
        <v>6818880.8355437173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31">
        <v>52007778.577992059</v>
      </c>
      <c r="E22" s="630">
        <v>1396425.7380952381</v>
      </c>
      <c r="F22" s="631">
        <v>50611352.83989682</v>
      </c>
      <c r="G22" s="630">
        <v>6835472.9074064167</v>
      </c>
      <c r="H22" s="639">
        <v>6835472.9074064167</v>
      </c>
      <c r="I22" s="511">
        <f t="shared" si="0"/>
        <v>0</v>
      </c>
      <c r="J22" s="511"/>
      <c r="K22" s="655">
        <f t="shared" si="1"/>
        <v>6835472.9074064167</v>
      </c>
      <c r="L22" s="514">
        <f t="shared" ref="L22" si="10">IF(K22&lt;&gt;0,+G22-K22,0)</f>
        <v>0</v>
      </c>
      <c r="M22" s="655">
        <f t="shared" si="3"/>
        <v>6835472.9074064167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31">
        <v>50543815.366272315</v>
      </c>
      <c r="E23" s="630">
        <v>1396425.7380952381</v>
      </c>
      <c r="F23" s="631">
        <v>49147389.628177077</v>
      </c>
      <c r="G23" s="630">
        <v>7001269.4944881881</v>
      </c>
      <c r="H23" s="639">
        <v>7001269.4944881881</v>
      </c>
      <c r="I23" s="511">
        <f t="shared" si="0"/>
        <v>0</v>
      </c>
      <c r="J23" s="511"/>
      <c r="K23" s="655">
        <f t="shared" ref="K23" si="11">+G23</f>
        <v>7001269.4944881881</v>
      </c>
      <c r="L23" s="514">
        <f t="shared" ref="L23" si="12">IF(K23&lt;&gt;0,+G23-K23,0)</f>
        <v>0</v>
      </c>
      <c r="M23" s="655">
        <f t="shared" ref="M23" si="13">+H23</f>
        <v>7001269.4944881881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2023</v>
      </c>
      <c r="D24" s="523">
        <f>IF(F23+SUM(E$17:E23)=D$10,F23,D$10-SUM(E$17:E23))</f>
        <v>49147389.628177077</v>
      </c>
      <c r="E24" s="522">
        <f>IF(+I14&lt;F23,I14,D24)</f>
        <v>1396425.7380952381</v>
      </c>
      <c r="F24" s="523">
        <f t="shared" ref="F24:F72" si="14">+D24-E24</f>
        <v>47750963.890081838</v>
      </c>
      <c r="G24" s="524">
        <f t="shared" ref="G24:G48" si="15">+I$12*((D24+F24)/2)+E24</f>
        <v>6844249.663503794</v>
      </c>
      <c r="H24" s="491">
        <f t="shared" ref="H24:H48" si="16">+I$13*((D24+F24)/2)+E24</f>
        <v>6844249.663503794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47750963.890081838</v>
      </c>
      <c r="E25" s="522">
        <f>IF(+I14&lt;F24,I14,D25)</f>
        <v>1396425.7380952381</v>
      </c>
      <c r="F25" s="523">
        <f t="shared" si="14"/>
        <v>46354538.151986599</v>
      </c>
      <c r="G25" s="524">
        <f t="shared" si="15"/>
        <v>6687229.8325193999</v>
      </c>
      <c r="H25" s="491">
        <f t="shared" si="16"/>
        <v>6687229.8325193999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46354538.151986599</v>
      </c>
      <c r="E26" s="522">
        <f>IF(+I14&lt;F25,I14,D26)</f>
        <v>1396425.7380952381</v>
      </c>
      <c r="F26" s="523">
        <f t="shared" si="14"/>
        <v>44958112.41389136</v>
      </c>
      <c r="G26" s="524">
        <f t="shared" si="15"/>
        <v>6530210.0015350059</v>
      </c>
      <c r="H26" s="491">
        <f t="shared" si="16"/>
        <v>6530210.0015350059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44958112.41389136</v>
      </c>
      <c r="E27" s="522">
        <f>IF(+I14&lt;F26,I14,D27)</f>
        <v>1396425.7380952381</v>
      </c>
      <c r="F27" s="523">
        <f t="shared" si="14"/>
        <v>43561686.675796121</v>
      </c>
      <c r="G27" s="524">
        <f t="shared" si="15"/>
        <v>6373190.1705506118</v>
      </c>
      <c r="H27" s="491">
        <f t="shared" si="16"/>
        <v>6373190.1705506118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43561686.675796121</v>
      </c>
      <c r="E28" s="522">
        <f>IF(+I14&lt;F27,I14,D28)</f>
        <v>1396425.7380952381</v>
      </c>
      <c r="F28" s="523">
        <f t="shared" si="14"/>
        <v>42165260.937700883</v>
      </c>
      <c r="G28" s="524">
        <f t="shared" si="15"/>
        <v>6216170.3395662177</v>
      </c>
      <c r="H28" s="491">
        <f t="shared" si="16"/>
        <v>6216170.3395662177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42165260.937700883</v>
      </c>
      <c r="E29" s="522">
        <f>IF(+I14&lt;F28,I14,D29)</f>
        <v>1396425.7380952381</v>
      </c>
      <c r="F29" s="523">
        <f t="shared" si="14"/>
        <v>40768835.199605644</v>
      </c>
      <c r="G29" s="524">
        <f t="shared" si="15"/>
        <v>6059150.5085818237</v>
      </c>
      <c r="H29" s="491">
        <f t="shared" si="16"/>
        <v>6059150.5085818237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40768835.199605644</v>
      </c>
      <c r="E30" s="522">
        <f>IF(+I14&lt;F29,I14,D30)</f>
        <v>1396425.7380952381</v>
      </c>
      <c r="F30" s="523">
        <f t="shared" si="14"/>
        <v>39372409.461510405</v>
      </c>
      <c r="G30" s="524">
        <f t="shared" si="15"/>
        <v>5902130.6775974296</v>
      </c>
      <c r="H30" s="491">
        <f t="shared" si="16"/>
        <v>5902130.6775974296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39372409.461510405</v>
      </c>
      <c r="E31" s="522">
        <f>IF(+I14&lt;F30,I14,D31)</f>
        <v>1396425.7380952381</v>
      </c>
      <c r="F31" s="523">
        <f t="shared" si="14"/>
        <v>37975983.723415166</v>
      </c>
      <c r="G31" s="524">
        <f t="shared" si="15"/>
        <v>5745110.8466130346</v>
      </c>
      <c r="H31" s="491">
        <f t="shared" si="16"/>
        <v>5745110.8466130346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37975983.723415166</v>
      </c>
      <c r="E32" s="522">
        <f>IF(+I14&lt;F31,I14,D32)</f>
        <v>1396425.7380952381</v>
      </c>
      <c r="F32" s="523">
        <f t="shared" si="14"/>
        <v>36579557.985319927</v>
      </c>
      <c r="G32" s="524">
        <f t="shared" si="15"/>
        <v>5588091.0156286415</v>
      </c>
      <c r="H32" s="491">
        <f t="shared" si="16"/>
        <v>5588091.0156286415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36579557.985319927</v>
      </c>
      <c r="E33" s="522">
        <f>IF(+I14&lt;F32,I14,D33)</f>
        <v>1396425.7380952381</v>
      </c>
      <c r="F33" s="523">
        <f t="shared" si="14"/>
        <v>35183132.247224689</v>
      </c>
      <c r="G33" s="524">
        <f t="shared" si="15"/>
        <v>5431071.1846442474</v>
      </c>
      <c r="H33" s="491">
        <f t="shared" si="16"/>
        <v>5431071.1846442474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35183132.247224689</v>
      </c>
      <c r="E34" s="522">
        <f>IF(+I14&lt;F33,I14,D34)</f>
        <v>1396425.7380952381</v>
      </c>
      <c r="F34" s="523">
        <f t="shared" si="14"/>
        <v>33786706.50912945</v>
      </c>
      <c r="G34" s="524">
        <f t="shared" si="15"/>
        <v>5274051.3536598524</v>
      </c>
      <c r="H34" s="491">
        <f t="shared" si="16"/>
        <v>5274051.3536598524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33786706.50912945</v>
      </c>
      <c r="E35" s="522">
        <f>IF(+I14&lt;F34,I14,D35)</f>
        <v>1396425.7380952381</v>
      </c>
      <c r="F35" s="523">
        <f t="shared" si="14"/>
        <v>32390280.771034211</v>
      </c>
      <c r="G35" s="524">
        <f t="shared" si="15"/>
        <v>5117031.5226754583</v>
      </c>
      <c r="H35" s="491">
        <f t="shared" si="16"/>
        <v>5117031.5226754583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32390280.771034211</v>
      </c>
      <c r="E36" s="522">
        <f>IF(+I14&lt;F35,I14,D36)</f>
        <v>1396425.7380952381</v>
      </c>
      <c r="F36" s="523">
        <f t="shared" si="14"/>
        <v>30993855.032938972</v>
      </c>
      <c r="G36" s="524">
        <f t="shared" si="15"/>
        <v>4960011.6916910643</v>
      </c>
      <c r="H36" s="491">
        <f t="shared" si="16"/>
        <v>4960011.6916910643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30993855.032938972</v>
      </c>
      <c r="E37" s="522">
        <f>IF(+I14&lt;F36,I14,D37)</f>
        <v>1396425.7380952381</v>
      </c>
      <c r="F37" s="523">
        <f t="shared" si="14"/>
        <v>29597429.294843733</v>
      </c>
      <c r="G37" s="524">
        <f t="shared" si="15"/>
        <v>4802991.8607066702</v>
      </c>
      <c r="H37" s="491">
        <f t="shared" si="16"/>
        <v>4802991.8607066702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29597429.294843733</v>
      </c>
      <c r="E38" s="522">
        <f>IF(+I14&lt;F37,I14,D38)</f>
        <v>1396425.7380952381</v>
      </c>
      <c r="F38" s="523">
        <f t="shared" si="14"/>
        <v>28201003.556748495</v>
      </c>
      <c r="G38" s="524">
        <f t="shared" si="15"/>
        <v>4645972.0297222761</v>
      </c>
      <c r="H38" s="491">
        <f t="shared" si="16"/>
        <v>4645972.0297222761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28201003.556748495</v>
      </c>
      <c r="E39" s="522">
        <f>IF(+I14&lt;F38,I14,D39)</f>
        <v>1396425.7380952381</v>
      </c>
      <c r="F39" s="523">
        <f t="shared" si="14"/>
        <v>26804577.818653256</v>
      </c>
      <c r="G39" s="524">
        <f t="shared" si="15"/>
        <v>4488952.1987378821</v>
      </c>
      <c r="H39" s="491">
        <f t="shared" si="16"/>
        <v>4488952.1987378821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26804577.818653256</v>
      </c>
      <c r="E40" s="522">
        <f>IF(+I14&lt;F39,I14,D40)</f>
        <v>1396425.7380952381</v>
      </c>
      <c r="F40" s="523">
        <f t="shared" si="14"/>
        <v>25408152.080558017</v>
      </c>
      <c r="G40" s="524">
        <f t="shared" si="15"/>
        <v>4331932.367753488</v>
      </c>
      <c r="H40" s="491">
        <f t="shared" si="16"/>
        <v>4331932.367753488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25408152.080558017</v>
      </c>
      <c r="E41" s="522">
        <f>IF(+I14&lt;F40,I14,D41)</f>
        <v>1396425.7380952381</v>
      </c>
      <c r="F41" s="523">
        <f t="shared" si="14"/>
        <v>24011726.342462778</v>
      </c>
      <c r="G41" s="524">
        <f t="shared" si="15"/>
        <v>4174912.5367690939</v>
      </c>
      <c r="H41" s="491">
        <f t="shared" si="16"/>
        <v>4174912.5367690939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24011726.342462778</v>
      </c>
      <c r="E42" s="522">
        <f>IF(+I14&lt;F41,I14,D42)</f>
        <v>1396425.7380952381</v>
      </c>
      <c r="F42" s="523">
        <f t="shared" si="14"/>
        <v>22615300.604367539</v>
      </c>
      <c r="G42" s="524">
        <f t="shared" si="15"/>
        <v>4017892.7057846999</v>
      </c>
      <c r="H42" s="491">
        <f t="shared" si="16"/>
        <v>4017892.7057846999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22615300.604367539</v>
      </c>
      <c r="E43" s="522">
        <f>IF(+I14&lt;F42,I14,D43)</f>
        <v>1396425.7380952381</v>
      </c>
      <c r="F43" s="523">
        <f t="shared" si="14"/>
        <v>21218874.8662723</v>
      </c>
      <c r="G43" s="524">
        <f t="shared" si="15"/>
        <v>3860872.8748003058</v>
      </c>
      <c r="H43" s="491">
        <f t="shared" si="16"/>
        <v>3860872.8748003058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21218874.8662723</v>
      </c>
      <c r="E44" s="522">
        <f>IF(+I14&lt;F43,I14,D44)</f>
        <v>1396425.7380952381</v>
      </c>
      <c r="F44" s="523">
        <f t="shared" si="14"/>
        <v>19822449.128177062</v>
      </c>
      <c r="G44" s="524">
        <f t="shared" si="15"/>
        <v>3703853.0438159117</v>
      </c>
      <c r="H44" s="491">
        <f t="shared" si="16"/>
        <v>3703853.0438159117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19822449.128177062</v>
      </c>
      <c r="E45" s="522">
        <f>IF(+I14&lt;F44,I14,D45)</f>
        <v>1396425.7380952381</v>
      </c>
      <c r="F45" s="523">
        <f t="shared" si="14"/>
        <v>18426023.390081823</v>
      </c>
      <c r="G45" s="524">
        <f t="shared" si="15"/>
        <v>3546833.2128315177</v>
      </c>
      <c r="H45" s="491">
        <f t="shared" si="16"/>
        <v>3546833.2128315177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18426023.390081823</v>
      </c>
      <c r="E46" s="522">
        <f>IF(+I14&lt;F45,I14,D46)</f>
        <v>1396425.7380952381</v>
      </c>
      <c r="F46" s="523">
        <f t="shared" si="14"/>
        <v>17029597.651986584</v>
      </c>
      <c r="G46" s="524">
        <f t="shared" si="15"/>
        <v>3389813.3818471231</v>
      </c>
      <c r="H46" s="491">
        <f t="shared" si="16"/>
        <v>3389813.3818471231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17029597.651986584</v>
      </c>
      <c r="E47" s="522">
        <f>IF(+I14&lt;F46,I14,D47)</f>
        <v>1396425.7380952381</v>
      </c>
      <c r="F47" s="523">
        <f t="shared" si="14"/>
        <v>15633171.913891345</v>
      </c>
      <c r="G47" s="524">
        <f t="shared" si="15"/>
        <v>3232793.5508627286</v>
      </c>
      <c r="H47" s="491">
        <f t="shared" si="16"/>
        <v>3232793.5508627286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15633171.913891345</v>
      </c>
      <c r="E48" s="522">
        <f>IF(+I14&lt;F47,I14,D48)</f>
        <v>1396425.7380952381</v>
      </c>
      <c r="F48" s="523">
        <f t="shared" si="14"/>
        <v>14236746.175796106</v>
      </c>
      <c r="G48" s="524">
        <f t="shared" si="15"/>
        <v>3075773.7198783346</v>
      </c>
      <c r="H48" s="491">
        <f t="shared" si="16"/>
        <v>3075773.7198783346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14236746.175796106</v>
      </c>
      <c r="E49" s="522">
        <f>IF(+I14&lt;F48,I14,D49)</f>
        <v>1396425.7380952381</v>
      </c>
      <c r="F49" s="523">
        <f t="shared" si="14"/>
        <v>12840320.437700868</v>
      </c>
      <c r="G49" s="524">
        <f t="shared" ref="G49:G72" si="17">+I$12*((D49+F49)/2)+E49</f>
        <v>2918753.8888939405</v>
      </c>
      <c r="H49" s="491">
        <f t="shared" ref="H49:H72" si="18">+I$13*((D49+F49)/2)+E49</f>
        <v>2918753.8888939405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12840320.437700868</v>
      </c>
      <c r="E50" s="522">
        <f>IF(+I14&lt;F49,I14,D50)</f>
        <v>1396425.7380952381</v>
      </c>
      <c r="F50" s="523">
        <f t="shared" si="14"/>
        <v>11443894.699605629</v>
      </c>
      <c r="G50" s="524">
        <f t="shared" si="17"/>
        <v>2761734.0579095464</v>
      </c>
      <c r="H50" s="491">
        <f t="shared" si="18"/>
        <v>2761734.0579095464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11443894.699605629</v>
      </c>
      <c r="E51" s="522">
        <f>IF(+I14&lt;F50,I14,D51)</f>
        <v>1396425.7380952381</v>
      </c>
      <c r="F51" s="523">
        <f t="shared" si="14"/>
        <v>10047468.96151039</v>
      </c>
      <c r="G51" s="524">
        <f t="shared" si="17"/>
        <v>2604714.2269251524</v>
      </c>
      <c r="H51" s="491">
        <f t="shared" si="18"/>
        <v>2604714.2269251524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10047468.96151039</v>
      </c>
      <c r="E52" s="522">
        <f>IF(+I14&lt;F51,I14,D52)</f>
        <v>1396425.7380952381</v>
      </c>
      <c r="F52" s="523">
        <f t="shared" si="14"/>
        <v>8651043.2234151512</v>
      </c>
      <c r="G52" s="524">
        <f t="shared" si="17"/>
        <v>2447694.3959407583</v>
      </c>
      <c r="H52" s="491">
        <f t="shared" si="18"/>
        <v>2447694.3959407583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8651043.2234151512</v>
      </c>
      <c r="E53" s="522">
        <f>IF(+I14&lt;F52,I14,D53)</f>
        <v>1396425.7380952381</v>
      </c>
      <c r="F53" s="523">
        <f t="shared" si="14"/>
        <v>7254617.4853199134</v>
      </c>
      <c r="G53" s="524">
        <f t="shared" si="17"/>
        <v>2290674.5649563642</v>
      </c>
      <c r="H53" s="491">
        <f t="shared" si="18"/>
        <v>2290674.5649563642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7254617.4853199134</v>
      </c>
      <c r="E54" s="522">
        <f>IF(+I14&lt;F53,I14,D54)</f>
        <v>1396425.7380952381</v>
      </c>
      <c r="F54" s="523">
        <f t="shared" si="14"/>
        <v>5858191.7472246755</v>
      </c>
      <c r="G54" s="524">
        <f t="shared" si="17"/>
        <v>2133654.7339719702</v>
      </c>
      <c r="H54" s="491">
        <f t="shared" si="18"/>
        <v>2133654.7339719702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5858191.7472246755</v>
      </c>
      <c r="E55" s="522">
        <f>IF(+I14&lt;F54,I14,D55)</f>
        <v>1396425.7380952381</v>
      </c>
      <c r="F55" s="523">
        <f t="shared" si="14"/>
        <v>4461766.0091294376</v>
      </c>
      <c r="G55" s="524">
        <f t="shared" si="17"/>
        <v>1976634.9029875761</v>
      </c>
      <c r="H55" s="491">
        <f t="shared" si="18"/>
        <v>1976634.9029875761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4461766.0091294376</v>
      </c>
      <c r="E56" s="522">
        <f>IF(+I14&lt;F55,I14,D56)</f>
        <v>1396425.7380952381</v>
      </c>
      <c r="F56" s="523">
        <f t="shared" si="14"/>
        <v>3065340.2710341997</v>
      </c>
      <c r="G56" s="524">
        <f t="shared" si="17"/>
        <v>1819615.072003182</v>
      </c>
      <c r="H56" s="491">
        <f t="shared" si="18"/>
        <v>1819615.072003182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3065340.2710341997</v>
      </c>
      <c r="E57" s="522">
        <f>IF(+I14&lt;F56,I14,D57)</f>
        <v>1396425.7380952381</v>
      </c>
      <c r="F57" s="523">
        <f t="shared" si="14"/>
        <v>1668914.5329389616</v>
      </c>
      <c r="G57" s="524">
        <f t="shared" si="17"/>
        <v>1662595.241018788</v>
      </c>
      <c r="H57" s="491">
        <f t="shared" si="18"/>
        <v>1662595.241018788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1668914.5329389616</v>
      </c>
      <c r="E58" s="522">
        <f>IF(+I14&lt;F57,I14,D58)</f>
        <v>1396425.7380952381</v>
      </c>
      <c r="F58" s="523">
        <f t="shared" si="14"/>
        <v>272488.79484372353</v>
      </c>
      <c r="G58" s="524">
        <f t="shared" si="17"/>
        <v>1505575.4100343939</v>
      </c>
      <c r="H58" s="491">
        <f t="shared" si="18"/>
        <v>1505575.4100343939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272488.79484372353</v>
      </c>
      <c r="E59" s="522">
        <f>IF(+I14&lt;F58,I14,D59)</f>
        <v>272488.79484372353</v>
      </c>
      <c r="F59" s="523">
        <f t="shared" si="14"/>
        <v>0</v>
      </c>
      <c r="G59" s="524">
        <f t="shared" si="17"/>
        <v>287808.67306720291</v>
      </c>
      <c r="H59" s="491">
        <f t="shared" si="18"/>
        <v>287808.67306720291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4"/>
        <v>0</v>
      </c>
      <c r="G60" s="524">
        <f t="shared" si="17"/>
        <v>0</v>
      </c>
      <c r="H60" s="491">
        <f t="shared" si="18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7"/>
        <v>0</v>
      </c>
      <c r="H61" s="491">
        <f t="shared" si="1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58649881</v>
      </c>
      <c r="F73" s="375"/>
      <c r="G73" s="375">
        <f>SUM(G17:G72)</f>
        <v>196980941.89337951</v>
      </c>
      <c r="H73" s="375">
        <f>SUM(H17:H72)</f>
        <v>196980941.89337951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7001269.4944881881</v>
      </c>
      <c r="N87" s="546">
        <f>IF(J92&lt;D11,0,VLOOKUP(J92,C17:O72,11))</f>
        <v>7001269.4944881881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7276106.8445858909</v>
      </c>
      <c r="N88" s="550">
        <f>IF(J92&lt;D11,0,VLOOKUP(J92,C99:P154,7))</f>
        <v>7276106.8445858909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274837.35009770282</v>
      </c>
      <c r="N89" s="555">
        <f>+N88-N87</f>
        <v>274837.35009770282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58649881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487"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483">
        <v>4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1396425.7380952381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19">+I99-H99</f>
        <v>0</v>
      </c>
      <c r="K99" s="514"/>
      <c r="L99" s="512">
        <f t="shared" ref="L99:L104" si="20">+H99</f>
        <v>4492330.3044337472</v>
      </c>
      <c r="M99" s="513">
        <f t="shared" ref="M99:M130" si="21">IF(L99&lt;&gt;0,+H99-L99,0)</f>
        <v>0</v>
      </c>
      <c r="N99" s="512">
        <f t="shared" ref="N99:N104" si="22">+I99</f>
        <v>4492330.3044337472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19"/>
        <v>0</v>
      </c>
      <c r="K100" s="514"/>
      <c r="L100" s="655">
        <f t="shared" si="20"/>
        <v>7416711.841213882</v>
      </c>
      <c r="M100" s="514">
        <f t="shared" si="21"/>
        <v>0</v>
      </c>
      <c r="N100" s="655">
        <f t="shared" si="22"/>
        <v>7416711.841213882</v>
      </c>
      <c r="O100" s="514">
        <f t="shared" si="23"/>
        <v>0</v>
      </c>
      <c r="P100" s="514">
        <f t="shared" si="24"/>
        <v>0</v>
      </c>
    </row>
    <row r="101" spans="1:16">
      <c r="B101" s="195" t="str">
        <f t="shared" ref="B101:B154" si="25">IF(D101=F100,"","IU")</f>
        <v>IU</v>
      </c>
      <c r="C101" s="507">
        <f>IF(D93="","-",+C100+1)</f>
        <v>2018</v>
      </c>
      <c r="D101" s="629">
        <v>56310824.023809522</v>
      </c>
      <c r="E101" s="630">
        <v>1363950.7209302327</v>
      </c>
      <c r="F101" s="631">
        <v>54946873.302879289</v>
      </c>
      <c r="G101" s="631">
        <v>55628848.663344406</v>
      </c>
      <c r="H101" s="633">
        <v>7318493.0853602551</v>
      </c>
      <c r="I101" s="634">
        <v>7318493.0853602551</v>
      </c>
      <c r="J101" s="514">
        <f t="shared" si="19"/>
        <v>0</v>
      </c>
      <c r="K101" s="514"/>
      <c r="L101" s="655">
        <f t="shared" si="20"/>
        <v>7318493.0853602551</v>
      </c>
      <c r="M101" s="514">
        <f t="shared" ref="M101" si="26">IF(L101&lt;&gt;0,+H101-L101,0)</f>
        <v>0</v>
      </c>
      <c r="N101" s="655">
        <f t="shared" si="22"/>
        <v>7318493.0853602551</v>
      </c>
      <c r="O101" s="514">
        <f t="shared" si="23"/>
        <v>0</v>
      </c>
      <c r="P101" s="514">
        <f t="shared" si="24"/>
        <v>0</v>
      </c>
    </row>
    <row r="102" spans="1:16">
      <c r="B102" s="195" t="str">
        <f t="shared" si="25"/>
        <v/>
      </c>
      <c r="C102" s="507">
        <f>IF(D93="","-",+C101+1)</f>
        <v>2019</v>
      </c>
      <c r="D102" s="629">
        <v>54946873.302879289</v>
      </c>
      <c r="E102" s="630">
        <v>1363950.7209302327</v>
      </c>
      <c r="F102" s="631">
        <v>53582922.581949055</v>
      </c>
      <c r="G102" s="631">
        <v>54264897.942414172</v>
      </c>
      <c r="H102" s="633">
        <v>7172495.0547354436</v>
      </c>
      <c r="I102" s="634">
        <v>7172495.0547354436</v>
      </c>
      <c r="J102" s="514">
        <f t="shared" si="19"/>
        <v>0</v>
      </c>
      <c r="K102" s="514"/>
      <c r="L102" s="655">
        <f t="shared" si="20"/>
        <v>7172495.0547354436</v>
      </c>
      <c r="M102" s="514">
        <f t="shared" ref="M102" si="27">IF(L102&lt;&gt;0,+H102-L102,0)</f>
        <v>0</v>
      </c>
      <c r="N102" s="655">
        <f t="shared" si="22"/>
        <v>7172495.0547354436</v>
      </c>
      <c r="O102" s="514">
        <f t="shared" si="23"/>
        <v>0</v>
      </c>
      <c r="P102" s="514">
        <f t="shared" si="24"/>
        <v>0</v>
      </c>
    </row>
    <row r="103" spans="1:16">
      <c r="B103" s="195" t="str">
        <f t="shared" si="25"/>
        <v/>
      </c>
      <c r="C103" s="507">
        <f>IF(D93="","-",+C102+1)</f>
        <v>2020</v>
      </c>
      <c r="D103" s="629">
        <v>53582922.581949055</v>
      </c>
      <c r="E103" s="630">
        <v>1396425.7380952381</v>
      </c>
      <c r="F103" s="631">
        <v>52186496.843853816</v>
      </c>
      <c r="G103" s="631">
        <v>52884709.712901436</v>
      </c>
      <c r="H103" s="633">
        <v>7085436.6426010244</v>
      </c>
      <c r="I103" s="634">
        <v>7085436.6426010244</v>
      </c>
      <c r="J103" s="514">
        <f t="shared" si="19"/>
        <v>0</v>
      </c>
      <c r="K103" s="514"/>
      <c r="L103" s="655">
        <f t="shared" si="20"/>
        <v>7085436.6426010244</v>
      </c>
      <c r="M103" s="514">
        <f t="shared" ref="M103" si="28">IF(L103&lt;&gt;0,+H103-L103,0)</f>
        <v>0</v>
      </c>
      <c r="N103" s="655">
        <f t="shared" si="22"/>
        <v>7085436.6426010244</v>
      </c>
      <c r="O103" s="514">
        <f t="shared" si="23"/>
        <v>0</v>
      </c>
      <c r="P103" s="514">
        <f t="shared" si="24"/>
        <v>0</v>
      </c>
    </row>
    <row r="104" spans="1:16">
      <c r="B104" s="195" t="str">
        <f t="shared" si="25"/>
        <v/>
      </c>
      <c r="C104" s="507">
        <f>IF(D93="","-",+C103+1)</f>
        <v>2021</v>
      </c>
      <c r="D104" s="629">
        <v>52186496.843853816</v>
      </c>
      <c r="E104" s="630">
        <v>1430484.9024390243</v>
      </c>
      <c r="F104" s="631">
        <v>50756011.941414788</v>
      </c>
      <c r="G104" s="631">
        <v>51471254.392634302</v>
      </c>
      <c r="H104" s="633">
        <v>7273204.5252049714</v>
      </c>
      <c r="I104" s="634">
        <v>7273204.5252049714</v>
      </c>
      <c r="J104" s="514">
        <f t="shared" si="19"/>
        <v>0</v>
      </c>
      <c r="K104" s="514"/>
      <c r="L104" s="655">
        <f t="shared" si="20"/>
        <v>7273204.5252049714</v>
      </c>
      <c r="M104" s="514">
        <f t="shared" ref="M104" si="29">IF(L104&lt;&gt;0,+H104-L104,0)</f>
        <v>0</v>
      </c>
      <c r="N104" s="655">
        <f t="shared" si="22"/>
        <v>7273204.5252049714</v>
      </c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5"/>
        <v/>
      </c>
      <c r="C105" s="507">
        <f>IF(D93="","-",+C104+1)</f>
        <v>2022</v>
      </c>
      <c r="D105" s="374">
        <f>IF(F104+SUM(E$99:E104)=D$92,F104,D$92-SUM(E$99:E104))</f>
        <v>50756011.941414788</v>
      </c>
      <c r="E105" s="522">
        <f>IF(+J96&lt;F104,J96,D105)</f>
        <v>1396425.7380952381</v>
      </c>
      <c r="F105" s="523">
        <f t="shared" ref="F105:F130" si="30">+D105-E105</f>
        <v>49359586.20331955</v>
      </c>
      <c r="G105" s="523">
        <f t="shared" ref="G105:G130" si="31">+(F105+D105)/2</f>
        <v>50057799.072367169</v>
      </c>
      <c r="H105" s="526">
        <f t="shared" ref="H105:H154" si="32">+J$94*G105+E105</f>
        <v>7276106.8445858909</v>
      </c>
      <c r="I105" s="577">
        <f t="shared" ref="I105:I154" si="33">+J$95*G105+E105</f>
        <v>7276106.8445858909</v>
      </c>
      <c r="J105" s="514">
        <f t="shared" si="19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5"/>
        <v/>
      </c>
      <c r="C106" s="507">
        <f>IF(D93="","-",+C105+1)</f>
        <v>2023</v>
      </c>
      <c r="D106" s="374">
        <f>IF(F105+SUM(E$99:E105)=D$92,F105,D$92-SUM(E$99:E105))</f>
        <v>49359586.20331955</v>
      </c>
      <c r="E106" s="522">
        <f>IF(+J96&lt;F105,J96,D106)</f>
        <v>1396425.7380952381</v>
      </c>
      <c r="F106" s="523">
        <f t="shared" si="30"/>
        <v>47963160.465224311</v>
      </c>
      <c r="G106" s="523">
        <f t="shared" si="31"/>
        <v>48661373.33427193</v>
      </c>
      <c r="H106" s="526">
        <f t="shared" si="32"/>
        <v>7112085.6894203173</v>
      </c>
      <c r="I106" s="577">
        <f t="shared" si="33"/>
        <v>7112085.6894203173</v>
      </c>
      <c r="J106" s="514">
        <f t="shared" si="19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5"/>
        <v/>
      </c>
      <c r="C107" s="507">
        <f>IF(D93="","-",+C106+1)</f>
        <v>2024</v>
      </c>
      <c r="D107" s="374">
        <f>IF(F106+SUM(E$99:E106)=D$92,F106,D$92-SUM(E$99:E106))</f>
        <v>47963160.465224311</v>
      </c>
      <c r="E107" s="522">
        <f>IF(+J96&lt;F106,J96,D107)</f>
        <v>1396425.7380952381</v>
      </c>
      <c r="F107" s="523">
        <f t="shared" si="30"/>
        <v>46566734.727129072</v>
      </c>
      <c r="G107" s="523">
        <f t="shared" si="31"/>
        <v>47264947.596176691</v>
      </c>
      <c r="H107" s="526">
        <f t="shared" si="32"/>
        <v>6948064.5342547437</v>
      </c>
      <c r="I107" s="577">
        <f t="shared" si="33"/>
        <v>6948064.5342547437</v>
      </c>
      <c r="J107" s="514">
        <f t="shared" si="19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5"/>
        <v/>
      </c>
      <c r="C108" s="507">
        <f>IF(D93="","-",+C107+1)</f>
        <v>2025</v>
      </c>
      <c r="D108" s="374">
        <f>IF(F107+SUM(E$99:E107)=D$92,F107,D$92-SUM(E$99:E107))</f>
        <v>46566734.727129072</v>
      </c>
      <c r="E108" s="522">
        <f>IF(+J96&lt;F107,J96,D108)</f>
        <v>1396425.7380952381</v>
      </c>
      <c r="F108" s="523">
        <f t="shared" si="30"/>
        <v>45170308.989033833</v>
      </c>
      <c r="G108" s="523">
        <f t="shared" si="31"/>
        <v>45868521.858081453</v>
      </c>
      <c r="H108" s="526">
        <f t="shared" si="32"/>
        <v>6784043.3790891701</v>
      </c>
      <c r="I108" s="577">
        <f t="shared" si="33"/>
        <v>6784043.3790891701</v>
      </c>
      <c r="J108" s="514">
        <f t="shared" si="19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5"/>
        <v/>
      </c>
      <c r="C109" s="507">
        <f>IF(D93="","-",+C108+1)</f>
        <v>2026</v>
      </c>
      <c r="D109" s="374">
        <f>IF(F108+SUM(E$99:E108)=D$92,F108,D$92-SUM(E$99:E108))</f>
        <v>45170308.989033833</v>
      </c>
      <c r="E109" s="522">
        <f>IF(+J96&lt;F108,J96,D109)</f>
        <v>1396425.7380952381</v>
      </c>
      <c r="F109" s="523">
        <f t="shared" si="30"/>
        <v>43773883.250938594</v>
      </c>
      <c r="G109" s="523">
        <f t="shared" si="31"/>
        <v>44472096.119986214</v>
      </c>
      <c r="H109" s="526">
        <f t="shared" si="32"/>
        <v>6620022.2239235966</v>
      </c>
      <c r="I109" s="577">
        <f t="shared" si="33"/>
        <v>6620022.2239235966</v>
      </c>
      <c r="J109" s="514">
        <f t="shared" si="19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5"/>
        <v/>
      </c>
      <c r="C110" s="507">
        <f>IF(D93="","-",+C109+1)</f>
        <v>2027</v>
      </c>
      <c r="D110" s="374">
        <f>IF(F109+SUM(E$99:E109)=D$92,F109,D$92-SUM(E$99:E109))</f>
        <v>43773883.250938594</v>
      </c>
      <c r="E110" s="522">
        <f>IF(+J96&lt;F109,J96,D110)</f>
        <v>1396425.7380952381</v>
      </c>
      <c r="F110" s="523">
        <f t="shared" si="30"/>
        <v>42377457.512843356</v>
      </c>
      <c r="G110" s="523">
        <f t="shared" si="31"/>
        <v>43075670.381890975</v>
      </c>
      <c r="H110" s="526">
        <f t="shared" si="32"/>
        <v>6456001.068758023</v>
      </c>
      <c r="I110" s="577">
        <f t="shared" si="33"/>
        <v>6456001.068758023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5"/>
        <v/>
      </c>
      <c r="C111" s="507">
        <f>IF(D93="","-",+C110+1)</f>
        <v>2028</v>
      </c>
      <c r="D111" s="374">
        <f>IF(F110+SUM(E$99:E110)=D$92,F110,D$92-SUM(E$99:E110))</f>
        <v>42377457.512843356</v>
      </c>
      <c r="E111" s="522">
        <f>IF(+J96&lt;F110,J96,D111)</f>
        <v>1396425.7380952381</v>
      </c>
      <c r="F111" s="523">
        <f t="shared" si="30"/>
        <v>40981031.774748117</v>
      </c>
      <c r="G111" s="523">
        <f t="shared" si="31"/>
        <v>41679244.643795736</v>
      </c>
      <c r="H111" s="526">
        <f t="shared" si="32"/>
        <v>6291979.9135924494</v>
      </c>
      <c r="I111" s="577">
        <f t="shared" si="33"/>
        <v>6291979.9135924494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5"/>
        <v/>
      </c>
      <c r="C112" s="507">
        <f>IF(D93="","-",+C111+1)</f>
        <v>2029</v>
      </c>
      <c r="D112" s="374">
        <f>IF(F111+SUM(E$99:E111)=D$92,F111,D$92-SUM(E$99:E111))</f>
        <v>40981031.774748117</v>
      </c>
      <c r="E112" s="522">
        <f>IF(+J96&lt;F111,J96,D112)</f>
        <v>1396425.7380952381</v>
      </c>
      <c r="F112" s="523">
        <f t="shared" si="30"/>
        <v>39584606.036652878</v>
      </c>
      <c r="G112" s="523">
        <f t="shared" si="31"/>
        <v>40282818.905700497</v>
      </c>
      <c r="H112" s="526">
        <f t="shared" si="32"/>
        <v>6127958.7584268758</v>
      </c>
      <c r="I112" s="577">
        <f t="shared" si="33"/>
        <v>6127958.7584268758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5"/>
        <v/>
      </c>
      <c r="C113" s="507">
        <f>IF(D93="","-",+C112+1)</f>
        <v>2030</v>
      </c>
      <c r="D113" s="374">
        <f>IF(F112+SUM(E$99:E112)=D$92,F112,D$92-SUM(E$99:E112))</f>
        <v>39584606.036652878</v>
      </c>
      <c r="E113" s="522">
        <f>IF(+J96&lt;F112,J96,D113)</f>
        <v>1396425.7380952381</v>
      </c>
      <c r="F113" s="523">
        <f t="shared" si="30"/>
        <v>38188180.298557639</v>
      </c>
      <c r="G113" s="523">
        <f t="shared" si="31"/>
        <v>38886393.167605259</v>
      </c>
      <c r="H113" s="526">
        <f t="shared" si="32"/>
        <v>5963937.6032613022</v>
      </c>
      <c r="I113" s="577">
        <f t="shared" si="33"/>
        <v>5963937.6032613022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5"/>
        <v/>
      </c>
      <c r="C114" s="507">
        <f>IF(D93="","-",+C113+1)</f>
        <v>2031</v>
      </c>
      <c r="D114" s="374">
        <f>IF(F113+SUM(E$99:E113)=D$92,F113,D$92-SUM(E$99:E113))</f>
        <v>38188180.298557639</v>
      </c>
      <c r="E114" s="522">
        <f>IF(+J96&lt;F113,J96,D114)</f>
        <v>1396425.7380952381</v>
      </c>
      <c r="F114" s="523">
        <f t="shared" si="30"/>
        <v>36791754.5604624</v>
      </c>
      <c r="G114" s="523">
        <f t="shared" si="31"/>
        <v>37489967.42951002</v>
      </c>
      <c r="H114" s="526">
        <f t="shared" si="32"/>
        <v>5799916.4480957286</v>
      </c>
      <c r="I114" s="577">
        <f t="shared" si="33"/>
        <v>5799916.4480957286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5"/>
        <v/>
      </c>
      <c r="C115" s="507">
        <f>IF(D93="","-",+C114+1)</f>
        <v>2032</v>
      </c>
      <c r="D115" s="374">
        <f>IF(F114+SUM(E$99:E114)=D$92,F114,D$92-SUM(E$99:E114))</f>
        <v>36791754.5604624</v>
      </c>
      <c r="E115" s="522">
        <f>IF(+J96&lt;F114,J96,D115)</f>
        <v>1396425.7380952381</v>
      </c>
      <c r="F115" s="523">
        <f t="shared" si="30"/>
        <v>35395328.822367162</v>
      </c>
      <c r="G115" s="523">
        <f t="shared" si="31"/>
        <v>36093541.691414781</v>
      </c>
      <c r="H115" s="526">
        <f t="shared" si="32"/>
        <v>5635895.2929301551</v>
      </c>
      <c r="I115" s="577">
        <f t="shared" si="33"/>
        <v>5635895.2929301551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5"/>
        <v/>
      </c>
      <c r="C116" s="507">
        <f>IF(D93="","-",+C115+1)</f>
        <v>2033</v>
      </c>
      <c r="D116" s="374">
        <f>IF(F115+SUM(E$99:E115)=D$92,F115,D$92-SUM(E$99:E115))</f>
        <v>35395328.822367162</v>
      </c>
      <c r="E116" s="522">
        <f>IF(+J96&lt;F115,J96,D116)</f>
        <v>1396425.7380952381</v>
      </c>
      <c r="F116" s="523">
        <f t="shared" si="30"/>
        <v>33998903.084271923</v>
      </c>
      <c r="G116" s="523">
        <f t="shared" si="31"/>
        <v>34697115.953319542</v>
      </c>
      <c r="H116" s="526">
        <f t="shared" si="32"/>
        <v>5471874.1377645815</v>
      </c>
      <c r="I116" s="577">
        <f t="shared" si="33"/>
        <v>5471874.1377645815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5"/>
        <v/>
      </c>
      <c r="C117" s="507">
        <f>IF(D93="","-",+C116+1)</f>
        <v>2034</v>
      </c>
      <c r="D117" s="374">
        <f>IF(F116+SUM(E$99:E116)=D$92,F116,D$92-SUM(E$99:E116))</f>
        <v>33998903.084271923</v>
      </c>
      <c r="E117" s="522">
        <f>IF(+J96&lt;F116,J96,D117)</f>
        <v>1396425.7380952381</v>
      </c>
      <c r="F117" s="523">
        <f t="shared" si="30"/>
        <v>32602477.346176684</v>
      </c>
      <c r="G117" s="523">
        <f t="shared" si="31"/>
        <v>33300690.215224303</v>
      </c>
      <c r="H117" s="526">
        <f t="shared" si="32"/>
        <v>5307852.9825990079</v>
      </c>
      <c r="I117" s="577">
        <f t="shared" si="33"/>
        <v>5307852.9825990079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5"/>
        <v/>
      </c>
      <c r="C118" s="507">
        <f>IF(D93="","-",+C117+1)</f>
        <v>2035</v>
      </c>
      <c r="D118" s="374">
        <f>IF(F117+SUM(E$99:E117)=D$92,F117,D$92-SUM(E$99:E117))</f>
        <v>32602477.346176684</v>
      </c>
      <c r="E118" s="522">
        <f>IF(+J96&lt;F117,J96,D118)</f>
        <v>1396425.7380952381</v>
      </c>
      <c r="F118" s="523">
        <f t="shared" si="30"/>
        <v>31206051.608081445</v>
      </c>
      <c r="G118" s="523">
        <f t="shared" si="31"/>
        <v>31904264.477129065</v>
      </c>
      <c r="H118" s="526">
        <f t="shared" si="32"/>
        <v>5143831.8274334343</v>
      </c>
      <c r="I118" s="577">
        <f t="shared" si="33"/>
        <v>5143831.8274334343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5"/>
        <v/>
      </c>
      <c r="C119" s="507">
        <f>IF(D93="","-",+C118+1)</f>
        <v>2036</v>
      </c>
      <c r="D119" s="374">
        <f>IF(F118+SUM(E$99:E118)=D$92,F118,D$92-SUM(E$99:E118))</f>
        <v>31206051.608081445</v>
      </c>
      <c r="E119" s="522">
        <f>IF(+J96&lt;F118,J96,D119)</f>
        <v>1396425.7380952381</v>
      </c>
      <c r="F119" s="523">
        <f t="shared" si="30"/>
        <v>29809625.869986206</v>
      </c>
      <c r="G119" s="523">
        <f t="shared" si="31"/>
        <v>30507838.739033826</v>
      </c>
      <c r="H119" s="526">
        <f t="shared" si="32"/>
        <v>4979810.6722678607</v>
      </c>
      <c r="I119" s="577">
        <f t="shared" si="33"/>
        <v>4979810.6722678607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5"/>
        <v/>
      </c>
      <c r="C120" s="507">
        <f>IF(D93="","-",+C119+1)</f>
        <v>2037</v>
      </c>
      <c r="D120" s="374">
        <f>IF(F119+SUM(E$99:E119)=D$92,F119,D$92-SUM(E$99:E119))</f>
        <v>29809625.869986206</v>
      </c>
      <c r="E120" s="522">
        <f>IF(+J96&lt;F119,J96,D120)</f>
        <v>1396425.7380952381</v>
      </c>
      <c r="F120" s="523">
        <f t="shared" si="30"/>
        <v>28413200.131890967</v>
      </c>
      <c r="G120" s="523">
        <f t="shared" si="31"/>
        <v>29111413.000938587</v>
      </c>
      <c r="H120" s="526">
        <f t="shared" si="32"/>
        <v>4815789.5171022872</v>
      </c>
      <c r="I120" s="577">
        <f t="shared" si="33"/>
        <v>4815789.5171022872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5"/>
        <v/>
      </c>
      <c r="C121" s="507">
        <f>IF(D93="","-",+C120+1)</f>
        <v>2038</v>
      </c>
      <c r="D121" s="374">
        <f>IF(F120+SUM(E$99:E120)=D$92,F120,D$92-SUM(E$99:E120))</f>
        <v>28413200.131890967</v>
      </c>
      <c r="E121" s="522">
        <f>IF(+J96&lt;F120,J96,D121)</f>
        <v>1396425.7380952381</v>
      </c>
      <c r="F121" s="523">
        <f t="shared" si="30"/>
        <v>27016774.393795729</v>
      </c>
      <c r="G121" s="523">
        <f t="shared" si="31"/>
        <v>27714987.262843348</v>
      </c>
      <c r="H121" s="526">
        <f t="shared" si="32"/>
        <v>4651768.3619367136</v>
      </c>
      <c r="I121" s="577">
        <f t="shared" si="33"/>
        <v>4651768.3619367136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5"/>
        <v/>
      </c>
      <c r="C122" s="507">
        <f>IF(D93="","-",+C121+1)</f>
        <v>2039</v>
      </c>
      <c r="D122" s="374">
        <f>IF(F121+SUM(E$99:E121)=D$92,F121,D$92-SUM(E$99:E121))</f>
        <v>27016774.393795729</v>
      </c>
      <c r="E122" s="522">
        <f>IF(+J96&lt;F121,J96,D122)</f>
        <v>1396425.7380952381</v>
      </c>
      <c r="F122" s="523">
        <f t="shared" si="30"/>
        <v>25620348.65570049</v>
      </c>
      <c r="G122" s="523">
        <f t="shared" si="31"/>
        <v>26318561.524748109</v>
      </c>
      <c r="H122" s="526">
        <f t="shared" si="32"/>
        <v>4487747.20677114</v>
      </c>
      <c r="I122" s="577">
        <f t="shared" si="33"/>
        <v>4487747.20677114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5"/>
        <v/>
      </c>
      <c r="C123" s="507">
        <f>IF(D93="","-",+C122+1)</f>
        <v>2040</v>
      </c>
      <c r="D123" s="374">
        <f>IF(F122+SUM(E$99:E122)=D$92,F122,D$92-SUM(E$99:E122))</f>
        <v>25620348.65570049</v>
      </c>
      <c r="E123" s="522">
        <f>IF(+J96&lt;F122,J96,D123)</f>
        <v>1396425.7380952381</v>
      </c>
      <c r="F123" s="523">
        <f t="shared" si="30"/>
        <v>24223922.917605251</v>
      </c>
      <c r="G123" s="523">
        <f t="shared" si="31"/>
        <v>24922135.78665287</v>
      </c>
      <c r="H123" s="526">
        <f t="shared" si="32"/>
        <v>4323726.0516055664</v>
      </c>
      <c r="I123" s="577">
        <f t="shared" si="33"/>
        <v>4323726.0516055664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5"/>
        <v/>
      </c>
      <c r="C124" s="507">
        <f>IF(D93="","-",+C123+1)</f>
        <v>2041</v>
      </c>
      <c r="D124" s="374">
        <f>IF(F123+SUM(E$99:E123)=D$92,F123,D$92-SUM(E$99:E123))</f>
        <v>24223922.917605251</v>
      </c>
      <c r="E124" s="522">
        <f>IF(+J96&lt;F123,J96,D124)</f>
        <v>1396425.7380952381</v>
      </c>
      <c r="F124" s="523">
        <f t="shared" si="30"/>
        <v>22827497.179510012</v>
      </c>
      <c r="G124" s="523">
        <f t="shared" si="31"/>
        <v>23525710.048557632</v>
      </c>
      <c r="H124" s="526">
        <f t="shared" si="32"/>
        <v>4159704.8964399928</v>
      </c>
      <c r="I124" s="577">
        <f t="shared" si="33"/>
        <v>4159704.8964399928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5"/>
        <v/>
      </c>
      <c r="C125" s="507">
        <f>IF(D93="","-",+C124+1)</f>
        <v>2042</v>
      </c>
      <c r="D125" s="374">
        <f>IF(F124+SUM(E$99:E124)=D$92,F124,D$92-SUM(E$99:E124))</f>
        <v>22827497.179510012</v>
      </c>
      <c r="E125" s="522">
        <f>IF(+J96&lt;F124,J96,D125)</f>
        <v>1396425.7380952381</v>
      </c>
      <c r="F125" s="523">
        <f t="shared" si="30"/>
        <v>21431071.441414773</v>
      </c>
      <c r="G125" s="523">
        <f t="shared" si="31"/>
        <v>22129284.310462393</v>
      </c>
      <c r="H125" s="526">
        <f t="shared" si="32"/>
        <v>3995683.7412744192</v>
      </c>
      <c r="I125" s="577">
        <f t="shared" si="33"/>
        <v>3995683.7412744192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5"/>
        <v/>
      </c>
      <c r="C126" s="507">
        <f>IF(D93="","-",+C125+1)</f>
        <v>2043</v>
      </c>
      <c r="D126" s="374">
        <f>IF(F125+SUM(E$99:E125)=D$92,F125,D$92-SUM(E$99:E125))</f>
        <v>21431071.441414773</v>
      </c>
      <c r="E126" s="522">
        <f>IF(+J96&lt;F125,J96,D126)</f>
        <v>1396425.7380952381</v>
      </c>
      <c r="F126" s="523">
        <f t="shared" si="30"/>
        <v>20034645.703319535</v>
      </c>
      <c r="G126" s="523">
        <f t="shared" si="31"/>
        <v>20732858.572367154</v>
      </c>
      <c r="H126" s="526">
        <f t="shared" si="32"/>
        <v>3831662.5861088457</v>
      </c>
      <c r="I126" s="577">
        <f t="shared" si="33"/>
        <v>3831662.5861088457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5"/>
        <v/>
      </c>
      <c r="C127" s="507">
        <f>IF(D93="","-",+C126+1)</f>
        <v>2044</v>
      </c>
      <c r="D127" s="374">
        <f>IF(F126+SUM(E$99:E126)=D$92,F126,D$92-SUM(E$99:E126))</f>
        <v>20034645.703319535</v>
      </c>
      <c r="E127" s="522">
        <f>IF(+J96&lt;F126,J96,D127)</f>
        <v>1396425.7380952381</v>
      </c>
      <c r="F127" s="523">
        <f t="shared" si="30"/>
        <v>18638219.965224296</v>
      </c>
      <c r="G127" s="523">
        <f t="shared" si="31"/>
        <v>19336432.834271915</v>
      </c>
      <c r="H127" s="526">
        <f t="shared" si="32"/>
        <v>3667641.4309432721</v>
      </c>
      <c r="I127" s="577">
        <f t="shared" si="33"/>
        <v>3667641.4309432721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5"/>
        <v/>
      </c>
      <c r="C128" s="507">
        <f>IF(D93="","-",+C127+1)</f>
        <v>2045</v>
      </c>
      <c r="D128" s="374">
        <f>IF(F127+SUM(E$99:E127)=D$92,F127,D$92-SUM(E$99:E127))</f>
        <v>18638219.965224296</v>
      </c>
      <c r="E128" s="522">
        <f>IF(+J96&lt;F127,J96,D128)</f>
        <v>1396425.7380952381</v>
      </c>
      <c r="F128" s="523">
        <f t="shared" si="30"/>
        <v>17241794.227129057</v>
      </c>
      <c r="G128" s="523">
        <f t="shared" si="31"/>
        <v>17940007.096176676</v>
      </c>
      <c r="H128" s="526">
        <f t="shared" si="32"/>
        <v>3503620.2757776985</v>
      </c>
      <c r="I128" s="577">
        <f t="shared" si="33"/>
        <v>3503620.2757776985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5"/>
        <v/>
      </c>
      <c r="C129" s="507">
        <f>IF(D93="","-",+C128+1)</f>
        <v>2046</v>
      </c>
      <c r="D129" s="374">
        <f>IF(F128+SUM(E$99:E128)=D$92,F128,D$92-SUM(E$99:E128))</f>
        <v>17241794.227129057</v>
      </c>
      <c r="E129" s="522">
        <f>IF(+J96&lt;F128,J96,D129)</f>
        <v>1396425.7380952381</v>
      </c>
      <c r="F129" s="523">
        <f t="shared" si="30"/>
        <v>15845368.489033818</v>
      </c>
      <c r="G129" s="523">
        <f t="shared" si="31"/>
        <v>16543581.358081438</v>
      </c>
      <c r="H129" s="526">
        <f t="shared" si="32"/>
        <v>3339599.1206121249</v>
      </c>
      <c r="I129" s="577">
        <f t="shared" si="33"/>
        <v>3339599.1206121249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5"/>
        <v/>
      </c>
      <c r="C130" s="507">
        <f>IF(D93="","-",+C129+1)</f>
        <v>2047</v>
      </c>
      <c r="D130" s="374">
        <f>IF(F129+SUM(E$99:E129)=D$92,F129,D$92-SUM(E$99:E129))</f>
        <v>15845368.489033818</v>
      </c>
      <c r="E130" s="522">
        <f>IF(+J96&lt;F129,J96,D130)</f>
        <v>1396425.7380952381</v>
      </c>
      <c r="F130" s="523">
        <f t="shared" si="30"/>
        <v>14448942.750938579</v>
      </c>
      <c r="G130" s="523">
        <f t="shared" si="31"/>
        <v>15147155.619986199</v>
      </c>
      <c r="H130" s="526">
        <f t="shared" si="32"/>
        <v>3175577.9654465513</v>
      </c>
      <c r="I130" s="577">
        <f t="shared" si="33"/>
        <v>3175577.9654465513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5"/>
        <v/>
      </c>
      <c r="C131" s="507">
        <f>IF(D93="","-",+C130+1)</f>
        <v>2048</v>
      </c>
      <c r="D131" s="374">
        <f>IF(F130+SUM(E$99:E130)=D$92,F130,D$92-SUM(E$99:E130))</f>
        <v>14448942.750938579</v>
      </c>
      <c r="E131" s="522">
        <f>IF(+J96&lt;F130,J96,D131)</f>
        <v>1396425.7380952381</v>
      </c>
      <c r="F131" s="523">
        <f t="shared" ref="F131:F154" si="34">+D131-E131</f>
        <v>13052517.012843341</v>
      </c>
      <c r="G131" s="523">
        <f t="shared" ref="G131:G154" si="35">+(F131+D131)/2</f>
        <v>13750729.88189096</v>
      </c>
      <c r="H131" s="526">
        <f t="shared" si="32"/>
        <v>3011556.8102809777</v>
      </c>
      <c r="I131" s="577">
        <f t="shared" si="33"/>
        <v>3011556.8102809777</v>
      </c>
      <c r="J131" s="514">
        <f t="shared" ref="J131:J154" si="36">+I541-H541</f>
        <v>0</v>
      </c>
      <c r="K131" s="514"/>
      <c r="L131" s="525"/>
      <c r="M131" s="514">
        <f t="shared" ref="M131:M154" si="37">IF(L541&lt;&gt;0,+H541-L541,0)</f>
        <v>0</v>
      </c>
      <c r="N131" s="525"/>
      <c r="O131" s="514">
        <f t="shared" ref="O131:O154" si="38">IF(N541&lt;&gt;0,+I541-N541,0)</f>
        <v>0</v>
      </c>
      <c r="P131" s="514">
        <f t="shared" ref="P131:P154" si="39">+O541-M541</f>
        <v>0</v>
      </c>
    </row>
    <row r="132" spans="2:16">
      <c r="B132" s="195" t="str">
        <f t="shared" si="25"/>
        <v/>
      </c>
      <c r="C132" s="507">
        <f>IF(D93="","-",+C131+1)</f>
        <v>2049</v>
      </c>
      <c r="D132" s="374">
        <f>IF(F131+SUM(E$99:E131)=D$92,F131,D$92-SUM(E$99:E131))</f>
        <v>13052517.012843341</v>
      </c>
      <c r="E132" s="522">
        <f>IF(+J96&lt;F131,J96,D132)</f>
        <v>1396425.7380952381</v>
      </c>
      <c r="F132" s="523">
        <f t="shared" si="34"/>
        <v>11656091.274748102</v>
      </c>
      <c r="G132" s="523">
        <f t="shared" si="35"/>
        <v>12354304.143795721</v>
      </c>
      <c r="H132" s="526">
        <f t="shared" si="32"/>
        <v>2847535.6551154042</v>
      </c>
      <c r="I132" s="577">
        <f t="shared" si="33"/>
        <v>2847535.6551154042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</row>
    <row r="133" spans="2:16">
      <c r="B133" s="195" t="str">
        <f t="shared" si="25"/>
        <v/>
      </c>
      <c r="C133" s="507">
        <f>IF(D93="","-",+C132+1)</f>
        <v>2050</v>
      </c>
      <c r="D133" s="374">
        <f>IF(F132+SUM(E$99:E132)=D$92,F132,D$92-SUM(E$99:E132))</f>
        <v>11656091.274748102</v>
      </c>
      <c r="E133" s="522">
        <f>IF(+J96&lt;F132,J96,D133)</f>
        <v>1396425.7380952381</v>
      </c>
      <c r="F133" s="523">
        <f t="shared" si="34"/>
        <v>10259665.536652863</v>
      </c>
      <c r="G133" s="523">
        <f t="shared" si="35"/>
        <v>10957878.405700482</v>
      </c>
      <c r="H133" s="526">
        <f t="shared" si="32"/>
        <v>2683514.4999498306</v>
      </c>
      <c r="I133" s="577">
        <f t="shared" si="33"/>
        <v>2683514.4999498306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</row>
    <row r="134" spans="2:16">
      <c r="B134" s="195" t="str">
        <f t="shared" si="25"/>
        <v/>
      </c>
      <c r="C134" s="507">
        <f>IF(D93="","-",+C133+1)</f>
        <v>2051</v>
      </c>
      <c r="D134" s="374">
        <f>IF(F133+SUM(E$99:E133)=D$92,F133,D$92-SUM(E$99:E133))</f>
        <v>10259665.536652863</v>
      </c>
      <c r="E134" s="522">
        <f>IF(+J96&lt;F133,J96,D134)</f>
        <v>1396425.7380952381</v>
      </c>
      <c r="F134" s="523">
        <f t="shared" si="34"/>
        <v>8863239.7985576242</v>
      </c>
      <c r="G134" s="523">
        <f t="shared" si="35"/>
        <v>9561452.6676052436</v>
      </c>
      <c r="H134" s="526">
        <f t="shared" si="32"/>
        <v>2519493.344784257</v>
      </c>
      <c r="I134" s="577">
        <f t="shared" si="33"/>
        <v>2519493.344784257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</row>
    <row r="135" spans="2:16">
      <c r="B135" s="195" t="str">
        <f t="shared" si="25"/>
        <v/>
      </c>
      <c r="C135" s="507">
        <f>IF(D93="","-",+C134+1)</f>
        <v>2052</v>
      </c>
      <c r="D135" s="374">
        <f>IF(F134+SUM(E$99:E134)=D$92,F134,D$92-SUM(E$99:E134))</f>
        <v>8863239.7985576242</v>
      </c>
      <c r="E135" s="522">
        <f>IF(+J96&lt;F134,J96,D135)</f>
        <v>1396425.7380952381</v>
      </c>
      <c r="F135" s="523">
        <f t="shared" si="34"/>
        <v>7466814.0604623863</v>
      </c>
      <c r="G135" s="523">
        <f t="shared" si="35"/>
        <v>8165026.9295100048</v>
      </c>
      <c r="H135" s="526">
        <f t="shared" si="32"/>
        <v>2355472.1896186834</v>
      </c>
      <c r="I135" s="577">
        <f t="shared" si="33"/>
        <v>2355472.1896186834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</row>
    <row r="136" spans="2:16">
      <c r="B136" s="195" t="str">
        <f t="shared" si="25"/>
        <v/>
      </c>
      <c r="C136" s="507">
        <f>IF(D93="","-",+C135+1)</f>
        <v>2053</v>
      </c>
      <c r="D136" s="374">
        <f>IF(F135+SUM(E$99:E135)=D$92,F135,D$92-SUM(E$99:E135))</f>
        <v>7466814.0604623863</v>
      </c>
      <c r="E136" s="522">
        <f>IF(+J96&lt;F135,J96,D136)</f>
        <v>1396425.7380952381</v>
      </c>
      <c r="F136" s="523">
        <f t="shared" si="34"/>
        <v>6070388.3223671485</v>
      </c>
      <c r="G136" s="523">
        <f t="shared" si="35"/>
        <v>6768601.1914147679</v>
      </c>
      <c r="H136" s="526">
        <f t="shared" si="32"/>
        <v>2191451.0344531103</v>
      </c>
      <c r="I136" s="577">
        <f t="shared" si="33"/>
        <v>2191451.0344531103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</row>
    <row r="137" spans="2:16">
      <c r="B137" s="195" t="str">
        <f t="shared" si="25"/>
        <v/>
      </c>
      <c r="C137" s="507">
        <f>IF(D93="","-",+C136+1)</f>
        <v>2054</v>
      </c>
      <c r="D137" s="374">
        <f>IF(F136+SUM(E$99:E136)=D$92,F136,D$92-SUM(E$99:E136))</f>
        <v>6070388.3223671485</v>
      </c>
      <c r="E137" s="522">
        <f>IF(+J96&lt;F136,J96,D137)</f>
        <v>1396425.7380952381</v>
      </c>
      <c r="F137" s="523">
        <f t="shared" si="34"/>
        <v>4673962.5842719106</v>
      </c>
      <c r="G137" s="523">
        <f t="shared" si="35"/>
        <v>5372175.4533195291</v>
      </c>
      <c r="H137" s="526">
        <f t="shared" si="32"/>
        <v>2027429.8792875367</v>
      </c>
      <c r="I137" s="577">
        <f t="shared" si="33"/>
        <v>2027429.8792875367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</row>
    <row r="138" spans="2:16">
      <c r="B138" s="195" t="str">
        <f t="shared" si="25"/>
        <v/>
      </c>
      <c r="C138" s="507">
        <f>IF(D93="","-",+C137+1)</f>
        <v>2055</v>
      </c>
      <c r="D138" s="374">
        <f>IF(F137+SUM(E$99:E137)=D$92,F137,D$92-SUM(E$99:E137))</f>
        <v>4673962.5842719106</v>
      </c>
      <c r="E138" s="522">
        <f>IF(+J96&lt;F137,J96,D138)</f>
        <v>1396425.7380952381</v>
      </c>
      <c r="F138" s="523">
        <f t="shared" si="34"/>
        <v>3277536.8461766727</v>
      </c>
      <c r="G138" s="523">
        <f t="shared" si="35"/>
        <v>3975749.7152242917</v>
      </c>
      <c r="H138" s="526">
        <f t="shared" si="32"/>
        <v>1863408.7241219634</v>
      </c>
      <c r="I138" s="577">
        <f t="shared" si="33"/>
        <v>1863408.7241219634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</row>
    <row r="139" spans="2:16">
      <c r="B139" s="195" t="str">
        <f t="shared" si="25"/>
        <v/>
      </c>
      <c r="C139" s="507">
        <f>IF(D93="","-",+C138+1)</f>
        <v>2056</v>
      </c>
      <c r="D139" s="374">
        <f>IF(F138+SUM(E$99:E138)=D$92,F138,D$92-SUM(E$99:E138))</f>
        <v>3277536.8461766727</v>
      </c>
      <c r="E139" s="522">
        <f>IF(+J96&lt;F138,J96,D139)</f>
        <v>1396425.7380952381</v>
      </c>
      <c r="F139" s="523">
        <f t="shared" si="34"/>
        <v>1881111.1080814346</v>
      </c>
      <c r="G139" s="523">
        <f t="shared" si="35"/>
        <v>2579323.9771290538</v>
      </c>
      <c r="H139" s="526">
        <f t="shared" si="32"/>
        <v>1699387.56895639</v>
      </c>
      <c r="I139" s="577">
        <f t="shared" si="33"/>
        <v>1699387.56895639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</row>
    <row r="140" spans="2:16">
      <c r="B140" s="195" t="str">
        <f t="shared" si="25"/>
        <v/>
      </c>
      <c r="C140" s="507">
        <f>IF(D93="","-",+C139+1)</f>
        <v>2057</v>
      </c>
      <c r="D140" s="374">
        <f>IF(F139+SUM(E$99:E139)=D$92,F139,D$92-SUM(E$99:E139))</f>
        <v>1881111.1080814346</v>
      </c>
      <c r="E140" s="522">
        <f>IF(+J96&lt;F139,J96,D140)</f>
        <v>1396425.7380952381</v>
      </c>
      <c r="F140" s="523">
        <f t="shared" si="34"/>
        <v>484685.36998619651</v>
      </c>
      <c r="G140" s="523">
        <f t="shared" si="35"/>
        <v>1182898.2390338155</v>
      </c>
      <c r="H140" s="526">
        <f t="shared" si="32"/>
        <v>1535366.4137908164</v>
      </c>
      <c r="I140" s="577">
        <f t="shared" si="33"/>
        <v>1535366.4137908164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</row>
    <row r="141" spans="2:16">
      <c r="B141" s="195" t="str">
        <f t="shared" si="25"/>
        <v/>
      </c>
      <c r="C141" s="507">
        <f>IF(D93="","-",+C140+1)</f>
        <v>2058</v>
      </c>
      <c r="D141" s="374">
        <f>IF(F140+SUM(E$99:E140)=D$92,F140,D$92-SUM(E$99:E140))</f>
        <v>484685.36998619651</v>
      </c>
      <c r="E141" s="522">
        <f>IF(+J96&lt;F140,J96,D141)</f>
        <v>484685.36998619651</v>
      </c>
      <c r="F141" s="523">
        <f t="shared" si="34"/>
        <v>0</v>
      </c>
      <c r="G141" s="523">
        <f t="shared" si="35"/>
        <v>242342.68499309826</v>
      </c>
      <c r="H141" s="526">
        <f t="shared" si="32"/>
        <v>513150.41904259229</v>
      </c>
      <c r="I141" s="577">
        <f t="shared" si="33"/>
        <v>513150.41904259229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</row>
    <row r="142" spans="2:16">
      <c r="B142" s="195" t="str">
        <f t="shared" si="25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4"/>
        <v>0</v>
      </c>
      <c r="G142" s="523">
        <f t="shared" si="35"/>
        <v>0</v>
      </c>
      <c r="H142" s="526">
        <f t="shared" si="32"/>
        <v>0</v>
      </c>
      <c r="I142" s="577">
        <f t="shared" si="33"/>
        <v>0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</row>
    <row r="143" spans="2:16">
      <c r="B143" s="195" t="str">
        <f t="shared" si="25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</row>
    <row r="144" spans="2:16">
      <c r="B144" s="195" t="str">
        <f t="shared" si="25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</row>
    <row r="145" spans="2:16">
      <c r="B145" s="195" t="str">
        <f t="shared" si="25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</row>
    <row r="146" spans="2:16">
      <c r="B146" s="195" t="str">
        <f t="shared" si="25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</row>
    <row r="147" spans="2:16">
      <c r="B147" s="195" t="str">
        <f t="shared" si="25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</row>
    <row r="148" spans="2:16">
      <c r="B148" s="195" t="str">
        <f t="shared" si="25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</row>
    <row r="149" spans="2:16">
      <c r="B149" s="195" t="str">
        <f t="shared" si="25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</row>
    <row r="150" spans="2:16">
      <c r="B150" s="195" t="str">
        <f t="shared" si="25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</row>
    <row r="151" spans="2:16">
      <c r="B151" s="195" t="str">
        <f t="shared" si="25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</row>
    <row r="152" spans="2:16">
      <c r="B152" s="195" t="str">
        <f t="shared" si="25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</row>
    <row r="153" spans="2:16">
      <c r="B153" s="195" t="str">
        <f t="shared" si="25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</row>
    <row r="154" spans="2:16" ht="13.5" thickBot="1">
      <c r="B154" s="195" t="str">
        <f t="shared" si="25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</row>
    <row r="155" spans="2:16">
      <c r="C155" s="374" t="s">
        <v>78</v>
      </c>
      <c r="D155" s="375"/>
      <c r="E155" s="375">
        <f>SUM(E99:E154)</f>
        <v>58649880.999999993</v>
      </c>
      <c r="F155" s="375"/>
      <c r="G155" s="375"/>
      <c r="H155" s="375">
        <f>SUM(H99:H154)</f>
        <v>199878340.52337265</v>
      </c>
      <c r="I155" s="375">
        <f>SUM(I99:I154)</f>
        <v>199878340.52337265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6" priority="2" stopIfTrue="1" operator="equal">
      <formula>$I$10</formula>
    </cfRule>
  </conditionalFormatting>
  <conditionalFormatting sqref="C99:C154">
    <cfRule type="cellIs" dxfId="35" priority="3" stopIfTrue="1" operator="equal">
      <formula>$J$92</formula>
    </cfRule>
  </conditionalFormatting>
  <conditionalFormatting sqref="C17">
    <cfRule type="cellIs" dxfId="34" priority="1" stopIfTrue="1" operator="equal">
      <formula>$I$10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view="pageBreakPreview" zoomScale="80" zoomScaleNormal="100" zoomScaleSheetLayoutView="80" workbookViewId="0">
      <selection activeCell="D104" sqref="D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153469.16100420433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153469.16100420433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412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1247292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29697.428571428572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 t="shared" ref="K17:K22" si="1">+G17</f>
        <v>86331.834002984833</v>
      </c>
      <c r="L17" s="513">
        <f t="shared" ref="L17:L72" si="2">IF(K17&lt;&gt;0,+G17-K17,0)</f>
        <v>0</v>
      </c>
      <c r="M17" s="512">
        <f>+H17</f>
        <v>86331.834002984833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175921.04307589805</v>
      </c>
      <c r="H18" s="639">
        <v>175921.04307589805</v>
      </c>
      <c r="I18" s="511">
        <f t="shared" si="0"/>
        <v>0</v>
      </c>
      <c r="J18" s="511"/>
      <c r="K18" s="518">
        <f t="shared" si="1"/>
        <v>175921.04307589805</v>
      </c>
      <c r="L18" s="519">
        <f t="shared" si="2"/>
        <v>0</v>
      </c>
      <c r="M18" s="518">
        <f>+G18</f>
        <v>175921.04307589805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28902.439024390245</v>
      </c>
      <c r="F19" s="631">
        <v>1113416.0521837778</v>
      </c>
      <c r="G19" s="630">
        <v>172247.71363126423</v>
      </c>
      <c r="H19" s="639">
        <v>172247.71363126423</v>
      </c>
      <c r="I19" s="511">
        <f t="shared" si="0"/>
        <v>0</v>
      </c>
      <c r="J19" s="511"/>
      <c r="K19" s="518">
        <f t="shared" si="1"/>
        <v>172247.71363126423</v>
      </c>
      <c r="L19" s="519">
        <f t="shared" ref="L19" si="5">IF(K19&lt;&gt;0,+G19-K19,0)</f>
        <v>0</v>
      </c>
      <c r="M19" s="518">
        <f>+G19</f>
        <v>172247.71363126423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149181.76277171262</v>
      </c>
      <c r="H20" s="639">
        <v>149181.76277171262</v>
      </c>
      <c r="I20" s="511">
        <f t="shared" si="0"/>
        <v>0</v>
      </c>
      <c r="J20" s="511"/>
      <c r="K20" s="518">
        <f t="shared" si="1"/>
        <v>149181.76277171262</v>
      </c>
      <c r="L20" s="519">
        <f t="shared" ref="L20" si="7">IF(K20&lt;&gt;0,+G20-K20,0)</f>
        <v>0</v>
      </c>
      <c r="M20" s="518">
        <f>+G20</f>
        <v>149181.76277171262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6"/>
        <v>IU</v>
      </c>
      <c r="C21" s="507">
        <f>IF(D11="","-",+C20+1)</f>
        <v>2021</v>
      </c>
      <c r="D21" s="631">
        <v>1146630.5955757231</v>
      </c>
      <c r="E21" s="630">
        <v>29697.428571428572</v>
      </c>
      <c r="F21" s="631">
        <v>1116933.1670042945</v>
      </c>
      <c r="G21" s="630">
        <v>149671.45198505887</v>
      </c>
      <c r="H21" s="639">
        <v>149671.45198505887</v>
      </c>
      <c r="I21" s="511">
        <f t="shared" si="0"/>
        <v>0</v>
      </c>
      <c r="J21" s="511"/>
      <c r="K21" s="518">
        <f t="shared" si="1"/>
        <v>149671.45198505887</v>
      </c>
      <c r="L21" s="519">
        <f t="shared" ref="L21" si="8">IF(K21&lt;&gt;0,+G21-K21,0)</f>
        <v>0</v>
      </c>
      <c r="M21" s="518">
        <f>+G21</f>
        <v>149671.45198505887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6"/>
        <v>IU</v>
      </c>
      <c r="C22" s="507">
        <f>IF(D11="","-",+C21+1)</f>
        <v>2022</v>
      </c>
      <c r="D22" s="631">
        <v>1115588.8675147882</v>
      </c>
      <c r="E22" s="630">
        <v>29697.428571428572</v>
      </c>
      <c r="F22" s="631">
        <v>1085891.4389433595</v>
      </c>
      <c r="G22" s="630">
        <v>153469.16100420433</v>
      </c>
      <c r="H22" s="639">
        <v>153469.16100420433</v>
      </c>
      <c r="I22" s="511">
        <f t="shared" si="0"/>
        <v>0</v>
      </c>
      <c r="J22" s="511"/>
      <c r="K22" s="518">
        <f t="shared" si="1"/>
        <v>153469.16100420433</v>
      </c>
      <c r="L22" s="519">
        <f t="shared" ref="L22" si="9">IF(K22&lt;&gt;0,+G22-K22,0)</f>
        <v>0</v>
      </c>
      <c r="M22" s="518">
        <f>+G22</f>
        <v>153469.16100420433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6"/>
        <v/>
      </c>
      <c r="C23" s="507">
        <f>IF(D11="","-",+C22+1)</f>
        <v>2023</v>
      </c>
      <c r="D23" s="523">
        <f>IF(F22+SUM(E$17:E22)=D$10,F22,D$10-SUM(E$17:E22))</f>
        <v>1085891.4389433595</v>
      </c>
      <c r="E23" s="522">
        <f>IF(+I14&lt;F22,I14,D23)</f>
        <v>29697.428571428572</v>
      </c>
      <c r="F23" s="523">
        <f t="shared" ref="F23:F72" si="10">+D23-E23</f>
        <v>1056194.0103719309</v>
      </c>
      <c r="G23" s="524">
        <f t="shared" ref="G23:G48" si="11">+I$12*((D23+F23)/2)+E23</f>
        <v>150129.86046874055</v>
      </c>
      <c r="H23" s="491">
        <f t="shared" ref="H23:H48" si="12">+I$13*((D23+F23)/2)+E23</f>
        <v>150129.86046874055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6"/>
        <v/>
      </c>
      <c r="C24" s="507">
        <f>IF(D11="","-",+C23+1)</f>
        <v>2024</v>
      </c>
      <c r="D24" s="523">
        <f>IF(F23+SUM(E$17:E23)=D$10,F23,D$10-SUM(E$17:E23))</f>
        <v>1056194.0103719309</v>
      </c>
      <c r="E24" s="522">
        <f>IF(+I14&lt;F23,I14,D24)</f>
        <v>29697.428571428572</v>
      </c>
      <c r="F24" s="523">
        <f t="shared" si="10"/>
        <v>1026496.5818005024</v>
      </c>
      <c r="G24" s="524">
        <f t="shared" si="11"/>
        <v>146790.55993327676</v>
      </c>
      <c r="H24" s="491">
        <f t="shared" si="12"/>
        <v>146790.55993327676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6"/>
        <v/>
      </c>
      <c r="C25" s="507">
        <f>IF(D11="","-",+C24+1)</f>
        <v>2025</v>
      </c>
      <c r="D25" s="523">
        <f>IF(F24+SUM(E$17:E24)=D$10,F24,D$10-SUM(E$17:E24))</f>
        <v>1026496.5818005024</v>
      </c>
      <c r="E25" s="522">
        <f>IF(+I14&lt;F24,I14,D25)</f>
        <v>29697.428571428572</v>
      </c>
      <c r="F25" s="523">
        <f t="shared" si="10"/>
        <v>996799.15322907385</v>
      </c>
      <c r="G25" s="524">
        <f t="shared" si="11"/>
        <v>143451.259397813</v>
      </c>
      <c r="H25" s="491">
        <f t="shared" si="12"/>
        <v>143451.259397813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6"/>
        <v/>
      </c>
      <c r="C26" s="507">
        <f>IF(D11="","-",+C25+1)</f>
        <v>2026</v>
      </c>
      <c r="D26" s="523">
        <f>IF(F25+SUM(E$17:E25)=D$10,F25,D$10-SUM(E$17:E25))</f>
        <v>996799.15322907385</v>
      </c>
      <c r="E26" s="522">
        <f>IF(+I14&lt;F25,I14,D26)</f>
        <v>29697.428571428572</v>
      </c>
      <c r="F26" s="523">
        <f t="shared" si="10"/>
        <v>967101.72465764533</v>
      </c>
      <c r="G26" s="524">
        <f t="shared" si="11"/>
        <v>140111.95886234922</v>
      </c>
      <c r="H26" s="491">
        <f t="shared" si="12"/>
        <v>140111.95886234922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6"/>
        <v/>
      </c>
      <c r="C27" s="507">
        <f>IF(D11="","-",+C26+1)</f>
        <v>2027</v>
      </c>
      <c r="D27" s="523">
        <f>IF(F26+SUM(E$17:E26)=D$10,F26,D$10-SUM(E$17:E26))</f>
        <v>967101.72465764533</v>
      </c>
      <c r="E27" s="522">
        <f>IF(+I14&lt;F26,I14,D27)</f>
        <v>29697.428571428572</v>
      </c>
      <c r="F27" s="523">
        <f t="shared" si="10"/>
        <v>937404.29608621681</v>
      </c>
      <c r="G27" s="524">
        <f t="shared" si="11"/>
        <v>136772.65832688546</v>
      </c>
      <c r="H27" s="491">
        <f t="shared" si="12"/>
        <v>136772.65832688546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6"/>
        <v/>
      </c>
      <c r="C28" s="507">
        <f>IF(D11="","-",+C27+1)</f>
        <v>2028</v>
      </c>
      <c r="D28" s="523">
        <f>IF(F27+SUM(E$17:E27)=D$10,F27,D$10-SUM(E$17:E27))</f>
        <v>937404.29608621681</v>
      </c>
      <c r="E28" s="522">
        <f>IF(+I14&lt;F27,I14,D28)</f>
        <v>29697.428571428572</v>
      </c>
      <c r="F28" s="523">
        <f t="shared" si="10"/>
        <v>907706.86751478829</v>
      </c>
      <c r="G28" s="524">
        <f t="shared" si="11"/>
        <v>133433.35779142167</v>
      </c>
      <c r="H28" s="491">
        <f t="shared" si="12"/>
        <v>133433.35779142167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6"/>
        <v/>
      </c>
      <c r="C29" s="507">
        <f>IF(D11="","-",+C28+1)</f>
        <v>2029</v>
      </c>
      <c r="D29" s="523">
        <f>IF(F28+SUM(E$17:E28)=D$10,F28,D$10-SUM(E$17:E28))</f>
        <v>907706.86751478829</v>
      </c>
      <c r="E29" s="522">
        <f>IF(+I14&lt;F28,I14,D29)</f>
        <v>29697.428571428572</v>
      </c>
      <c r="F29" s="523">
        <f t="shared" si="10"/>
        <v>878009.43894335977</v>
      </c>
      <c r="G29" s="524">
        <f t="shared" si="11"/>
        <v>130094.05725595792</v>
      </c>
      <c r="H29" s="491">
        <f t="shared" si="12"/>
        <v>130094.05725595792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6"/>
        <v/>
      </c>
      <c r="C30" s="507">
        <f>IF(D11="","-",+C29+1)</f>
        <v>2030</v>
      </c>
      <c r="D30" s="523">
        <f>IF(F29+SUM(E$17:E29)=D$10,F29,D$10-SUM(E$17:E29))</f>
        <v>878009.43894335977</v>
      </c>
      <c r="E30" s="522">
        <f>IF(+I14&lt;F29,I14,D30)</f>
        <v>29697.428571428572</v>
      </c>
      <c r="F30" s="523">
        <f t="shared" si="10"/>
        <v>848312.01037193125</v>
      </c>
      <c r="G30" s="524">
        <f t="shared" si="11"/>
        <v>126754.75672049413</v>
      </c>
      <c r="H30" s="491">
        <f t="shared" si="12"/>
        <v>126754.75672049413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6"/>
        <v/>
      </c>
      <c r="C31" s="507">
        <f>IF(D11="","-",+C30+1)</f>
        <v>2031</v>
      </c>
      <c r="D31" s="523">
        <f>IF(F30+SUM(E$17:E30)=D$10,F30,D$10-SUM(E$17:E30))</f>
        <v>848312.01037193125</v>
      </c>
      <c r="E31" s="522">
        <f>IF(+I14&lt;F30,I14,D31)</f>
        <v>29697.428571428572</v>
      </c>
      <c r="F31" s="523">
        <f t="shared" si="10"/>
        <v>818614.58180050272</v>
      </c>
      <c r="G31" s="524">
        <f t="shared" si="11"/>
        <v>123415.45618503037</v>
      </c>
      <c r="H31" s="491">
        <f t="shared" si="12"/>
        <v>123415.45618503037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6"/>
        <v/>
      </c>
      <c r="C32" s="507">
        <f>IF(D11="","-",+C31+1)</f>
        <v>2032</v>
      </c>
      <c r="D32" s="523">
        <f>IF(F31+SUM(E$17:E31)=D$10,F31,D$10-SUM(E$17:E31))</f>
        <v>818614.58180050272</v>
      </c>
      <c r="E32" s="522">
        <f>IF(+I14&lt;F31,I14,D32)</f>
        <v>29697.428571428572</v>
      </c>
      <c r="F32" s="523">
        <f t="shared" si="10"/>
        <v>788917.1532290742</v>
      </c>
      <c r="G32" s="524">
        <f t="shared" si="11"/>
        <v>120076.15564956659</v>
      </c>
      <c r="H32" s="491">
        <f t="shared" si="12"/>
        <v>120076.15564956659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6"/>
        <v/>
      </c>
      <c r="C33" s="507">
        <f>IF(D11="","-",+C32+1)</f>
        <v>2033</v>
      </c>
      <c r="D33" s="523">
        <f>IF(F32+SUM(E$17:E32)=D$10,F32,D$10-SUM(E$17:E32))</f>
        <v>788917.1532290742</v>
      </c>
      <c r="E33" s="522">
        <f>IF(+I14&lt;F32,I14,D33)</f>
        <v>29697.428571428572</v>
      </c>
      <c r="F33" s="523">
        <f t="shared" si="10"/>
        <v>759219.72465764568</v>
      </c>
      <c r="G33" s="524">
        <f t="shared" si="11"/>
        <v>116736.85511410283</v>
      </c>
      <c r="H33" s="491">
        <f t="shared" si="12"/>
        <v>116736.85511410283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6"/>
        <v/>
      </c>
      <c r="C34" s="507">
        <f>IF(D11="","-",+C33+1)</f>
        <v>2034</v>
      </c>
      <c r="D34" s="523">
        <f>IF(F33+SUM(E$17:E33)=D$10,F33,D$10-SUM(E$17:E33))</f>
        <v>759219.72465764568</v>
      </c>
      <c r="E34" s="522">
        <f>IF(+I14&lt;F33,I14,D34)</f>
        <v>29697.428571428572</v>
      </c>
      <c r="F34" s="523">
        <f t="shared" si="10"/>
        <v>729522.29608621716</v>
      </c>
      <c r="G34" s="524">
        <f t="shared" si="11"/>
        <v>113397.55457863904</v>
      </c>
      <c r="H34" s="491">
        <f t="shared" si="12"/>
        <v>113397.55457863904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6"/>
        <v/>
      </c>
      <c r="C35" s="507">
        <f>IF(D11="","-",+C34+1)</f>
        <v>2035</v>
      </c>
      <c r="D35" s="523">
        <f>IF(F34+SUM(E$17:E34)=D$10,F34,D$10-SUM(E$17:E34))</f>
        <v>729522.29608621716</v>
      </c>
      <c r="E35" s="522">
        <f>IF(+I14&lt;F34,I14,D35)</f>
        <v>29697.428571428572</v>
      </c>
      <c r="F35" s="523">
        <f t="shared" si="10"/>
        <v>699824.86751478864</v>
      </c>
      <c r="G35" s="524">
        <f t="shared" si="11"/>
        <v>110058.25404317529</v>
      </c>
      <c r="H35" s="491">
        <f t="shared" si="12"/>
        <v>110058.25404317529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6"/>
        <v/>
      </c>
      <c r="C36" s="507">
        <f>IF(D11="","-",+C35+1)</f>
        <v>2036</v>
      </c>
      <c r="D36" s="523">
        <f>IF(F35+SUM(E$17:E35)=D$10,F35,D$10-SUM(E$17:E35))</f>
        <v>699824.86751478864</v>
      </c>
      <c r="E36" s="522">
        <f>IF(+I14&lt;F35,I14,D36)</f>
        <v>29697.428571428572</v>
      </c>
      <c r="F36" s="523">
        <f t="shared" si="10"/>
        <v>670127.43894336012</v>
      </c>
      <c r="G36" s="524">
        <f t="shared" si="11"/>
        <v>106718.9535077115</v>
      </c>
      <c r="H36" s="491">
        <f t="shared" si="12"/>
        <v>106718.9535077115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6"/>
        <v/>
      </c>
      <c r="C37" s="507">
        <f>IF(D11="","-",+C36+1)</f>
        <v>2037</v>
      </c>
      <c r="D37" s="523">
        <f>IF(F36+SUM(E$17:E36)=D$10,F36,D$10-SUM(E$17:E36))</f>
        <v>670127.43894336012</v>
      </c>
      <c r="E37" s="522">
        <f>IF(+I14&lt;F36,I14,D37)</f>
        <v>29697.428571428572</v>
      </c>
      <c r="F37" s="523">
        <f t="shared" si="10"/>
        <v>640430.0103719316</v>
      </c>
      <c r="G37" s="524">
        <f t="shared" si="11"/>
        <v>103379.65297224774</v>
      </c>
      <c r="H37" s="491">
        <f t="shared" si="12"/>
        <v>103379.65297224774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6"/>
        <v/>
      </c>
      <c r="C38" s="507">
        <f>IF(D11="","-",+C37+1)</f>
        <v>2038</v>
      </c>
      <c r="D38" s="523">
        <f>IF(F37+SUM(E$17:E37)=D$10,F37,D$10-SUM(E$17:E37))</f>
        <v>640430.0103719316</v>
      </c>
      <c r="E38" s="522">
        <f>IF(+I14&lt;F37,I14,D38)</f>
        <v>29697.428571428572</v>
      </c>
      <c r="F38" s="523">
        <f t="shared" si="10"/>
        <v>610732.58180050307</v>
      </c>
      <c r="G38" s="524">
        <f t="shared" si="11"/>
        <v>100040.35243678396</v>
      </c>
      <c r="H38" s="491">
        <f t="shared" si="12"/>
        <v>100040.35243678396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6"/>
        <v/>
      </c>
      <c r="C39" s="507">
        <f>IF(D11="","-",+C38+1)</f>
        <v>2039</v>
      </c>
      <c r="D39" s="523">
        <f>IF(F38+SUM(E$17:E38)=D$10,F38,D$10-SUM(E$17:E38))</f>
        <v>610732.58180050307</v>
      </c>
      <c r="E39" s="522">
        <f>IF(+I14&lt;F38,I14,D39)</f>
        <v>29697.428571428572</v>
      </c>
      <c r="F39" s="523">
        <f t="shared" si="10"/>
        <v>581035.15322907455</v>
      </c>
      <c r="G39" s="524">
        <f t="shared" si="11"/>
        <v>96701.051901320199</v>
      </c>
      <c r="H39" s="491">
        <f t="shared" si="12"/>
        <v>96701.051901320199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6"/>
        <v/>
      </c>
      <c r="C40" s="507">
        <f>IF(D11="","-",+C39+1)</f>
        <v>2040</v>
      </c>
      <c r="D40" s="523">
        <f>IF(F39+SUM(E$17:E39)=D$10,F39,D$10-SUM(E$17:E39))</f>
        <v>581035.15322907455</v>
      </c>
      <c r="E40" s="522">
        <f>IF(+I14&lt;F39,I14,D40)</f>
        <v>29697.428571428572</v>
      </c>
      <c r="F40" s="523">
        <f t="shared" si="10"/>
        <v>551337.72465764603</v>
      </c>
      <c r="G40" s="524">
        <f t="shared" si="11"/>
        <v>93361.751365856413</v>
      </c>
      <c r="H40" s="491">
        <f t="shared" si="12"/>
        <v>93361.751365856413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6"/>
        <v/>
      </c>
      <c r="C41" s="507">
        <f>IF(D11="","-",+C40+1)</f>
        <v>2041</v>
      </c>
      <c r="D41" s="523">
        <f>IF(F40+SUM(E$17:E40)=D$10,F40,D$10-SUM(E$17:E40))</f>
        <v>551337.72465764603</v>
      </c>
      <c r="E41" s="522">
        <f>IF(+I14&lt;F40,I14,D41)</f>
        <v>29697.428571428572</v>
      </c>
      <c r="F41" s="523">
        <f t="shared" si="10"/>
        <v>521640.29608621745</v>
      </c>
      <c r="G41" s="524">
        <f t="shared" si="11"/>
        <v>90022.450830392627</v>
      </c>
      <c r="H41" s="491">
        <f t="shared" si="12"/>
        <v>90022.450830392627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6"/>
        <v/>
      </c>
      <c r="C42" s="507">
        <f>IF(D11="","-",+C41+1)</f>
        <v>2042</v>
      </c>
      <c r="D42" s="523">
        <f>IF(F41+SUM(E$17:E41)=D$10,F41,D$10-SUM(E$17:E41))</f>
        <v>521640.29608621745</v>
      </c>
      <c r="E42" s="522">
        <f>IF(+I14&lt;F41,I14,D42)</f>
        <v>29697.428571428572</v>
      </c>
      <c r="F42" s="523">
        <f t="shared" si="10"/>
        <v>491942.86751478887</v>
      </c>
      <c r="G42" s="524">
        <f t="shared" si="11"/>
        <v>86683.15029492887</v>
      </c>
      <c r="H42" s="491">
        <f t="shared" si="12"/>
        <v>86683.15029492887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6"/>
        <v/>
      </c>
      <c r="C43" s="507">
        <f>IF(D11="","-",+C42+1)</f>
        <v>2043</v>
      </c>
      <c r="D43" s="523">
        <f>IF(F42+SUM(E$17:E42)=D$10,F42,D$10-SUM(E$17:E42))</f>
        <v>491942.86751478887</v>
      </c>
      <c r="E43" s="522">
        <f>IF(+I14&lt;F42,I14,D43)</f>
        <v>29697.428571428572</v>
      </c>
      <c r="F43" s="523">
        <f t="shared" si="10"/>
        <v>462245.43894336029</v>
      </c>
      <c r="G43" s="524">
        <f t="shared" si="11"/>
        <v>83343.849759465083</v>
      </c>
      <c r="H43" s="491">
        <f t="shared" si="12"/>
        <v>83343.849759465083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6"/>
        <v/>
      </c>
      <c r="C44" s="507">
        <f>IF(D11="","-",+C43+1)</f>
        <v>2044</v>
      </c>
      <c r="D44" s="523">
        <f>IF(F43+SUM(E$17:E43)=D$10,F43,D$10-SUM(E$17:E43))</f>
        <v>462245.43894336029</v>
      </c>
      <c r="E44" s="522">
        <f>IF(+I14&lt;F43,I14,D44)</f>
        <v>29697.428571428572</v>
      </c>
      <c r="F44" s="523">
        <f t="shared" si="10"/>
        <v>432548.01037193171</v>
      </c>
      <c r="G44" s="524">
        <f t="shared" si="11"/>
        <v>80004.549224001297</v>
      </c>
      <c r="H44" s="491">
        <f t="shared" si="12"/>
        <v>80004.549224001297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6"/>
        <v/>
      </c>
      <c r="C45" s="507">
        <f>IF(D11="","-",+C44+1)</f>
        <v>2045</v>
      </c>
      <c r="D45" s="523">
        <f>IF(F44+SUM(E$17:E44)=D$10,F44,D$10-SUM(E$17:E44))</f>
        <v>432548.01037193171</v>
      </c>
      <c r="E45" s="522">
        <f>IF(+I14&lt;F44,I14,D45)</f>
        <v>29697.428571428572</v>
      </c>
      <c r="F45" s="523">
        <f t="shared" si="10"/>
        <v>402850.58180050313</v>
      </c>
      <c r="G45" s="524">
        <f t="shared" si="11"/>
        <v>76665.248688537511</v>
      </c>
      <c r="H45" s="491">
        <f t="shared" si="12"/>
        <v>76665.248688537511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6"/>
        <v/>
      </c>
      <c r="C46" s="507">
        <f>IF(D11="","-",+C45+1)</f>
        <v>2046</v>
      </c>
      <c r="D46" s="523">
        <f>IF(F45+SUM(E$17:E45)=D$10,F45,D$10-SUM(E$17:E45))</f>
        <v>402850.58180050313</v>
      </c>
      <c r="E46" s="522">
        <f>IF(+I14&lt;F45,I14,D46)</f>
        <v>29697.428571428572</v>
      </c>
      <c r="F46" s="523">
        <f t="shared" si="10"/>
        <v>373153.15322907455</v>
      </c>
      <c r="G46" s="524">
        <f t="shared" si="11"/>
        <v>73325.948153073754</v>
      </c>
      <c r="H46" s="491">
        <f t="shared" si="12"/>
        <v>73325.948153073754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6"/>
        <v/>
      </c>
      <c r="C47" s="507">
        <f>IF(D11="","-",+C46+1)</f>
        <v>2047</v>
      </c>
      <c r="D47" s="523">
        <f>IF(F46+SUM(E$17:E46)=D$10,F46,D$10-SUM(E$17:E46))</f>
        <v>373153.15322907455</v>
      </c>
      <c r="E47" s="522">
        <f>IF(+I14&lt;F46,I14,D47)</f>
        <v>29697.428571428572</v>
      </c>
      <c r="F47" s="523">
        <f t="shared" si="10"/>
        <v>343455.72465764597</v>
      </c>
      <c r="G47" s="524">
        <f t="shared" si="11"/>
        <v>69986.647617609968</v>
      </c>
      <c r="H47" s="491">
        <f t="shared" si="12"/>
        <v>69986.647617609968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6"/>
        <v/>
      </c>
      <c r="C48" s="507">
        <f>IF(D11="","-",+C47+1)</f>
        <v>2048</v>
      </c>
      <c r="D48" s="523">
        <f>IF(F47+SUM(E$17:E47)=D$10,F47,D$10-SUM(E$17:E47))</f>
        <v>343455.72465764597</v>
      </c>
      <c r="E48" s="522">
        <f>IF(+I14&lt;F47,I14,D48)</f>
        <v>29697.428571428572</v>
      </c>
      <c r="F48" s="523">
        <f t="shared" si="10"/>
        <v>313758.29608621739</v>
      </c>
      <c r="G48" s="524">
        <f t="shared" si="11"/>
        <v>66647.347082146181</v>
      </c>
      <c r="H48" s="491">
        <f t="shared" si="12"/>
        <v>66647.347082146181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>
      <c r="B49" s="195" t="str">
        <f t="shared" si="6"/>
        <v/>
      </c>
      <c r="C49" s="507">
        <f>IF(D11="","-",+C48+1)</f>
        <v>2049</v>
      </c>
      <c r="D49" s="523">
        <f>IF(F48+SUM(E$17:E48)=D$10,F48,D$10-SUM(E$17:E48))</f>
        <v>313758.29608621739</v>
      </c>
      <c r="E49" s="522">
        <f>IF(+I14&lt;F48,I14,D49)</f>
        <v>29697.428571428572</v>
      </c>
      <c r="F49" s="523">
        <f t="shared" si="10"/>
        <v>284060.86751478881</v>
      </c>
      <c r="G49" s="524">
        <f t="shared" ref="G49:G72" si="13">+I$12*((D49+F49)/2)+E49</f>
        <v>63308.046546682403</v>
      </c>
      <c r="H49" s="491">
        <f t="shared" ref="H49:H72" si="14">+I$13*((D49+F49)/2)+E49</f>
        <v>63308.046546682403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>
      <c r="B50" s="195" t="str">
        <f t="shared" si="6"/>
        <v/>
      </c>
      <c r="C50" s="507">
        <f>IF(D11="","-",+C49+1)</f>
        <v>2050</v>
      </c>
      <c r="D50" s="523">
        <f>IF(F49+SUM(E$17:E49)=D$10,F49,D$10-SUM(E$17:E49))</f>
        <v>284060.86751478881</v>
      </c>
      <c r="E50" s="522">
        <f>IF(+I14&lt;F49,I14,D50)</f>
        <v>29697.428571428572</v>
      </c>
      <c r="F50" s="523">
        <f t="shared" si="10"/>
        <v>254363.43894336023</v>
      </c>
      <c r="G50" s="524">
        <f t="shared" si="13"/>
        <v>59968.746011218631</v>
      </c>
      <c r="H50" s="491">
        <f t="shared" si="14"/>
        <v>59968.746011218631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>
      <c r="B51" s="195" t="str">
        <f t="shared" si="6"/>
        <v/>
      </c>
      <c r="C51" s="507">
        <f>IF(D11="","-",+C50+1)</f>
        <v>2051</v>
      </c>
      <c r="D51" s="523">
        <f>IF(F50+SUM(E$17:E50)=D$10,F50,D$10-SUM(E$17:E50))</f>
        <v>254363.43894336023</v>
      </c>
      <c r="E51" s="522">
        <f>IF(+I14&lt;F50,I14,D51)</f>
        <v>29697.428571428572</v>
      </c>
      <c r="F51" s="523">
        <f t="shared" si="10"/>
        <v>224666.01037193165</v>
      </c>
      <c r="G51" s="524">
        <f t="shared" si="13"/>
        <v>56629.445475754852</v>
      </c>
      <c r="H51" s="491">
        <f t="shared" si="14"/>
        <v>56629.445475754852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>
      <c r="B52" s="195" t="str">
        <f t="shared" si="6"/>
        <v/>
      </c>
      <c r="C52" s="507">
        <f>IF(D11="","-",+C51+1)</f>
        <v>2052</v>
      </c>
      <c r="D52" s="523">
        <f>IF(F51+SUM(E$17:E51)=D$10,F51,D$10-SUM(E$17:E51))</f>
        <v>224666.01037193165</v>
      </c>
      <c r="E52" s="522">
        <f>IF(+I14&lt;F51,I14,D52)</f>
        <v>29697.428571428572</v>
      </c>
      <c r="F52" s="523">
        <f t="shared" si="10"/>
        <v>194968.58180050307</v>
      </c>
      <c r="G52" s="524">
        <f t="shared" si="13"/>
        <v>53290.144940291066</v>
      </c>
      <c r="H52" s="491">
        <f t="shared" si="14"/>
        <v>53290.144940291066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>
      <c r="B53" s="195" t="str">
        <f t="shared" si="6"/>
        <v/>
      </c>
      <c r="C53" s="507">
        <f>IF(D11="","-",+C52+1)</f>
        <v>2053</v>
      </c>
      <c r="D53" s="523">
        <f>IF(F52+SUM(E$17:E52)=D$10,F52,D$10-SUM(E$17:E52))</f>
        <v>194968.58180050307</v>
      </c>
      <c r="E53" s="522">
        <f>IF(+I14&lt;F52,I14,D53)</f>
        <v>29697.428571428572</v>
      </c>
      <c r="F53" s="523">
        <f t="shared" si="10"/>
        <v>165271.15322907449</v>
      </c>
      <c r="G53" s="524">
        <f t="shared" si="13"/>
        <v>49950.844404827294</v>
      </c>
      <c r="H53" s="491">
        <f t="shared" si="14"/>
        <v>49950.844404827294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>
      <c r="B54" s="195" t="str">
        <f t="shared" si="6"/>
        <v/>
      </c>
      <c r="C54" s="507">
        <f>IF(D11="","-",+C53+1)</f>
        <v>2054</v>
      </c>
      <c r="D54" s="523">
        <f>IF(F53+SUM(E$17:E53)=D$10,F53,D$10-SUM(E$17:E53))</f>
        <v>165271.15322907449</v>
      </c>
      <c r="E54" s="522">
        <f>IF(+I14&lt;F53,I14,D54)</f>
        <v>29697.428571428572</v>
      </c>
      <c r="F54" s="523">
        <f t="shared" si="10"/>
        <v>135573.72465764591</v>
      </c>
      <c r="G54" s="524">
        <f t="shared" si="13"/>
        <v>46611.543869363508</v>
      </c>
      <c r="H54" s="491">
        <f t="shared" si="14"/>
        <v>46611.543869363508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>
      <c r="B55" s="195" t="str">
        <f t="shared" si="6"/>
        <v/>
      </c>
      <c r="C55" s="507">
        <f>IF(D11="","-",+C54+1)</f>
        <v>2055</v>
      </c>
      <c r="D55" s="523">
        <f>IF(F54+SUM(E$17:E54)=D$10,F54,D$10-SUM(E$17:E54))</f>
        <v>135573.72465764591</v>
      </c>
      <c r="E55" s="522">
        <f>IF(+I14&lt;F54,I14,D55)</f>
        <v>29697.428571428572</v>
      </c>
      <c r="F55" s="523">
        <f t="shared" si="10"/>
        <v>105876.29608621733</v>
      </c>
      <c r="G55" s="524">
        <f t="shared" si="13"/>
        <v>43272.243333899736</v>
      </c>
      <c r="H55" s="491">
        <f t="shared" si="14"/>
        <v>43272.243333899736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>
      <c r="B56" s="195" t="str">
        <f t="shared" si="6"/>
        <v/>
      </c>
      <c r="C56" s="507">
        <f>IF(D11="","-",+C55+1)</f>
        <v>2056</v>
      </c>
      <c r="D56" s="523">
        <f>IF(F55+SUM(E$17:E55)=D$10,F55,D$10-SUM(E$17:E55))</f>
        <v>105876.29608621733</v>
      </c>
      <c r="E56" s="522">
        <f>IF(+I14&lt;F55,I14,D56)</f>
        <v>29697.428571428572</v>
      </c>
      <c r="F56" s="523">
        <f t="shared" si="10"/>
        <v>76178.867514788755</v>
      </c>
      <c r="G56" s="524">
        <f t="shared" si="13"/>
        <v>39932.94279843595</v>
      </c>
      <c r="H56" s="491">
        <f t="shared" si="14"/>
        <v>39932.94279843595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>
      <c r="B57" s="195" t="str">
        <f t="shared" si="6"/>
        <v/>
      </c>
      <c r="C57" s="507">
        <f>IF(D11="","-",+C56+1)</f>
        <v>2057</v>
      </c>
      <c r="D57" s="523">
        <f>IF(F56+SUM(E$17:E56)=D$10,F56,D$10-SUM(E$17:E56))</f>
        <v>76178.867514788755</v>
      </c>
      <c r="E57" s="522">
        <f>IF(+I14&lt;F56,I14,D57)</f>
        <v>29697.428571428572</v>
      </c>
      <c r="F57" s="523">
        <f t="shared" si="10"/>
        <v>46481.438943360183</v>
      </c>
      <c r="G57" s="524">
        <f t="shared" si="13"/>
        <v>36593.642262972178</v>
      </c>
      <c r="H57" s="491">
        <f t="shared" si="14"/>
        <v>36593.642262972178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>
      <c r="B58" s="195" t="str">
        <f t="shared" si="6"/>
        <v/>
      </c>
      <c r="C58" s="507">
        <f>IF(D11="","-",+C57+1)</f>
        <v>2058</v>
      </c>
      <c r="D58" s="523">
        <f>IF(F57+SUM(E$17:E57)=D$10,F57,D$10-SUM(E$17:E57))</f>
        <v>46481.438943360183</v>
      </c>
      <c r="E58" s="522">
        <f>IF(+I14&lt;F57,I14,D58)</f>
        <v>29697.428571428572</v>
      </c>
      <c r="F58" s="523">
        <f t="shared" si="10"/>
        <v>16784.01037193161</v>
      </c>
      <c r="G58" s="524">
        <f t="shared" si="13"/>
        <v>33254.341727508399</v>
      </c>
      <c r="H58" s="491">
        <f t="shared" si="14"/>
        <v>33254.341727508399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>
      <c r="B59" s="195" t="str">
        <f t="shared" si="6"/>
        <v/>
      </c>
      <c r="C59" s="507">
        <f>IF(D11="","-",+C58+1)</f>
        <v>2059</v>
      </c>
      <c r="D59" s="523">
        <f>IF(F58+SUM(E$17:E58)=D$10,F58,D$10-SUM(E$17:E58))</f>
        <v>16784.01037193161</v>
      </c>
      <c r="E59" s="522">
        <f>IF(+I14&lt;F58,I14,D59)</f>
        <v>16784.01037193161</v>
      </c>
      <c r="F59" s="523">
        <f t="shared" si="10"/>
        <v>0</v>
      </c>
      <c r="G59" s="524">
        <f t="shared" si="13"/>
        <v>17727.641816105577</v>
      </c>
      <c r="H59" s="491">
        <f t="shared" si="14"/>
        <v>17727.641816105577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>
      <c r="B60" s="195" t="str">
        <f t="shared" si="6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>
      <c r="B61" s="195" t="str">
        <f t="shared" si="6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>
      <c r="B62" s="195" t="str">
        <f t="shared" si="6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>
      <c r="B63" s="195" t="str">
        <f t="shared" si="6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>
      <c r="B64" s="195" t="str">
        <f t="shared" si="6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>
      <c r="B65" s="195" t="str">
        <f t="shared" si="6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>
      <c r="B66" s="195" t="str">
        <f t="shared" si="6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>
      <c r="B67" s="195" t="str">
        <f t="shared" si="6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>
      <c r="B68" s="195" t="str">
        <f t="shared" si="6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>
      <c r="B69" s="195" t="str">
        <f t="shared" si="6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>
      <c r="B70" s="195" t="str">
        <f t="shared" si="6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>
      <c r="B71" s="195" t="str">
        <f t="shared" si="6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>
      <c r="C73" s="374" t="s">
        <v>78</v>
      </c>
      <c r="D73" s="375"/>
      <c r="E73" s="375">
        <f>SUM(E17:E72)</f>
        <v>1247292.0000000002</v>
      </c>
      <c r="F73" s="375"/>
      <c r="G73" s="375">
        <f>SUM(G17:G72)</f>
        <v>4205466.2478197096</v>
      </c>
      <c r="H73" s="375">
        <f>SUM(H17:H72)</f>
        <v>4205466.2478197096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153469.16100420433</v>
      </c>
      <c r="N87" s="546">
        <f>IF(J92&lt;D11,0,VLOOKUP(J92,C17:O72,11))</f>
        <v>153469.16100420433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158761.1035965512</v>
      </c>
      <c r="N88" s="550">
        <f>IF(J92&lt;D11,0,VLOOKUP(J92,C99:P154,7))</f>
        <v>158761.1035965512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5291.9425923468661</v>
      </c>
      <c r="N89" s="555">
        <f>+N88-N87</f>
        <v>5291.9425923468661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1247292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29697.428571428572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15">+I99-H99</f>
        <v>0</v>
      </c>
      <c r="K99" s="514"/>
      <c r="L99" s="512">
        <f>+H99</f>
        <v>89476.594305664243</v>
      </c>
      <c r="M99" s="513">
        <f t="shared" ref="M99:M130" si="16">IF(L99&lt;&gt;0,+H99-L99,0)</f>
        <v>0</v>
      </c>
      <c r="N99" s="512">
        <f>+I99</f>
        <v>89476.594305664243</v>
      </c>
      <c r="O99" s="513">
        <f t="shared" ref="O99:O130" si="17">IF(N99&lt;&gt;0,+I99-N99,0)</f>
        <v>0</v>
      </c>
      <c r="P99" s="513">
        <f t="shared" ref="P99:P130" si="18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15"/>
        <v>0</v>
      </c>
      <c r="K100" s="514"/>
      <c r="L100" s="655">
        <f>+H100</f>
        <v>158284.94029757322</v>
      </c>
      <c r="M100" s="514">
        <f t="shared" si="16"/>
        <v>0</v>
      </c>
      <c r="N100" s="655">
        <f>+I100</f>
        <v>158284.94029757322</v>
      </c>
      <c r="O100" s="514">
        <f t="shared" si="17"/>
        <v>0</v>
      </c>
      <c r="P100" s="514">
        <f t="shared" si="18"/>
        <v>0</v>
      </c>
    </row>
    <row r="101" spans="1:16">
      <c r="B101" s="195" t="str">
        <f t="shared" ref="B101:B154" si="19">IF(D101=F100,"","IU")</f>
        <v/>
      </c>
      <c r="C101" s="507">
        <f>IF(D93="","-",+C100+1)</f>
        <v>2019</v>
      </c>
      <c r="D101" s="629">
        <v>1202783.1785714284</v>
      </c>
      <c r="E101" s="630">
        <v>29006.79069767442</v>
      </c>
      <c r="F101" s="631">
        <v>1173776.3878737539</v>
      </c>
      <c r="G101" s="631">
        <v>1188279.783222591</v>
      </c>
      <c r="H101" s="633">
        <v>156200.90813870312</v>
      </c>
      <c r="I101" s="634">
        <v>156200.90813870312</v>
      </c>
      <c r="J101" s="514">
        <f t="shared" si="15"/>
        <v>0</v>
      </c>
      <c r="K101" s="514"/>
      <c r="L101" s="655">
        <f>+H101</f>
        <v>156200.90813870312</v>
      </c>
      <c r="M101" s="514">
        <f t="shared" ref="M101" si="20">IF(L101&lt;&gt;0,+H101-L101,0)</f>
        <v>0</v>
      </c>
      <c r="N101" s="655">
        <f>+I101</f>
        <v>156200.90813870312</v>
      </c>
      <c r="O101" s="514">
        <f t="shared" si="17"/>
        <v>0</v>
      </c>
      <c r="P101" s="514">
        <f t="shared" si="18"/>
        <v>0</v>
      </c>
    </row>
    <row r="102" spans="1:16">
      <c r="B102" s="195" t="str">
        <f t="shared" si="19"/>
        <v/>
      </c>
      <c r="C102" s="507">
        <f>IF(D93="","-",+C101+1)</f>
        <v>2020</v>
      </c>
      <c r="D102" s="629">
        <v>1173776.3878737539</v>
      </c>
      <c r="E102" s="630">
        <v>29697.428571428572</v>
      </c>
      <c r="F102" s="631">
        <v>1144078.9593023253</v>
      </c>
      <c r="G102" s="631">
        <v>1158927.6735880396</v>
      </c>
      <c r="H102" s="633">
        <v>154367.72001045776</v>
      </c>
      <c r="I102" s="634">
        <v>154367.72001045776</v>
      </c>
      <c r="J102" s="514">
        <f t="shared" si="15"/>
        <v>0</v>
      </c>
      <c r="K102" s="514"/>
      <c r="L102" s="655">
        <f>+H102</f>
        <v>154367.72001045776</v>
      </c>
      <c r="M102" s="514">
        <f t="shared" ref="M102" si="21">IF(L102&lt;&gt;0,+H102-L102,0)</f>
        <v>0</v>
      </c>
      <c r="N102" s="655">
        <f>+I102</f>
        <v>154367.72001045776</v>
      </c>
      <c r="O102" s="514">
        <f t="shared" si="17"/>
        <v>0</v>
      </c>
      <c r="P102" s="514">
        <f t="shared" si="18"/>
        <v>0</v>
      </c>
    </row>
    <row r="103" spans="1:16">
      <c r="B103" s="195" t="str">
        <f t="shared" si="19"/>
        <v/>
      </c>
      <c r="C103" s="507">
        <f>IF(D93="","-",+C102+1)</f>
        <v>2021</v>
      </c>
      <c r="D103" s="629">
        <v>1144078.9593023253</v>
      </c>
      <c r="E103" s="630">
        <v>30421.756097560974</v>
      </c>
      <c r="F103" s="631">
        <v>1113657.2032047643</v>
      </c>
      <c r="G103" s="631">
        <v>1128868.0812535449</v>
      </c>
      <c r="H103" s="633">
        <v>158564.34301687434</v>
      </c>
      <c r="I103" s="634">
        <v>158564.34301687434</v>
      </c>
      <c r="J103" s="514">
        <f t="shared" si="15"/>
        <v>0</v>
      </c>
      <c r="K103" s="514"/>
      <c r="L103" s="655">
        <f>+H103</f>
        <v>158564.34301687434</v>
      </c>
      <c r="M103" s="514">
        <f t="shared" ref="M103" si="22">IF(L103&lt;&gt;0,+H103-L103,0)</f>
        <v>0</v>
      </c>
      <c r="N103" s="655">
        <f>+I103</f>
        <v>158564.34301687434</v>
      </c>
      <c r="O103" s="514">
        <f t="shared" si="17"/>
        <v>0</v>
      </c>
      <c r="P103" s="514">
        <f t="shared" si="18"/>
        <v>0</v>
      </c>
    </row>
    <row r="104" spans="1:16">
      <c r="B104" s="195" t="str">
        <f t="shared" si="19"/>
        <v/>
      </c>
      <c r="C104" s="507">
        <f>IF(D93="","-",+C103+1)</f>
        <v>2022</v>
      </c>
      <c r="D104" s="374">
        <f>IF(F103+SUM(E$99:E103)=D$92,F103,D$92-SUM(E$99:E103))</f>
        <v>1113657.2032047643</v>
      </c>
      <c r="E104" s="522">
        <f>IF(+J96&lt;F103,J96,D104)</f>
        <v>29697.428571428572</v>
      </c>
      <c r="F104" s="523">
        <f t="shared" ref="F104:F130" si="23">+D104-E104</f>
        <v>1083959.7746333356</v>
      </c>
      <c r="G104" s="523">
        <f t="shared" ref="G104:G130" si="24">+(F104+D104)/2</f>
        <v>1098808.48891905</v>
      </c>
      <c r="H104" s="526">
        <f t="shared" ref="H104:H154" si="25">+J$94*G104+E104</f>
        <v>158761.1035965512</v>
      </c>
      <c r="I104" s="577">
        <f t="shared" ref="I104:I154" si="26">+J$95*G104+E104</f>
        <v>158761.1035965512</v>
      </c>
      <c r="J104" s="514">
        <f t="shared" si="15"/>
        <v>0</v>
      </c>
      <c r="K104" s="514"/>
      <c r="L104" s="525"/>
      <c r="M104" s="514">
        <f t="shared" si="16"/>
        <v>0</v>
      </c>
      <c r="N104" s="525"/>
      <c r="O104" s="514">
        <f t="shared" si="17"/>
        <v>0</v>
      </c>
      <c r="P104" s="514">
        <f t="shared" si="18"/>
        <v>0</v>
      </c>
    </row>
    <row r="105" spans="1:16">
      <c r="B105" s="195" t="str">
        <f t="shared" si="19"/>
        <v/>
      </c>
      <c r="C105" s="507">
        <f>IF(D93="","-",+C104+1)</f>
        <v>2023</v>
      </c>
      <c r="D105" s="374">
        <f>IF(F104+SUM(E$99:E104)=D$92,F104,D$92-SUM(E$99:E104))</f>
        <v>1083959.7746333356</v>
      </c>
      <c r="E105" s="522">
        <f>IF(+J96&lt;F104,J96,D105)</f>
        <v>29697.428571428572</v>
      </c>
      <c r="F105" s="523">
        <f t="shared" si="23"/>
        <v>1054262.346061907</v>
      </c>
      <c r="G105" s="523">
        <f t="shared" si="24"/>
        <v>1069111.0603476213</v>
      </c>
      <c r="H105" s="526">
        <f t="shared" si="25"/>
        <v>155272.90769264512</v>
      </c>
      <c r="I105" s="577">
        <f t="shared" si="26"/>
        <v>155272.90769264512</v>
      </c>
      <c r="J105" s="514">
        <f t="shared" si="15"/>
        <v>0</v>
      </c>
      <c r="K105" s="514"/>
      <c r="L105" s="525"/>
      <c r="M105" s="514">
        <f t="shared" si="16"/>
        <v>0</v>
      </c>
      <c r="N105" s="525"/>
      <c r="O105" s="514">
        <f t="shared" si="17"/>
        <v>0</v>
      </c>
      <c r="P105" s="514">
        <f t="shared" si="18"/>
        <v>0</v>
      </c>
    </row>
    <row r="106" spans="1:16">
      <c r="B106" s="195" t="str">
        <f t="shared" si="19"/>
        <v/>
      </c>
      <c r="C106" s="507">
        <f>IF(D93="","-",+C105+1)</f>
        <v>2024</v>
      </c>
      <c r="D106" s="374">
        <f>IF(F105+SUM(E$99:E105)=D$92,F105,D$92-SUM(E$99:E105))</f>
        <v>1054262.346061907</v>
      </c>
      <c r="E106" s="522">
        <f>IF(+J96&lt;F105,J96,D106)</f>
        <v>29697.428571428572</v>
      </c>
      <c r="F106" s="523">
        <f t="shared" si="23"/>
        <v>1024564.9174904785</v>
      </c>
      <c r="G106" s="523">
        <f t="shared" si="24"/>
        <v>1039413.6317761927</v>
      </c>
      <c r="H106" s="526">
        <f t="shared" si="25"/>
        <v>151784.71178873905</v>
      </c>
      <c r="I106" s="577">
        <f t="shared" si="26"/>
        <v>151784.71178873905</v>
      </c>
      <c r="J106" s="514">
        <f t="shared" si="15"/>
        <v>0</v>
      </c>
      <c r="K106" s="514"/>
      <c r="L106" s="525"/>
      <c r="M106" s="514">
        <f t="shared" si="16"/>
        <v>0</v>
      </c>
      <c r="N106" s="525"/>
      <c r="O106" s="514">
        <f t="shared" si="17"/>
        <v>0</v>
      </c>
      <c r="P106" s="514">
        <f t="shared" si="18"/>
        <v>0</v>
      </c>
    </row>
    <row r="107" spans="1:16">
      <c r="B107" s="195" t="str">
        <f t="shared" si="19"/>
        <v/>
      </c>
      <c r="C107" s="507">
        <f>IF(D93="","-",+C106+1)</f>
        <v>2025</v>
      </c>
      <c r="D107" s="374">
        <f>IF(F106+SUM(E$99:E106)=D$92,F106,D$92-SUM(E$99:E106))</f>
        <v>1024564.9174904785</v>
      </c>
      <c r="E107" s="522">
        <f>IF(+J96&lt;F106,J96,D107)</f>
        <v>29697.428571428572</v>
      </c>
      <c r="F107" s="523">
        <f t="shared" si="23"/>
        <v>994867.48891904997</v>
      </c>
      <c r="G107" s="523">
        <f t="shared" si="24"/>
        <v>1009716.2032047643</v>
      </c>
      <c r="H107" s="526">
        <f t="shared" si="25"/>
        <v>148296.515884833</v>
      </c>
      <c r="I107" s="577">
        <f t="shared" si="26"/>
        <v>148296.515884833</v>
      </c>
      <c r="J107" s="514">
        <f t="shared" si="15"/>
        <v>0</v>
      </c>
      <c r="K107" s="514"/>
      <c r="L107" s="525"/>
      <c r="M107" s="514">
        <f t="shared" si="16"/>
        <v>0</v>
      </c>
      <c r="N107" s="525"/>
      <c r="O107" s="514">
        <f t="shared" si="17"/>
        <v>0</v>
      </c>
      <c r="P107" s="514">
        <f t="shared" si="18"/>
        <v>0</v>
      </c>
    </row>
    <row r="108" spans="1:16">
      <c r="B108" s="195" t="str">
        <f t="shared" si="19"/>
        <v/>
      </c>
      <c r="C108" s="507">
        <f>IF(D93="","-",+C107+1)</f>
        <v>2026</v>
      </c>
      <c r="D108" s="374">
        <f>IF(F107+SUM(E$99:E107)=D$92,F107,D$92-SUM(E$99:E107))</f>
        <v>994867.48891904997</v>
      </c>
      <c r="E108" s="522">
        <f>IF(+J96&lt;F107,J96,D108)</f>
        <v>29697.428571428572</v>
      </c>
      <c r="F108" s="523">
        <f t="shared" si="23"/>
        <v>965170.06034762145</v>
      </c>
      <c r="G108" s="523">
        <f t="shared" si="24"/>
        <v>980018.77463333565</v>
      </c>
      <c r="H108" s="526">
        <f t="shared" si="25"/>
        <v>144808.31998092693</v>
      </c>
      <c r="I108" s="577">
        <f t="shared" si="26"/>
        <v>144808.31998092693</v>
      </c>
      <c r="J108" s="514">
        <f t="shared" si="15"/>
        <v>0</v>
      </c>
      <c r="K108" s="514"/>
      <c r="L108" s="525"/>
      <c r="M108" s="514">
        <f t="shared" si="16"/>
        <v>0</v>
      </c>
      <c r="N108" s="525"/>
      <c r="O108" s="514">
        <f t="shared" si="17"/>
        <v>0</v>
      </c>
      <c r="P108" s="514">
        <f t="shared" si="18"/>
        <v>0</v>
      </c>
    </row>
    <row r="109" spans="1:16">
      <c r="B109" s="195" t="str">
        <f t="shared" si="19"/>
        <v/>
      </c>
      <c r="C109" s="507">
        <f>IF(D93="","-",+C108+1)</f>
        <v>2027</v>
      </c>
      <c r="D109" s="374">
        <f>IF(F108+SUM(E$99:E108)=D$92,F108,D$92-SUM(E$99:E108))</f>
        <v>965170.06034762145</v>
      </c>
      <c r="E109" s="522">
        <f>IF(+J96&lt;F108,J96,D109)</f>
        <v>29697.428571428572</v>
      </c>
      <c r="F109" s="523">
        <f t="shared" si="23"/>
        <v>935472.63177619292</v>
      </c>
      <c r="G109" s="523">
        <f t="shared" si="24"/>
        <v>950321.34606190724</v>
      </c>
      <c r="H109" s="526">
        <f t="shared" si="25"/>
        <v>141320.12407702088</v>
      </c>
      <c r="I109" s="577">
        <f t="shared" si="26"/>
        <v>141320.12407702088</v>
      </c>
      <c r="J109" s="514">
        <f t="shared" si="15"/>
        <v>0</v>
      </c>
      <c r="K109" s="514"/>
      <c r="L109" s="525"/>
      <c r="M109" s="514">
        <f t="shared" si="16"/>
        <v>0</v>
      </c>
      <c r="N109" s="525"/>
      <c r="O109" s="514">
        <f t="shared" si="17"/>
        <v>0</v>
      </c>
      <c r="P109" s="514">
        <f t="shared" si="18"/>
        <v>0</v>
      </c>
    </row>
    <row r="110" spans="1:16">
      <c r="B110" s="195" t="str">
        <f t="shared" si="19"/>
        <v/>
      </c>
      <c r="C110" s="507">
        <f>IF(D93="","-",+C109+1)</f>
        <v>2028</v>
      </c>
      <c r="D110" s="374">
        <f>IF(F109+SUM(E$99:E109)=D$92,F109,D$92-SUM(E$99:E109))</f>
        <v>935472.63177619292</v>
      </c>
      <c r="E110" s="522">
        <f>IF(+J96&lt;F109,J96,D110)</f>
        <v>29697.428571428572</v>
      </c>
      <c r="F110" s="523">
        <f t="shared" si="23"/>
        <v>905775.2032047644</v>
      </c>
      <c r="G110" s="523">
        <f t="shared" si="24"/>
        <v>920623.91749047861</v>
      </c>
      <c r="H110" s="526">
        <f t="shared" si="25"/>
        <v>137831.92817311478</v>
      </c>
      <c r="I110" s="577">
        <f t="shared" si="26"/>
        <v>137831.92817311478</v>
      </c>
      <c r="J110" s="514">
        <f t="shared" si="15"/>
        <v>0</v>
      </c>
      <c r="K110" s="514"/>
      <c r="L110" s="525"/>
      <c r="M110" s="514">
        <f t="shared" si="16"/>
        <v>0</v>
      </c>
      <c r="N110" s="525"/>
      <c r="O110" s="514">
        <f t="shared" si="17"/>
        <v>0</v>
      </c>
      <c r="P110" s="514">
        <f t="shared" si="18"/>
        <v>0</v>
      </c>
    </row>
    <row r="111" spans="1:16">
      <c r="B111" s="195" t="str">
        <f t="shared" si="19"/>
        <v/>
      </c>
      <c r="C111" s="507">
        <f>IF(D93="","-",+C110+1)</f>
        <v>2029</v>
      </c>
      <c r="D111" s="374">
        <f>IF(F110+SUM(E$99:E110)=D$92,F110,D$92-SUM(E$99:E110))</f>
        <v>905775.2032047644</v>
      </c>
      <c r="E111" s="522">
        <f>IF(+J96&lt;F110,J96,D111)</f>
        <v>29697.428571428572</v>
      </c>
      <c r="F111" s="523">
        <f t="shared" si="23"/>
        <v>876077.77463333588</v>
      </c>
      <c r="G111" s="523">
        <f t="shared" si="24"/>
        <v>890926.4889190502</v>
      </c>
      <c r="H111" s="526">
        <f t="shared" si="25"/>
        <v>134343.73226920873</v>
      </c>
      <c r="I111" s="577">
        <f t="shared" si="26"/>
        <v>134343.73226920873</v>
      </c>
      <c r="J111" s="514">
        <f t="shared" si="15"/>
        <v>0</v>
      </c>
      <c r="K111" s="514"/>
      <c r="L111" s="525"/>
      <c r="M111" s="514">
        <f t="shared" si="16"/>
        <v>0</v>
      </c>
      <c r="N111" s="525"/>
      <c r="O111" s="514">
        <f t="shared" si="17"/>
        <v>0</v>
      </c>
      <c r="P111" s="514">
        <f t="shared" si="18"/>
        <v>0</v>
      </c>
    </row>
    <row r="112" spans="1:16">
      <c r="B112" s="195" t="str">
        <f t="shared" si="19"/>
        <v/>
      </c>
      <c r="C112" s="507">
        <f>IF(D93="","-",+C111+1)</f>
        <v>2030</v>
      </c>
      <c r="D112" s="374">
        <f>IF(F111+SUM(E$99:E111)=D$92,F111,D$92-SUM(E$99:E111))</f>
        <v>876077.77463333588</v>
      </c>
      <c r="E112" s="522">
        <f>IF(+J96&lt;F111,J96,D112)</f>
        <v>29697.428571428572</v>
      </c>
      <c r="F112" s="523">
        <f t="shared" si="23"/>
        <v>846380.34606190736</v>
      </c>
      <c r="G112" s="523">
        <f t="shared" si="24"/>
        <v>861229.06034762156</v>
      </c>
      <c r="H112" s="526">
        <f t="shared" si="25"/>
        <v>130855.53636530266</v>
      </c>
      <c r="I112" s="577">
        <f t="shared" si="26"/>
        <v>130855.53636530266</v>
      </c>
      <c r="J112" s="514">
        <f t="shared" si="15"/>
        <v>0</v>
      </c>
      <c r="K112" s="514"/>
      <c r="L112" s="525"/>
      <c r="M112" s="514">
        <f t="shared" si="16"/>
        <v>0</v>
      </c>
      <c r="N112" s="525"/>
      <c r="O112" s="514">
        <f t="shared" si="17"/>
        <v>0</v>
      </c>
      <c r="P112" s="514">
        <f t="shared" si="18"/>
        <v>0</v>
      </c>
    </row>
    <row r="113" spans="2:16">
      <c r="B113" s="195" t="str">
        <f t="shared" si="19"/>
        <v/>
      </c>
      <c r="C113" s="507">
        <f>IF(D93="","-",+C112+1)</f>
        <v>2031</v>
      </c>
      <c r="D113" s="374">
        <f>IF(F112+SUM(E$99:E112)=D$92,F112,D$92-SUM(E$99:E112))</f>
        <v>846380.34606190736</v>
      </c>
      <c r="E113" s="522">
        <f>IF(+J96&lt;F112,J96,D113)</f>
        <v>29697.428571428572</v>
      </c>
      <c r="F113" s="523">
        <f t="shared" si="23"/>
        <v>816682.91749047884</v>
      </c>
      <c r="G113" s="523">
        <f t="shared" si="24"/>
        <v>831531.63177619316</v>
      </c>
      <c r="H113" s="526">
        <f t="shared" si="25"/>
        <v>127367.34046139661</v>
      </c>
      <c r="I113" s="577">
        <f t="shared" si="26"/>
        <v>127367.34046139661</v>
      </c>
      <c r="J113" s="514">
        <f t="shared" si="15"/>
        <v>0</v>
      </c>
      <c r="K113" s="514"/>
      <c r="L113" s="525"/>
      <c r="M113" s="514">
        <f t="shared" si="16"/>
        <v>0</v>
      </c>
      <c r="N113" s="525"/>
      <c r="O113" s="514">
        <f t="shared" si="17"/>
        <v>0</v>
      </c>
      <c r="P113" s="514">
        <f t="shared" si="18"/>
        <v>0</v>
      </c>
    </row>
    <row r="114" spans="2:16">
      <c r="B114" s="195" t="str">
        <f t="shared" si="19"/>
        <v/>
      </c>
      <c r="C114" s="507">
        <f>IF(D93="","-",+C113+1)</f>
        <v>2032</v>
      </c>
      <c r="D114" s="374">
        <f>IF(F113+SUM(E$99:E113)=D$92,F113,D$92-SUM(E$99:E113))</f>
        <v>816682.91749047884</v>
      </c>
      <c r="E114" s="522">
        <f>IF(+J96&lt;F113,J96,D114)</f>
        <v>29697.428571428572</v>
      </c>
      <c r="F114" s="523">
        <f t="shared" si="23"/>
        <v>786985.48891905032</v>
      </c>
      <c r="G114" s="523">
        <f t="shared" si="24"/>
        <v>801834.20320476452</v>
      </c>
      <c r="H114" s="526">
        <f t="shared" si="25"/>
        <v>123879.14455749054</v>
      </c>
      <c r="I114" s="577">
        <f t="shared" si="26"/>
        <v>123879.14455749054</v>
      </c>
      <c r="J114" s="514">
        <f t="shared" si="15"/>
        <v>0</v>
      </c>
      <c r="K114" s="514"/>
      <c r="L114" s="525"/>
      <c r="M114" s="514">
        <f t="shared" si="16"/>
        <v>0</v>
      </c>
      <c r="N114" s="525"/>
      <c r="O114" s="514">
        <f t="shared" si="17"/>
        <v>0</v>
      </c>
      <c r="P114" s="514">
        <f t="shared" si="18"/>
        <v>0</v>
      </c>
    </row>
    <row r="115" spans="2:16">
      <c r="B115" s="195" t="str">
        <f t="shared" si="19"/>
        <v/>
      </c>
      <c r="C115" s="507">
        <f>IF(D93="","-",+C114+1)</f>
        <v>2033</v>
      </c>
      <c r="D115" s="374">
        <f>IF(F114+SUM(E$99:E114)=D$92,F114,D$92-SUM(E$99:E114))</f>
        <v>786985.48891905032</v>
      </c>
      <c r="E115" s="522">
        <f>IF(+J96&lt;F114,J96,D115)</f>
        <v>29697.428571428572</v>
      </c>
      <c r="F115" s="523">
        <f t="shared" si="23"/>
        <v>757288.06034762179</v>
      </c>
      <c r="G115" s="523">
        <f t="shared" si="24"/>
        <v>772136.77463333611</v>
      </c>
      <c r="H115" s="526">
        <f t="shared" si="25"/>
        <v>120390.94865358449</v>
      </c>
      <c r="I115" s="577">
        <f t="shared" si="26"/>
        <v>120390.94865358449</v>
      </c>
      <c r="J115" s="514">
        <f t="shared" si="15"/>
        <v>0</v>
      </c>
      <c r="K115" s="514"/>
      <c r="L115" s="525"/>
      <c r="M115" s="514">
        <f t="shared" si="16"/>
        <v>0</v>
      </c>
      <c r="N115" s="525"/>
      <c r="O115" s="514">
        <f t="shared" si="17"/>
        <v>0</v>
      </c>
      <c r="P115" s="514">
        <f t="shared" si="18"/>
        <v>0</v>
      </c>
    </row>
    <row r="116" spans="2:16">
      <c r="B116" s="195" t="str">
        <f t="shared" si="19"/>
        <v/>
      </c>
      <c r="C116" s="507">
        <f>IF(D93="","-",+C115+1)</f>
        <v>2034</v>
      </c>
      <c r="D116" s="374">
        <f>IF(F115+SUM(E$99:E115)=D$92,F115,D$92-SUM(E$99:E115))</f>
        <v>757288.06034762179</v>
      </c>
      <c r="E116" s="522">
        <f>IF(+J96&lt;F115,J96,D116)</f>
        <v>29697.428571428572</v>
      </c>
      <c r="F116" s="523">
        <f t="shared" si="23"/>
        <v>727590.63177619327</v>
      </c>
      <c r="G116" s="523">
        <f t="shared" si="24"/>
        <v>742439.34606190748</v>
      </c>
      <c r="H116" s="526">
        <f t="shared" si="25"/>
        <v>116902.75274967842</v>
      </c>
      <c r="I116" s="577">
        <f t="shared" si="26"/>
        <v>116902.75274967842</v>
      </c>
      <c r="J116" s="514">
        <f t="shared" si="15"/>
        <v>0</v>
      </c>
      <c r="K116" s="514"/>
      <c r="L116" s="525"/>
      <c r="M116" s="514">
        <f t="shared" si="16"/>
        <v>0</v>
      </c>
      <c r="N116" s="525"/>
      <c r="O116" s="514">
        <f t="shared" si="17"/>
        <v>0</v>
      </c>
      <c r="P116" s="514">
        <f t="shared" si="18"/>
        <v>0</v>
      </c>
    </row>
    <row r="117" spans="2:16">
      <c r="B117" s="195" t="str">
        <f t="shared" si="19"/>
        <v/>
      </c>
      <c r="C117" s="507">
        <f>IF(D93="","-",+C116+1)</f>
        <v>2035</v>
      </c>
      <c r="D117" s="374">
        <f>IF(F116+SUM(E$99:E116)=D$92,F116,D$92-SUM(E$99:E116))</f>
        <v>727590.63177619327</v>
      </c>
      <c r="E117" s="522">
        <f>IF(+J96&lt;F116,J96,D117)</f>
        <v>29697.428571428572</v>
      </c>
      <c r="F117" s="523">
        <f t="shared" si="23"/>
        <v>697893.20320476475</v>
      </c>
      <c r="G117" s="523">
        <f t="shared" si="24"/>
        <v>712741.91749047907</v>
      </c>
      <c r="H117" s="526">
        <f t="shared" si="25"/>
        <v>113414.55684577234</v>
      </c>
      <c r="I117" s="577">
        <f t="shared" si="26"/>
        <v>113414.55684577234</v>
      </c>
      <c r="J117" s="514">
        <f t="shared" si="15"/>
        <v>0</v>
      </c>
      <c r="K117" s="514"/>
      <c r="L117" s="525"/>
      <c r="M117" s="514">
        <f t="shared" si="16"/>
        <v>0</v>
      </c>
      <c r="N117" s="525"/>
      <c r="O117" s="514">
        <f t="shared" si="17"/>
        <v>0</v>
      </c>
      <c r="P117" s="514">
        <f t="shared" si="18"/>
        <v>0</v>
      </c>
    </row>
    <row r="118" spans="2:16">
      <c r="B118" s="195" t="str">
        <f t="shared" si="19"/>
        <v/>
      </c>
      <c r="C118" s="507">
        <f>IF(D93="","-",+C117+1)</f>
        <v>2036</v>
      </c>
      <c r="D118" s="374">
        <f>IF(F117+SUM(E$99:E117)=D$92,F117,D$92-SUM(E$99:E117))</f>
        <v>697893.20320476475</v>
      </c>
      <c r="E118" s="522">
        <f>IF(+J96&lt;F117,J96,D118)</f>
        <v>29697.428571428572</v>
      </c>
      <c r="F118" s="523">
        <f t="shared" si="23"/>
        <v>668195.77463333623</v>
      </c>
      <c r="G118" s="523">
        <f t="shared" si="24"/>
        <v>683044.48891905043</v>
      </c>
      <c r="H118" s="526">
        <f t="shared" si="25"/>
        <v>109926.36094186627</v>
      </c>
      <c r="I118" s="577">
        <f t="shared" si="26"/>
        <v>109926.36094186627</v>
      </c>
      <c r="J118" s="514">
        <f t="shared" si="15"/>
        <v>0</v>
      </c>
      <c r="K118" s="514"/>
      <c r="L118" s="525"/>
      <c r="M118" s="514">
        <f t="shared" si="16"/>
        <v>0</v>
      </c>
      <c r="N118" s="525"/>
      <c r="O118" s="514">
        <f t="shared" si="17"/>
        <v>0</v>
      </c>
      <c r="P118" s="514">
        <f t="shared" si="18"/>
        <v>0</v>
      </c>
    </row>
    <row r="119" spans="2:16">
      <c r="B119" s="195" t="str">
        <f t="shared" si="19"/>
        <v/>
      </c>
      <c r="C119" s="507">
        <f>IF(D93="","-",+C118+1)</f>
        <v>2037</v>
      </c>
      <c r="D119" s="374">
        <f>IF(F118+SUM(E$99:E118)=D$92,F118,D$92-SUM(E$99:E118))</f>
        <v>668195.77463333623</v>
      </c>
      <c r="E119" s="522">
        <f>IF(+J96&lt;F118,J96,D119)</f>
        <v>29697.428571428572</v>
      </c>
      <c r="F119" s="523">
        <f t="shared" si="23"/>
        <v>638498.34606190771</v>
      </c>
      <c r="G119" s="523">
        <f t="shared" si="24"/>
        <v>653347.06034762203</v>
      </c>
      <c r="H119" s="526">
        <f t="shared" si="25"/>
        <v>106438.16503796022</v>
      </c>
      <c r="I119" s="577">
        <f t="shared" si="26"/>
        <v>106438.16503796022</v>
      </c>
      <c r="J119" s="514">
        <f t="shared" si="15"/>
        <v>0</v>
      </c>
      <c r="K119" s="514"/>
      <c r="L119" s="525"/>
      <c r="M119" s="514">
        <f t="shared" si="16"/>
        <v>0</v>
      </c>
      <c r="N119" s="525"/>
      <c r="O119" s="514">
        <f t="shared" si="17"/>
        <v>0</v>
      </c>
      <c r="P119" s="514">
        <f t="shared" si="18"/>
        <v>0</v>
      </c>
    </row>
    <row r="120" spans="2:16">
      <c r="B120" s="195" t="str">
        <f t="shared" si="19"/>
        <v/>
      </c>
      <c r="C120" s="507">
        <f>IF(D93="","-",+C119+1)</f>
        <v>2038</v>
      </c>
      <c r="D120" s="374">
        <f>IF(F119+SUM(E$99:E119)=D$92,F119,D$92-SUM(E$99:E119))</f>
        <v>638498.34606190771</v>
      </c>
      <c r="E120" s="522">
        <f>IF(+J96&lt;F119,J96,D120)</f>
        <v>29697.428571428572</v>
      </c>
      <c r="F120" s="523">
        <f t="shared" si="23"/>
        <v>608800.91749047919</v>
      </c>
      <c r="G120" s="523">
        <f t="shared" si="24"/>
        <v>623649.63177619339</v>
      </c>
      <c r="H120" s="526">
        <f t="shared" si="25"/>
        <v>102949.96913405415</v>
      </c>
      <c r="I120" s="577">
        <f t="shared" si="26"/>
        <v>102949.96913405415</v>
      </c>
      <c r="J120" s="514">
        <f t="shared" si="15"/>
        <v>0</v>
      </c>
      <c r="K120" s="514"/>
      <c r="L120" s="525"/>
      <c r="M120" s="514">
        <f t="shared" si="16"/>
        <v>0</v>
      </c>
      <c r="N120" s="525"/>
      <c r="O120" s="514">
        <f t="shared" si="17"/>
        <v>0</v>
      </c>
      <c r="P120" s="514">
        <f t="shared" si="18"/>
        <v>0</v>
      </c>
    </row>
    <row r="121" spans="2:16">
      <c r="B121" s="195" t="str">
        <f t="shared" si="19"/>
        <v/>
      </c>
      <c r="C121" s="507">
        <f>IF(D93="","-",+C120+1)</f>
        <v>2039</v>
      </c>
      <c r="D121" s="374">
        <f>IF(F120+SUM(E$99:E120)=D$92,F120,D$92-SUM(E$99:E120))</f>
        <v>608800.91749047919</v>
      </c>
      <c r="E121" s="522">
        <f>IF(+J96&lt;F120,J96,D121)</f>
        <v>29697.428571428572</v>
      </c>
      <c r="F121" s="523">
        <f t="shared" si="23"/>
        <v>579103.48891905067</v>
      </c>
      <c r="G121" s="523">
        <f t="shared" si="24"/>
        <v>593952.20320476498</v>
      </c>
      <c r="H121" s="526">
        <f t="shared" si="25"/>
        <v>99461.773230148101</v>
      </c>
      <c r="I121" s="577">
        <f t="shared" si="26"/>
        <v>99461.773230148101</v>
      </c>
      <c r="J121" s="514">
        <f t="shared" si="15"/>
        <v>0</v>
      </c>
      <c r="K121" s="514"/>
      <c r="L121" s="525"/>
      <c r="M121" s="514">
        <f t="shared" si="16"/>
        <v>0</v>
      </c>
      <c r="N121" s="525"/>
      <c r="O121" s="514">
        <f t="shared" si="17"/>
        <v>0</v>
      </c>
      <c r="P121" s="514">
        <f t="shared" si="18"/>
        <v>0</v>
      </c>
    </row>
    <row r="122" spans="2:16">
      <c r="B122" s="195" t="str">
        <f t="shared" si="19"/>
        <v/>
      </c>
      <c r="C122" s="507">
        <f>IF(D93="","-",+C121+1)</f>
        <v>2040</v>
      </c>
      <c r="D122" s="374">
        <f>IF(F121+SUM(E$99:E121)=D$92,F121,D$92-SUM(E$99:E121))</f>
        <v>579103.48891905067</v>
      </c>
      <c r="E122" s="522">
        <f>IF(+J96&lt;F121,J96,D122)</f>
        <v>29697.428571428572</v>
      </c>
      <c r="F122" s="523">
        <f t="shared" si="23"/>
        <v>549406.06034762214</v>
      </c>
      <c r="G122" s="523">
        <f t="shared" si="24"/>
        <v>564254.77463333635</v>
      </c>
      <c r="H122" s="526">
        <f t="shared" si="25"/>
        <v>95973.577326242026</v>
      </c>
      <c r="I122" s="577">
        <f t="shared" si="26"/>
        <v>95973.577326242026</v>
      </c>
      <c r="J122" s="514">
        <f t="shared" si="15"/>
        <v>0</v>
      </c>
      <c r="K122" s="514"/>
      <c r="L122" s="525"/>
      <c r="M122" s="514">
        <f t="shared" si="16"/>
        <v>0</v>
      </c>
      <c r="N122" s="525"/>
      <c r="O122" s="514">
        <f t="shared" si="17"/>
        <v>0</v>
      </c>
      <c r="P122" s="514">
        <f t="shared" si="18"/>
        <v>0</v>
      </c>
    </row>
    <row r="123" spans="2:16">
      <c r="B123" s="195" t="str">
        <f t="shared" si="19"/>
        <v/>
      </c>
      <c r="C123" s="507">
        <f>IF(D93="","-",+C122+1)</f>
        <v>2041</v>
      </c>
      <c r="D123" s="374">
        <f>IF(F122+SUM(E$99:E122)=D$92,F122,D$92-SUM(E$99:E122))</f>
        <v>549406.06034762214</v>
      </c>
      <c r="E123" s="522">
        <f>IF(+J96&lt;F122,J96,D123)</f>
        <v>29697.428571428572</v>
      </c>
      <c r="F123" s="523">
        <f t="shared" si="23"/>
        <v>519708.63177619356</v>
      </c>
      <c r="G123" s="523">
        <f t="shared" si="24"/>
        <v>534557.34606190783</v>
      </c>
      <c r="H123" s="526">
        <f t="shared" si="25"/>
        <v>92485.381422335951</v>
      </c>
      <c r="I123" s="577">
        <f t="shared" si="26"/>
        <v>92485.381422335951</v>
      </c>
      <c r="J123" s="514">
        <f t="shared" si="15"/>
        <v>0</v>
      </c>
      <c r="K123" s="514"/>
      <c r="L123" s="525"/>
      <c r="M123" s="514">
        <f t="shared" si="16"/>
        <v>0</v>
      </c>
      <c r="N123" s="525"/>
      <c r="O123" s="514">
        <f t="shared" si="17"/>
        <v>0</v>
      </c>
      <c r="P123" s="514">
        <f t="shared" si="18"/>
        <v>0</v>
      </c>
    </row>
    <row r="124" spans="2:16">
      <c r="B124" s="195" t="str">
        <f t="shared" si="19"/>
        <v/>
      </c>
      <c r="C124" s="507">
        <f>IF(D93="","-",+C123+1)</f>
        <v>2042</v>
      </c>
      <c r="D124" s="374">
        <f>IF(F123+SUM(E$99:E123)=D$92,F123,D$92-SUM(E$99:E123))</f>
        <v>519708.63177619356</v>
      </c>
      <c r="E124" s="522">
        <f>IF(+J96&lt;F123,J96,D124)</f>
        <v>29697.428571428572</v>
      </c>
      <c r="F124" s="523">
        <f t="shared" si="23"/>
        <v>490011.20320476498</v>
      </c>
      <c r="G124" s="523">
        <f t="shared" si="24"/>
        <v>504859.9174904793</v>
      </c>
      <c r="H124" s="526">
        <f t="shared" si="25"/>
        <v>88997.185518429877</v>
      </c>
      <c r="I124" s="577">
        <f t="shared" si="26"/>
        <v>88997.185518429877</v>
      </c>
      <c r="J124" s="514">
        <f t="shared" si="15"/>
        <v>0</v>
      </c>
      <c r="K124" s="514"/>
      <c r="L124" s="525"/>
      <c r="M124" s="514">
        <f t="shared" si="16"/>
        <v>0</v>
      </c>
      <c r="N124" s="525"/>
      <c r="O124" s="514">
        <f t="shared" si="17"/>
        <v>0</v>
      </c>
      <c r="P124" s="514">
        <f t="shared" si="18"/>
        <v>0</v>
      </c>
    </row>
    <row r="125" spans="2:16">
      <c r="B125" s="195" t="str">
        <f t="shared" si="19"/>
        <v/>
      </c>
      <c r="C125" s="507">
        <f>IF(D93="","-",+C124+1)</f>
        <v>2043</v>
      </c>
      <c r="D125" s="374">
        <f>IF(F124+SUM(E$99:E124)=D$92,F124,D$92-SUM(E$99:E124))</f>
        <v>490011.20320476498</v>
      </c>
      <c r="E125" s="522">
        <f>IF(+J96&lt;F124,J96,D125)</f>
        <v>29697.428571428572</v>
      </c>
      <c r="F125" s="523">
        <f t="shared" si="23"/>
        <v>460313.7746333364</v>
      </c>
      <c r="G125" s="523">
        <f t="shared" si="24"/>
        <v>475162.48891905067</v>
      </c>
      <c r="H125" s="526">
        <f t="shared" si="25"/>
        <v>85508.989614523802</v>
      </c>
      <c r="I125" s="577">
        <f t="shared" si="26"/>
        <v>85508.989614523802</v>
      </c>
      <c r="J125" s="514">
        <f t="shared" si="15"/>
        <v>0</v>
      </c>
      <c r="K125" s="514"/>
      <c r="L125" s="525"/>
      <c r="M125" s="514">
        <f t="shared" si="16"/>
        <v>0</v>
      </c>
      <c r="N125" s="525"/>
      <c r="O125" s="514">
        <f t="shared" si="17"/>
        <v>0</v>
      </c>
      <c r="P125" s="514">
        <f t="shared" si="18"/>
        <v>0</v>
      </c>
    </row>
    <row r="126" spans="2:16">
      <c r="B126" s="195" t="str">
        <f t="shared" si="19"/>
        <v/>
      </c>
      <c r="C126" s="507">
        <f>IF(D93="","-",+C125+1)</f>
        <v>2044</v>
      </c>
      <c r="D126" s="374">
        <f>IF(F125+SUM(E$99:E125)=D$92,F125,D$92-SUM(E$99:E125))</f>
        <v>460313.7746333364</v>
      </c>
      <c r="E126" s="522">
        <f>IF(+J96&lt;F125,J96,D126)</f>
        <v>29697.428571428572</v>
      </c>
      <c r="F126" s="523">
        <f t="shared" si="23"/>
        <v>430616.34606190783</v>
      </c>
      <c r="G126" s="523">
        <f t="shared" si="24"/>
        <v>445465.06034762214</v>
      </c>
      <c r="H126" s="526">
        <f t="shared" si="25"/>
        <v>82020.793710617741</v>
      </c>
      <c r="I126" s="577">
        <f t="shared" si="26"/>
        <v>82020.793710617741</v>
      </c>
      <c r="J126" s="514">
        <f t="shared" si="15"/>
        <v>0</v>
      </c>
      <c r="K126" s="514"/>
      <c r="L126" s="525"/>
      <c r="M126" s="514">
        <f t="shared" si="16"/>
        <v>0</v>
      </c>
      <c r="N126" s="525"/>
      <c r="O126" s="514">
        <f t="shared" si="17"/>
        <v>0</v>
      </c>
      <c r="P126" s="514">
        <f t="shared" si="18"/>
        <v>0</v>
      </c>
    </row>
    <row r="127" spans="2:16">
      <c r="B127" s="195" t="str">
        <f t="shared" si="19"/>
        <v/>
      </c>
      <c r="C127" s="507">
        <f>IF(D93="","-",+C126+1)</f>
        <v>2045</v>
      </c>
      <c r="D127" s="374">
        <f>IF(F126+SUM(E$99:E126)=D$92,F126,D$92-SUM(E$99:E126))</f>
        <v>430616.34606190783</v>
      </c>
      <c r="E127" s="522">
        <f>IF(+J96&lt;F126,J96,D127)</f>
        <v>29697.428571428572</v>
      </c>
      <c r="F127" s="523">
        <f t="shared" si="23"/>
        <v>400918.91749047925</v>
      </c>
      <c r="G127" s="523">
        <f t="shared" si="24"/>
        <v>415767.63177619351</v>
      </c>
      <c r="H127" s="526">
        <f t="shared" si="25"/>
        <v>78532.597806711667</v>
      </c>
      <c r="I127" s="577">
        <f t="shared" si="26"/>
        <v>78532.597806711667</v>
      </c>
      <c r="J127" s="514">
        <f t="shared" si="15"/>
        <v>0</v>
      </c>
      <c r="K127" s="514"/>
      <c r="L127" s="525"/>
      <c r="M127" s="514">
        <f t="shared" si="16"/>
        <v>0</v>
      </c>
      <c r="N127" s="525"/>
      <c r="O127" s="514">
        <f t="shared" si="17"/>
        <v>0</v>
      </c>
      <c r="P127" s="514">
        <f t="shared" si="18"/>
        <v>0</v>
      </c>
    </row>
    <row r="128" spans="2:16">
      <c r="B128" s="195" t="str">
        <f t="shared" si="19"/>
        <v/>
      </c>
      <c r="C128" s="507">
        <f>IF(D93="","-",+C127+1)</f>
        <v>2046</v>
      </c>
      <c r="D128" s="374">
        <f>IF(F127+SUM(E$99:E127)=D$92,F127,D$92-SUM(E$99:E127))</f>
        <v>400918.91749047925</v>
      </c>
      <c r="E128" s="522">
        <f>IF(+J96&lt;F127,J96,D128)</f>
        <v>29697.428571428572</v>
      </c>
      <c r="F128" s="523">
        <f t="shared" si="23"/>
        <v>371221.48891905067</v>
      </c>
      <c r="G128" s="523">
        <f t="shared" si="24"/>
        <v>386070.20320476498</v>
      </c>
      <c r="H128" s="526">
        <f t="shared" si="25"/>
        <v>75044.401902805606</v>
      </c>
      <c r="I128" s="577">
        <f t="shared" si="26"/>
        <v>75044.401902805606</v>
      </c>
      <c r="J128" s="514">
        <f t="shared" si="15"/>
        <v>0</v>
      </c>
      <c r="K128" s="514"/>
      <c r="L128" s="525"/>
      <c r="M128" s="514">
        <f t="shared" si="16"/>
        <v>0</v>
      </c>
      <c r="N128" s="525"/>
      <c r="O128" s="514">
        <f t="shared" si="17"/>
        <v>0</v>
      </c>
      <c r="P128" s="514">
        <f t="shared" si="18"/>
        <v>0</v>
      </c>
    </row>
    <row r="129" spans="2:16">
      <c r="B129" s="195" t="str">
        <f t="shared" si="19"/>
        <v/>
      </c>
      <c r="C129" s="507">
        <f>IF(D93="","-",+C128+1)</f>
        <v>2047</v>
      </c>
      <c r="D129" s="374">
        <f>IF(F128+SUM(E$99:E128)=D$92,F128,D$92-SUM(E$99:E128))</f>
        <v>371221.48891905067</v>
      </c>
      <c r="E129" s="522">
        <f>IF(+J96&lt;F128,J96,D129)</f>
        <v>29697.428571428572</v>
      </c>
      <c r="F129" s="523">
        <f t="shared" si="23"/>
        <v>341524.06034762209</v>
      </c>
      <c r="G129" s="523">
        <f t="shared" si="24"/>
        <v>356372.77463333635</v>
      </c>
      <c r="H129" s="526">
        <f t="shared" si="25"/>
        <v>71556.205998899517</v>
      </c>
      <c r="I129" s="577">
        <f t="shared" si="26"/>
        <v>71556.205998899517</v>
      </c>
      <c r="J129" s="514">
        <f t="shared" si="15"/>
        <v>0</v>
      </c>
      <c r="K129" s="514"/>
      <c r="L129" s="525"/>
      <c r="M129" s="514">
        <f t="shared" si="16"/>
        <v>0</v>
      </c>
      <c r="N129" s="525"/>
      <c r="O129" s="514">
        <f t="shared" si="17"/>
        <v>0</v>
      </c>
      <c r="P129" s="514">
        <f t="shared" si="18"/>
        <v>0</v>
      </c>
    </row>
    <row r="130" spans="2:16">
      <c r="B130" s="195" t="str">
        <f t="shared" si="19"/>
        <v/>
      </c>
      <c r="C130" s="507">
        <f>IF(D93="","-",+C129+1)</f>
        <v>2048</v>
      </c>
      <c r="D130" s="374">
        <f>IF(F129+SUM(E$99:E129)=D$92,F129,D$92-SUM(E$99:E129))</f>
        <v>341524.06034762209</v>
      </c>
      <c r="E130" s="522">
        <f>IF(+J96&lt;F129,J96,D130)</f>
        <v>29697.428571428572</v>
      </c>
      <c r="F130" s="523">
        <f t="shared" si="23"/>
        <v>311826.63177619351</v>
      </c>
      <c r="G130" s="523">
        <f t="shared" si="24"/>
        <v>326675.34606190783</v>
      </c>
      <c r="H130" s="526">
        <f t="shared" si="25"/>
        <v>68068.010094993457</v>
      </c>
      <c r="I130" s="577">
        <f t="shared" si="26"/>
        <v>68068.010094993457</v>
      </c>
      <c r="J130" s="514">
        <f t="shared" si="15"/>
        <v>0</v>
      </c>
      <c r="K130" s="514"/>
      <c r="L130" s="525"/>
      <c r="M130" s="514">
        <f t="shared" si="16"/>
        <v>0</v>
      </c>
      <c r="N130" s="525"/>
      <c r="O130" s="514">
        <f t="shared" si="17"/>
        <v>0</v>
      </c>
      <c r="P130" s="514">
        <f t="shared" si="18"/>
        <v>0</v>
      </c>
    </row>
    <row r="131" spans="2:16">
      <c r="B131" s="195" t="str">
        <f t="shared" si="19"/>
        <v/>
      </c>
      <c r="C131" s="507">
        <f>IF(D93="","-",+C130+1)</f>
        <v>2049</v>
      </c>
      <c r="D131" s="374">
        <f>IF(F130+SUM(E$99:E130)=D$92,F130,D$92-SUM(E$99:E130))</f>
        <v>311826.63177619351</v>
      </c>
      <c r="E131" s="522">
        <f>IF(+J96&lt;F130,J96,D131)</f>
        <v>29697.428571428572</v>
      </c>
      <c r="F131" s="523">
        <f t="shared" ref="F131:F154" si="27">+D131-E131</f>
        <v>282129.20320476493</v>
      </c>
      <c r="G131" s="523">
        <f t="shared" ref="G131:G154" si="28">+(F131+D131)/2</f>
        <v>296977.91749047919</v>
      </c>
      <c r="H131" s="526">
        <f t="shared" si="25"/>
        <v>64579.814191087375</v>
      </c>
      <c r="I131" s="577">
        <f t="shared" si="26"/>
        <v>64579.814191087375</v>
      </c>
      <c r="J131" s="514">
        <f t="shared" ref="J131:J154" si="29">+I541-H541</f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>
      <c r="B132" s="195" t="str">
        <f t="shared" si="19"/>
        <v/>
      </c>
      <c r="C132" s="507">
        <f>IF(D93="","-",+C131+1)</f>
        <v>2050</v>
      </c>
      <c r="D132" s="374">
        <f>IF(F131+SUM(E$99:E131)=D$92,F131,D$92-SUM(E$99:E131))</f>
        <v>282129.20320476493</v>
      </c>
      <c r="E132" s="522">
        <f>IF(+J96&lt;F131,J96,D132)</f>
        <v>29697.428571428572</v>
      </c>
      <c r="F132" s="523">
        <f t="shared" si="27"/>
        <v>252431.77463333635</v>
      </c>
      <c r="G132" s="523">
        <f t="shared" si="28"/>
        <v>267280.48891905067</v>
      </c>
      <c r="H132" s="526">
        <f t="shared" si="25"/>
        <v>61091.618287181307</v>
      </c>
      <c r="I132" s="577">
        <f t="shared" si="26"/>
        <v>61091.618287181307</v>
      </c>
      <c r="J132" s="514">
        <f t="shared" si="29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>
      <c r="B133" s="195" t="str">
        <f t="shared" si="19"/>
        <v/>
      </c>
      <c r="C133" s="507">
        <f>IF(D93="","-",+C132+1)</f>
        <v>2051</v>
      </c>
      <c r="D133" s="374">
        <f>IF(F132+SUM(E$99:E132)=D$92,F132,D$92-SUM(E$99:E132))</f>
        <v>252431.77463333635</v>
      </c>
      <c r="E133" s="522">
        <f>IF(+J96&lt;F132,J96,D133)</f>
        <v>29697.428571428572</v>
      </c>
      <c r="F133" s="523">
        <f t="shared" si="27"/>
        <v>222734.34606190777</v>
      </c>
      <c r="G133" s="523">
        <f t="shared" si="28"/>
        <v>237583.06034762206</v>
      </c>
      <c r="H133" s="526">
        <f t="shared" si="25"/>
        <v>57603.422383275232</v>
      </c>
      <c r="I133" s="577">
        <f t="shared" si="26"/>
        <v>57603.422383275232</v>
      </c>
      <c r="J133" s="514">
        <f t="shared" si="29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>
      <c r="B134" s="195" t="str">
        <f t="shared" si="19"/>
        <v/>
      </c>
      <c r="C134" s="507">
        <f>IF(D93="","-",+C133+1)</f>
        <v>2052</v>
      </c>
      <c r="D134" s="374">
        <f>IF(F133+SUM(E$99:E133)=D$92,F133,D$92-SUM(E$99:E133))</f>
        <v>222734.34606190777</v>
      </c>
      <c r="E134" s="522">
        <f>IF(+J96&lt;F133,J96,D134)</f>
        <v>29697.428571428572</v>
      </c>
      <c r="F134" s="523">
        <f t="shared" si="27"/>
        <v>193036.91749047919</v>
      </c>
      <c r="G134" s="523">
        <f t="shared" si="28"/>
        <v>207885.63177619348</v>
      </c>
      <c r="H134" s="526">
        <f t="shared" si="25"/>
        <v>54115.226479369165</v>
      </c>
      <c r="I134" s="577">
        <f t="shared" si="26"/>
        <v>54115.226479369165</v>
      </c>
      <c r="J134" s="514">
        <f t="shared" si="29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>
      <c r="B135" s="195" t="str">
        <f t="shared" si="19"/>
        <v/>
      </c>
      <c r="C135" s="507">
        <f>IF(D93="","-",+C134+1)</f>
        <v>2053</v>
      </c>
      <c r="D135" s="374">
        <f>IF(F134+SUM(E$99:E134)=D$92,F134,D$92-SUM(E$99:E134))</f>
        <v>193036.91749047919</v>
      </c>
      <c r="E135" s="522">
        <f>IF(+J96&lt;F134,J96,D135)</f>
        <v>29697.428571428572</v>
      </c>
      <c r="F135" s="523">
        <f t="shared" si="27"/>
        <v>163339.48891905061</v>
      </c>
      <c r="G135" s="523">
        <f t="shared" si="28"/>
        <v>178188.2032047649</v>
      </c>
      <c r="H135" s="526">
        <f t="shared" si="25"/>
        <v>50627.030575463097</v>
      </c>
      <c r="I135" s="577">
        <f t="shared" si="26"/>
        <v>50627.030575463097</v>
      </c>
      <c r="J135" s="514">
        <f t="shared" si="29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>
      <c r="B136" s="195" t="str">
        <f t="shared" si="19"/>
        <v/>
      </c>
      <c r="C136" s="507">
        <f>IF(D93="","-",+C135+1)</f>
        <v>2054</v>
      </c>
      <c r="D136" s="374">
        <f>IF(F135+SUM(E$99:E135)=D$92,F135,D$92-SUM(E$99:E135))</f>
        <v>163339.48891905061</v>
      </c>
      <c r="E136" s="522">
        <f>IF(+J96&lt;F135,J96,D136)</f>
        <v>29697.428571428572</v>
      </c>
      <c r="F136" s="523">
        <f t="shared" si="27"/>
        <v>133642.06034762203</v>
      </c>
      <c r="G136" s="523">
        <f t="shared" si="28"/>
        <v>148490.77463333632</v>
      </c>
      <c r="H136" s="526">
        <f t="shared" si="25"/>
        <v>47138.834671557022</v>
      </c>
      <c r="I136" s="577">
        <f t="shared" si="26"/>
        <v>47138.834671557022</v>
      </c>
      <c r="J136" s="514">
        <f t="shared" si="29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>
      <c r="B137" s="195" t="str">
        <f t="shared" si="19"/>
        <v/>
      </c>
      <c r="C137" s="507">
        <f>IF(D93="","-",+C136+1)</f>
        <v>2055</v>
      </c>
      <c r="D137" s="374">
        <f>IF(F136+SUM(E$99:E136)=D$92,F136,D$92-SUM(E$99:E136))</f>
        <v>133642.06034762203</v>
      </c>
      <c r="E137" s="522">
        <f>IF(+J96&lt;F136,J96,D137)</f>
        <v>29697.428571428572</v>
      </c>
      <c r="F137" s="523">
        <f t="shared" si="27"/>
        <v>103944.63177619345</v>
      </c>
      <c r="G137" s="523">
        <f t="shared" si="28"/>
        <v>118793.34606190774</v>
      </c>
      <c r="H137" s="526">
        <f t="shared" si="25"/>
        <v>43650.638767650948</v>
      </c>
      <c r="I137" s="577">
        <f t="shared" si="26"/>
        <v>43650.638767650948</v>
      </c>
      <c r="J137" s="514">
        <f t="shared" si="29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>
      <c r="B138" s="195" t="str">
        <f t="shared" si="19"/>
        <v/>
      </c>
      <c r="C138" s="507">
        <f>IF(D93="","-",+C137+1)</f>
        <v>2056</v>
      </c>
      <c r="D138" s="374">
        <f>IF(F137+SUM(E$99:E137)=D$92,F137,D$92-SUM(E$99:E137))</f>
        <v>103944.63177619345</v>
      </c>
      <c r="E138" s="522">
        <f>IF(+J96&lt;F137,J96,D138)</f>
        <v>29697.428571428572</v>
      </c>
      <c r="F138" s="523">
        <f t="shared" si="27"/>
        <v>74247.203204764868</v>
      </c>
      <c r="G138" s="523">
        <f t="shared" si="28"/>
        <v>89095.917490479158</v>
      </c>
      <c r="H138" s="526">
        <f t="shared" si="25"/>
        <v>40162.44286374488</v>
      </c>
      <c r="I138" s="577">
        <f t="shared" si="26"/>
        <v>40162.44286374488</v>
      </c>
      <c r="J138" s="514">
        <f t="shared" si="29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>
      <c r="B139" s="195" t="str">
        <f t="shared" si="19"/>
        <v/>
      </c>
      <c r="C139" s="507">
        <f>IF(D93="","-",+C138+1)</f>
        <v>2057</v>
      </c>
      <c r="D139" s="374">
        <f>IF(F138+SUM(E$99:E138)=D$92,F138,D$92-SUM(E$99:E138))</f>
        <v>74247.203204764868</v>
      </c>
      <c r="E139" s="522">
        <f>IF(+J96&lt;F138,J96,D139)</f>
        <v>29697.428571428572</v>
      </c>
      <c r="F139" s="523">
        <f t="shared" si="27"/>
        <v>44549.774633336296</v>
      </c>
      <c r="G139" s="523">
        <f t="shared" si="28"/>
        <v>59398.488919050578</v>
      </c>
      <c r="H139" s="526">
        <f t="shared" si="25"/>
        <v>36674.246959838805</v>
      </c>
      <c r="I139" s="577">
        <f t="shared" si="26"/>
        <v>36674.246959838805</v>
      </c>
      <c r="J139" s="514">
        <f t="shared" si="29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>
      <c r="B140" s="195" t="str">
        <f t="shared" si="19"/>
        <v/>
      </c>
      <c r="C140" s="507">
        <f>IF(D93="","-",+C139+1)</f>
        <v>2058</v>
      </c>
      <c r="D140" s="374">
        <f>IF(F139+SUM(E$99:E139)=D$92,F139,D$92-SUM(E$99:E139))</f>
        <v>44549.774633336296</v>
      </c>
      <c r="E140" s="522">
        <f>IF(+J96&lt;F139,J96,D140)</f>
        <v>29697.428571428572</v>
      </c>
      <c r="F140" s="523">
        <f t="shared" si="27"/>
        <v>14852.346061907723</v>
      </c>
      <c r="G140" s="523">
        <f t="shared" si="28"/>
        <v>29701.060347622009</v>
      </c>
      <c r="H140" s="526">
        <f t="shared" si="25"/>
        <v>33186.051055932738</v>
      </c>
      <c r="I140" s="577">
        <f t="shared" si="26"/>
        <v>33186.051055932738</v>
      </c>
      <c r="J140" s="514">
        <f t="shared" si="29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>
      <c r="B141" s="195" t="str">
        <f t="shared" si="19"/>
        <v/>
      </c>
      <c r="C141" s="507">
        <f>IF(D93="","-",+C140+1)</f>
        <v>2059</v>
      </c>
      <c r="D141" s="374">
        <f>IF(F140+SUM(E$99:E140)=D$92,F140,D$92-SUM(E$99:E140))</f>
        <v>14852.346061907723</v>
      </c>
      <c r="E141" s="522">
        <f>IF(+J96&lt;F140,J96,D141)</f>
        <v>14852.346061907723</v>
      </c>
      <c r="F141" s="523">
        <f t="shared" si="27"/>
        <v>0</v>
      </c>
      <c r="G141" s="523">
        <f t="shared" si="28"/>
        <v>7426.1730309538616</v>
      </c>
      <c r="H141" s="526">
        <f t="shared" si="25"/>
        <v>15724.608328183287</v>
      </c>
      <c r="I141" s="577">
        <f t="shared" si="26"/>
        <v>15724.608328183287</v>
      </c>
      <c r="J141" s="514">
        <f t="shared" si="29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>
      <c r="B142" s="195" t="str">
        <f t="shared" si="19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7"/>
        <v>0</v>
      </c>
      <c r="G142" s="523">
        <f t="shared" si="28"/>
        <v>0</v>
      </c>
      <c r="H142" s="526">
        <f t="shared" si="25"/>
        <v>0</v>
      </c>
      <c r="I142" s="577">
        <f t="shared" si="26"/>
        <v>0</v>
      </c>
      <c r="J142" s="514">
        <f t="shared" si="29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>
      <c r="B143" s="195" t="str">
        <f t="shared" si="19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7"/>
        <v>0</v>
      </c>
      <c r="G143" s="523">
        <f t="shared" si="28"/>
        <v>0</v>
      </c>
      <c r="H143" s="526">
        <f t="shared" si="25"/>
        <v>0</v>
      </c>
      <c r="I143" s="577">
        <f t="shared" si="26"/>
        <v>0</v>
      </c>
      <c r="J143" s="514">
        <f t="shared" si="29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>
      <c r="B144" s="195" t="str">
        <f t="shared" si="19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7"/>
        <v>0</v>
      </c>
      <c r="G144" s="523">
        <f t="shared" si="28"/>
        <v>0</v>
      </c>
      <c r="H144" s="526">
        <f t="shared" si="25"/>
        <v>0</v>
      </c>
      <c r="I144" s="577">
        <f t="shared" si="26"/>
        <v>0</v>
      </c>
      <c r="J144" s="514">
        <f t="shared" si="29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>
      <c r="B145" s="195" t="str">
        <f t="shared" si="19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7"/>
        <v>0</v>
      </c>
      <c r="G145" s="523">
        <f t="shared" si="28"/>
        <v>0</v>
      </c>
      <c r="H145" s="526">
        <f t="shared" si="25"/>
        <v>0</v>
      </c>
      <c r="I145" s="577">
        <f t="shared" si="26"/>
        <v>0</v>
      </c>
      <c r="J145" s="514">
        <f t="shared" si="29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>
      <c r="B146" s="195" t="str">
        <f t="shared" si="19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7"/>
        <v>0</v>
      </c>
      <c r="G146" s="523">
        <f t="shared" si="28"/>
        <v>0</v>
      </c>
      <c r="H146" s="526">
        <f t="shared" si="25"/>
        <v>0</v>
      </c>
      <c r="I146" s="577">
        <f t="shared" si="26"/>
        <v>0</v>
      </c>
      <c r="J146" s="514">
        <f t="shared" si="29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>
      <c r="B147" s="195" t="str">
        <f t="shared" si="19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7"/>
        <v>0</v>
      </c>
      <c r="G147" s="523">
        <f t="shared" si="28"/>
        <v>0</v>
      </c>
      <c r="H147" s="526">
        <f t="shared" si="25"/>
        <v>0</v>
      </c>
      <c r="I147" s="577">
        <f t="shared" si="26"/>
        <v>0</v>
      </c>
      <c r="J147" s="514">
        <f t="shared" si="29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>
      <c r="B148" s="195" t="str">
        <f t="shared" si="19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7"/>
        <v>0</v>
      </c>
      <c r="G148" s="523">
        <f t="shared" si="28"/>
        <v>0</v>
      </c>
      <c r="H148" s="526">
        <f t="shared" si="25"/>
        <v>0</v>
      </c>
      <c r="I148" s="577">
        <f t="shared" si="26"/>
        <v>0</v>
      </c>
      <c r="J148" s="514">
        <f t="shared" si="29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>
      <c r="B149" s="195" t="str">
        <f t="shared" si="19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7"/>
        <v>0</v>
      </c>
      <c r="G149" s="523">
        <f t="shared" si="28"/>
        <v>0</v>
      </c>
      <c r="H149" s="526">
        <f t="shared" si="25"/>
        <v>0</v>
      </c>
      <c r="I149" s="577">
        <f t="shared" si="26"/>
        <v>0</v>
      </c>
      <c r="J149" s="514">
        <f t="shared" si="29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>
      <c r="B150" s="195" t="str">
        <f t="shared" si="19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7"/>
        <v>0</v>
      </c>
      <c r="G150" s="523">
        <f t="shared" si="28"/>
        <v>0</v>
      </c>
      <c r="H150" s="526">
        <f t="shared" si="25"/>
        <v>0</v>
      </c>
      <c r="I150" s="577">
        <f t="shared" si="26"/>
        <v>0</v>
      </c>
      <c r="J150" s="514">
        <f t="shared" si="29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>
      <c r="B151" s="195" t="str">
        <f t="shared" si="19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7"/>
        <v>0</v>
      </c>
      <c r="G151" s="523">
        <f t="shared" si="28"/>
        <v>0</v>
      </c>
      <c r="H151" s="526">
        <f t="shared" si="25"/>
        <v>0</v>
      </c>
      <c r="I151" s="577">
        <f t="shared" si="26"/>
        <v>0</v>
      </c>
      <c r="J151" s="514">
        <f t="shared" si="29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>
      <c r="B152" s="195" t="str">
        <f t="shared" si="19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7"/>
        <v>0</v>
      </c>
      <c r="G152" s="523">
        <f t="shared" si="28"/>
        <v>0</v>
      </c>
      <c r="H152" s="526">
        <f t="shared" si="25"/>
        <v>0</v>
      </c>
      <c r="I152" s="577">
        <f t="shared" si="26"/>
        <v>0</v>
      </c>
      <c r="J152" s="514">
        <f t="shared" si="29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>
      <c r="B153" s="195" t="str">
        <f t="shared" si="19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7"/>
        <v>0</v>
      </c>
      <c r="G153" s="523">
        <f t="shared" si="28"/>
        <v>0</v>
      </c>
      <c r="H153" s="526">
        <f t="shared" si="25"/>
        <v>0</v>
      </c>
      <c r="I153" s="577">
        <f t="shared" si="26"/>
        <v>0</v>
      </c>
      <c r="J153" s="514">
        <f t="shared" si="29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.5" thickBot="1">
      <c r="B154" s="195" t="str">
        <f t="shared" si="19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7"/>
        <v>0</v>
      </c>
      <c r="G154" s="528">
        <f t="shared" si="28"/>
        <v>0</v>
      </c>
      <c r="H154" s="530">
        <f t="shared" si="25"/>
        <v>0</v>
      </c>
      <c r="I154" s="579">
        <f t="shared" si="26"/>
        <v>0</v>
      </c>
      <c r="J154" s="533">
        <f t="shared" si="29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>
      <c r="C155" s="374" t="s">
        <v>78</v>
      </c>
      <c r="D155" s="375"/>
      <c r="E155" s="375">
        <f>SUM(E99:E154)</f>
        <v>1247292</v>
      </c>
      <c r="F155" s="375"/>
      <c r="G155" s="375"/>
      <c r="H155" s="375">
        <f>SUM(H99:H154)</f>
        <v>4283641.4751684098</v>
      </c>
      <c r="I155" s="375">
        <f>SUM(I99:I154)</f>
        <v>4283641.4751684098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view="pageBreakPreview" zoomScale="80" zoomScaleNormal="100" zoomScaleSheetLayoutView="80" workbookViewId="0">
      <selection activeCell="D104" sqref="D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571779.72158256301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571779.72158256301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413</v>
      </c>
      <c r="E9" s="637" t="s">
        <v>414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4648771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110685.02380952382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 t="shared" ref="K17:K22" si="1">+G17</f>
        <v>341200.03757960664</v>
      </c>
      <c r="L17" s="513">
        <f t="shared" ref="L17:L72" si="2">IF(K17&lt;&gt;0,+G17-K17,0)</f>
        <v>0</v>
      </c>
      <c r="M17" s="512">
        <f t="shared" ref="M17:M22" si="3">+H17</f>
        <v>341200.03757960664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825838.75669079332</v>
      </c>
      <c r="H18" s="639">
        <v>825838.75669079332</v>
      </c>
      <c r="I18" s="511">
        <f t="shared" si="0"/>
        <v>0</v>
      </c>
      <c r="J18" s="511"/>
      <c r="K18" s="518">
        <f t="shared" si="1"/>
        <v>825838.75669079332</v>
      </c>
      <c r="L18" s="519">
        <f t="shared" si="2"/>
        <v>0</v>
      </c>
      <c r="M18" s="518">
        <f t="shared" si="3"/>
        <v>825838.75669079332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134341.46341463414</v>
      </c>
      <c r="F19" s="631">
        <v>5239317.0731707308</v>
      </c>
      <c r="G19" s="630">
        <v>808764.74944940675</v>
      </c>
      <c r="H19" s="639">
        <v>808764.74944940675</v>
      </c>
      <c r="I19" s="511">
        <f t="shared" si="0"/>
        <v>0</v>
      </c>
      <c r="J19" s="511"/>
      <c r="K19" s="518">
        <f t="shared" si="1"/>
        <v>808764.74944940675</v>
      </c>
      <c r="L19" s="519">
        <f t="shared" ref="L19" si="6">IF(K19&lt;&gt;0,+G19-K19,0)</f>
        <v>0</v>
      </c>
      <c r="M19" s="518">
        <f t="shared" si="3"/>
        <v>808764.74944940675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555917.3208188233</v>
      </c>
      <c r="H20" s="639">
        <v>555917.3208188233</v>
      </c>
      <c r="I20" s="511">
        <f t="shared" si="0"/>
        <v>0</v>
      </c>
      <c r="J20" s="511"/>
      <c r="K20" s="518">
        <f t="shared" si="1"/>
        <v>555917.3208188233</v>
      </c>
      <c r="L20" s="519">
        <f t="shared" ref="L20" si="8">IF(K20&lt;&gt;0,+G20-K20,0)</f>
        <v>0</v>
      </c>
      <c r="M20" s="518">
        <f t="shared" si="3"/>
        <v>555917.3208188233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4272933.1962563815</v>
      </c>
      <c r="E21" s="630">
        <v>110685.02380952382</v>
      </c>
      <c r="F21" s="631">
        <v>4162248.1724468577</v>
      </c>
      <c r="G21" s="630">
        <v>557768.80548021838</v>
      </c>
      <c r="H21" s="639">
        <v>557768.80548021838</v>
      </c>
      <c r="I21" s="511">
        <f t="shared" si="0"/>
        <v>0</v>
      </c>
      <c r="J21" s="511"/>
      <c r="K21" s="518">
        <f t="shared" si="1"/>
        <v>557768.80548021838</v>
      </c>
      <c r="L21" s="519">
        <f t="shared" ref="L21" si="9">IF(K21&lt;&gt;0,+G21-K21,0)</f>
        <v>0</v>
      </c>
      <c r="M21" s="518">
        <f t="shared" si="3"/>
        <v>557768.80548021838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4155999.7322880374</v>
      </c>
      <c r="E22" s="630">
        <v>110685.02380952382</v>
      </c>
      <c r="F22" s="631">
        <v>4045314.7084785136</v>
      </c>
      <c r="G22" s="630">
        <v>571779.72158256301</v>
      </c>
      <c r="H22" s="639">
        <v>571779.72158256301</v>
      </c>
      <c r="I22" s="511">
        <f t="shared" si="0"/>
        <v>0</v>
      </c>
      <c r="J22" s="511"/>
      <c r="K22" s="518">
        <f t="shared" si="1"/>
        <v>571779.72158256301</v>
      </c>
      <c r="L22" s="519">
        <f t="shared" ref="L22" si="10">IF(K22&lt;&gt;0,+G22-K22,0)</f>
        <v>0</v>
      </c>
      <c r="M22" s="518">
        <f t="shared" si="3"/>
        <v>571779.72158256301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/>
      </c>
      <c r="C23" s="507">
        <f>IF(D11="","-",+C22+1)</f>
        <v>2023</v>
      </c>
      <c r="D23" s="523">
        <f>IF(F22+SUM(E$17:E22)=D$10,F22,D$10-SUM(E$17:E22))</f>
        <v>4045314.7084785136</v>
      </c>
      <c r="E23" s="522">
        <f>IF(+I14&lt;F22,I14,D23)</f>
        <v>110685.02380952382</v>
      </c>
      <c r="F23" s="523">
        <f t="shared" ref="F23:F72" si="11">+D23-E23</f>
        <v>3934629.6846689899</v>
      </c>
      <c r="G23" s="524">
        <f t="shared" ref="G23:G48" si="12">+I$12*((D23+F23)/2)+E23</f>
        <v>559333.84404182003</v>
      </c>
      <c r="H23" s="491">
        <f t="shared" ref="H23:H48" si="13">+I$13*((D23+F23)/2)+E23</f>
        <v>559333.84404182003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3934629.6846689899</v>
      </c>
      <c r="E24" s="522">
        <f>IF(+I14&lt;F23,I14,D24)</f>
        <v>110685.02380952382</v>
      </c>
      <c r="F24" s="523">
        <f t="shared" si="11"/>
        <v>3823944.6608594661</v>
      </c>
      <c r="G24" s="524">
        <f t="shared" si="12"/>
        <v>546887.96650107694</v>
      </c>
      <c r="H24" s="491">
        <f t="shared" si="13"/>
        <v>546887.96650107694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3823944.6608594661</v>
      </c>
      <c r="E25" s="522">
        <f>IF(+I14&lt;F24,I14,D25)</f>
        <v>110685.02380952382</v>
      </c>
      <c r="F25" s="523">
        <f t="shared" si="11"/>
        <v>3713259.6370499423</v>
      </c>
      <c r="G25" s="524">
        <f t="shared" si="12"/>
        <v>534442.08896033396</v>
      </c>
      <c r="H25" s="491">
        <f t="shared" si="13"/>
        <v>534442.08896033396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3713259.6370499423</v>
      </c>
      <c r="E26" s="522">
        <f>IF(+I14&lt;F25,I14,D26)</f>
        <v>110685.02380952382</v>
      </c>
      <c r="F26" s="523">
        <f t="shared" si="11"/>
        <v>3602574.6132404185</v>
      </c>
      <c r="G26" s="524">
        <f t="shared" si="12"/>
        <v>521996.21141959087</v>
      </c>
      <c r="H26" s="491">
        <f t="shared" si="13"/>
        <v>521996.21141959087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3602574.6132404185</v>
      </c>
      <c r="E27" s="522">
        <f>IF(+I14&lt;F26,I14,D27)</f>
        <v>110685.02380952382</v>
      </c>
      <c r="F27" s="523">
        <f t="shared" si="11"/>
        <v>3491889.5894308947</v>
      </c>
      <c r="G27" s="524">
        <f t="shared" si="12"/>
        <v>509550.33387884789</v>
      </c>
      <c r="H27" s="491">
        <f t="shared" si="13"/>
        <v>509550.33387884789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3491889.5894308947</v>
      </c>
      <c r="E28" s="522">
        <f>IF(+I14&lt;F27,I14,D28)</f>
        <v>110685.02380952382</v>
      </c>
      <c r="F28" s="523">
        <f t="shared" si="11"/>
        <v>3381204.5656213709</v>
      </c>
      <c r="G28" s="524">
        <f t="shared" si="12"/>
        <v>497104.45633810479</v>
      </c>
      <c r="H28" s="491">
        <f t="shared" si="13"/>
        <v>497104.45633810479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3381204.5656213709</v>
      </c>
      <c r="E29" s="522">
        <f>IF(+I14&lt;F28,I14,D29)</f>
        <v>110685.02380952382</v>
      </c>
      <c r="F29" s="523">
        <f t="shared" si="11"/>
        <v>3270519.5418118471</v>
      </c>
      <c r="G29" s="524">
        <f t="shared" si="12"/>
        <v>484658.57879736181</v>
      </c>
      <c r="H29" s="491">
        <f t="shared" si="13"/>
        <v>484658.57879736181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3270519.5418118471</v>
      </c>
      <c r="E30" s="522">
        <f>IF(+I14&lt;F29,I14,D30)</f>
        <v>110685.02380952382</v>
      </c>
      <c r="F30" s="523">
        <f t="shared" si="11"/>
        <v>3159834.5180023233</v>
      </c>
      <c r="G30" s="524">
        <f t="shared" si="12"/>
        <v>472212.70125661872</v>
      </c>
      <c r="H30" s="491">
        <f t="shared" si="13"/>
        <v>472212.70125661872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3159834.5180023233</v>
      </c>
      <c r="E31" s="522">
        <f>IF(+I14&lt;F30,I14,D31)</f>
        <v>110685.02380952382</v>
      </c>
      <c r="F31" s="523">
        <f t="shared" si="11"/>
        <v>3049149.4941927996</v>
      </c>
      <c r="G31" s="524">
        <f t="shared" si="12"/>
        <v>459766.82371587562</v>
      </c>
      <c r="H31" s="491">
        <f t="shared" si="13"/>
        <v>459766.82371587562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3049149.4941927996</v>
      </c>
      <c r="E32" s="522">
        <f>IF(+I14&lt;F31,I14,D32)</f>
        <v>110685.02380952382</v>
      </c>
      <c r="F32" s="523">
        <f t="shared" si="11"/>
        <v>2938464.4703832758</v>
      </c>
      <c r="G32" s="524">
        <f t="shared" si="12"/>
        <v>447320.94617513253</v>
      </c>
      <c r="H32" s="491">
        <f t="shared" si="13"/>
        <v>447320.94617513253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2938464.4703832758</v>
      </c>
      <c r="E33" s="522">
        <f>IF(+I14&lt;F32,I14,D33)</f>
        <v>110685.02380952382</v>
      </c>
      <c r="F33" s="523">
        <f t="shared" si="11"/>
        <v>2827779.446573752</v>
      </c>
      <c r="G33" s="524">
        <f t="shared" si="12"/>
        <v>434875.06863438955</v>
      </c>
      <c r="H33" s="491">
        <f t="shared" si="13"/>
        <v>434875.06863438955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2827779.446573752</v>
      </c>
      <c r="E34" s="522">
        <f>IF(+I14&lt;F33,I14,D34)</f>
        <v>110685.02380952382</v>
      </c>
      <c r="F34" s="523">
        <f t="shared" si="11"/>
        <v>2717094.4227642282</v>
      </c>
      <c r="G34" s="524">
        <f t="shared" si="12"/>
        <v>422429.19109364646</v>
      </c>
      <c r="H34" s="491">
        <f t="shared" si="13"/>
        <v>422429.19109364646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2717094.4227642282</v>
      </c>
      <c r="E35" s="522">
        <f>IF(+I14&lt;F34,I14,D35)</f>
        <v>110685.02380952382</v>
      </c>
      <c r="F35" s="523">
        <f t="shared" si="11"/>
        <v>2606409.3989547044</v>
      </c>
      <c r="G35" s="524">
        <f t="shared" si="12"/>
        <v>409983.31355290348</v>
      </c>
      <c r="H35" s="491">
        <f t="shared" si="13"/>
        <v>409983.31355290348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2606409.3989547044</v>
      </c>
      <c r="E36" s="522">
        <f>IF(+I14&lt;F35,I14,D36)</f>
        <v>110685.02380952382</v>
      </c>
      <c r="F36" s="523">
        <f t="shared" si="11"/>
        <v>2495724.3751451806</v>
      </c>
      <c r="G36" s="524">
        <f t="shared" si="12"/>
        <v>397537.43601216038</v>
      </c>
      <c r="H36" s="491">
        <f t="shared" si="13"/>
        <v>397537.43601216038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2495724.3751451806</v>
      </c>
      <c r="E37" s="522">
        <f>IF(+I14&lt;F36,I14,D37)</f>
        <v>110685.02380952382</v>
      </c>
      <c r="F37" s="523">
        <f t="shared" si="11"/>
        <v>2385039.3513356568</v>
      </c>
      <c r="G37" s="524">
        <f t="shared" si="12"/>
        <v>385091.5584714174</v>
      </c>
      <c r="H37" s="491">
        <f t="shared" si="13"/>
        <v>385091.5584714174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2385039.3513356568</v>
      </c>
      <c r="E38" s="522">
        <f>IF(+I14&lt;F37,I14,D38)</f>
        <v>110685.02380952382</v>
      </c>
      <c r="F38" s="523">
        <f t="shared" si="11"/>
        <v>2274354.327526133</v>
      </c>
      <c r="G38" s="524">
        <f t="shared" si="12"/>
        <v>372645.68093067431</v>
      </c>
      <c r="H38" s="491">
        <f t="shared" si="13"/>
        <v>372645.68093067431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2274354.327526133</v>
      </c>
      <c r="E39" s="522">
        <f>IF(+I14&lt;F38,I14,D39)</f>
        <v>110685.02380952382</v>
      </c>
      <c r="F39" s="523">
        <f t="shared" si="11"/>
        <v>2163669.3037166093</v>
      </c>
      <c r="G39" s="524">
        <f t="shared" si="12"/>
        <v>360199.80338993127</v>
      </c>
      <c r="H39" s="491">
        <f t="shared" si="13"/>
        <v>360199.80338993127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2163669.3037166093</v>
      </c>
      <c r="E40" s="522">
        <f>IF(+I14&lt;F39,I14,D40)</f>
        <v>110685.02380952382</v>
      </c>
      <c r="F40" s="523">
        <f t="shared" si="11"/>
        <v>2052984.2799070855</v>
      </c>
      <c r="G40" s="524">
        <f t="shared" si="12"/>
        <v>347753.92584918818</v>
      </c>
      <c r="H40" s="491">
        <f t="shared" si="13"/>
        <v>347753.92584918818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2052984.2799070855</v>
      </c>
      <c r="E41" s="522">
        <f>IF(+I14&lt;F40,I14,D41)</f>
        <v>110685.02380952382</v>
      </c>
      <c r="F41" s="523">
        <f t="shared" si="11"/>
        <v>1942299.2560975617</v>
      </c>
      <c r="G41" s="524">
        <f t="shared" si="12"/>
        <v>335308.04830844514</v>
      </c>
      <c r="H41" s="491">
        <f t="shared" si="13"/>
        <v>335308.04830844514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1942299.2560975617</v>
      </c>
      <c r="E42" s="522">
        <f>IF(+I14&lt;F41,I14,D42)</f>
        <v>110685.02380952382</v>
      </c>
      <c r="F42" s="523">
        <f t="shared" si="11"/>
        <v>1831614.2322880379</v>
      </c>
      <c r="G42" s="524">
        <f t="shared" si="12"/>
        <v>322862.1707677021</v>
      </c>
      <c r="H42" s="491">
        <f t="shared" si="13"/>
        <v>322862.1707677021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1831614.2322880379</v>
      </c>
      <c r="E43" s="522">
        <f>IF(+I14&lt;F42,I14,D43)</f>
        <v>110685.02380952382</v>
      </c>
      <c r="F43" s="523">
        <f t="shared" si="11"/>
        <v>1720929.2084785141</v>
      </c>
      <c r="G43" s="524">
        <f t="shared" si="12"/>
        <v>310416.29322695907</v>
      </c>
      <c r="H43" s="491">
        <f t="shared" si="13"/>
        <v>310416.29322695907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1720929.2084785141</v>
      </c>
      <c r="E44" s="522">
        <f>IF(+I14&lt;F43,I14,D44)</f>
        <v>110685.02380952382</v>
      </c>
      <c r="F44" s="523">
        <f t="shared" si="11"/>
        <v>1610244.1846689903</v>
      </c>
      <c r="G44" s="524">
        <f t="shared" si="12"/>
        <v>297970.41568621603</v>
      </c>
      <c r="H44" s="491">
        <f t="shared" si="13"/>
        <v>297970.41568621603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1610244.1846689903</v>
      </c>
      <c r="E45" s="522">
        <f>IF(+I14&lt;F44,I14,D45)</f>
        <v>110685.02380952382</v>
      </c>
      <c r="F45" s="523">
        <f t="shared" si="11"/>
        <v>1499559.1608594665</v>
      </c>
      <c r="G45" s="524">
        <f t="shared" si="12"/>
        <v>285524.53814547299</v>
      </c>
      <c r="H45" s="491">
        <f t="shared" si="13"/>
        <v>285524.53814547299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1499559.1608594665</v>
      </c>
      <c r="E46" s="522">
        <f>IF(+I14&lt;F45,I14,D46)</f>
        <v>110685.02380952382</v>
      </c>
      <c r="F46" s="523">
        <f t="shared" si="11"/>
        <v>1388874.1370499427</v>
      </c>
      <c r="G46" s="524">
        <f t="shared" si="12"/>
        <v>273078.6606047299</v>
      </c>
      <c r="H46" s="491">
        <f t="shared" si="13"/>
        <v>273078.6606047299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1388874.1370499427</v>
      </c>
      <c r="E47" s="522">
        <f>IF(+I14&lt;F46,I14,D47)</f>
        <v>110685.02380952382</v>
      </c>
      <c r="F47" s="523">
        <f t="shared" si="11"/>
        <v>1278189.113240419</v>
      </c>
      <c r="G47" s="524">
        <f t="shared" si="12"/>
        <v>260632.78306398686</v>
      </c>
      <c r="H47" s="491">
        <f t="shared" si="13"/>
        <v>260632.78306398686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1278189.113240419</v>
      </c>
      <c r="E48" s="522">
        <f>IF(+I14&lt;F47,I14,D48)</f>
        <v>110685.02380952382</v>
      </c>
      <c r="F48" s="523">
        <f t="shared" si="11"/>
        <v>1167504.0894308952</v>
      </c>
      <c r="G48" s="524">
        <f t="shared" si="12"/>
        <v>248186.90552324383</v>
      </c>
      <c r="H48" s="491">
        <f t="shared" si="13"/>
        <v>248186.90552324383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1167504.0894308952</v>
      </c>
      <c r="E49" s="522">
        <f>IF(+I14&lt;F48,I14,D49)</f>
        <v>110685.02380952382</v>
      </c>
      <c r="F49" s="523">
        <f t="shared" si="11"/>
        <v>1056819.0656213714</v>
      </c>
      <c r="G49" s="524">
        <f t="shared" ref="G49:G72" si="14">+I$12*((D49+F49)/2)+E49</f>
        <v>235741.02798250079</v>
      </c>
      <c r="H49" s="491">
        <f t="shared" ref="H49:H72" si="15">+I$13*((D49+F49)/2)+E49</f>
        <v>235741.02798250079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1056819.0656213714</v>
      </c>
      <c r="E50" s="522">
        <f>IF(+I14&lt;F49,I14,D50)</f>
        <v>110685.02380952382</v>
      </c>
      <c r="F50" s="523">
        <f t="shared" si="11"/>
        <v>946134.04181184759</v>
      </c>
      <c r="G50" s="524">
        <f t="shared" si="14"/>
        <v>223295.15044175772</v>
      </c>
      <c r="H50" s="491">
        <f t="shared" si="15"/>
        <v>223295.15044175772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946134.04181184759</v>
      </c>
      <c r="E51" s="522">
        <f>IF(+I14&lt;F50,I14,D51)</f>
        <v>110685.02380952382</v>
      </c>
      <c r="F51" s="523">
        <f t="shared" si="11"/>
        <v>835449.01800232381</v>
      </c>
      <c r="G51" s="524">
        <f t="shared" si="14"/>
        <v>210849.27290101466</v>
      </c>
      <c r="H51" s="491">
        <f t="shared" si="15"/>
        <v>210849.27290101466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835449.01800232381</v>
      </c>
      <c r="E52" s="522">
        <f>IF(+I14&lt;F51,I14,D52)</f>
        <v>110685.02380952382</v>
      </c>
      <c r="F52" s="523">
        <f t="shared" si="11"/>
        <v>724763.99419280002</v>
      </c>
      <c r="G52" s="524">
        <f t="shared" si="14"/>
        <v>198403.39536027162</v>
      </c>
      <c r="H52" s="491">
        <f t="shared" si="15"/>
        <v>198403.39536027162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724763.99419280002</v>
      </c>
      <c r="E53" s="522">
        <f>IF(+I14&lt;F52,I14,D53)</f>
        <v>110685.02380952382</v>
      </c>
      <c r="F53" s="523">
        <f t="shared" si="11"/>
        <v>614078.97038327623</v>
      </c>
      <c r="G53" s="524">
        <f t="shared" si="14"/>
        <v>185957.51781952858</v>
      </c>
      <c r="H53" s="491">
        <f t="shared" si="15"/>
        <v>185957.51781952858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614078.97038327623</v>
      </c>
      <c r="E54" s="522">
        <f>IF(+I14&lt;F53,I14,D54)</f>
        <v>110685.02380952382</v>
      </c>
      <c r="F54" s="523">
        <f t="shared" si="11"/>
        <v>503393.94657375244</v>
      </c>
      <c r="G54" s="524">
        <f t="shared" si="14"/>
        <v>173511.64027878555</v>
      </c>
      <c r="H54" s="491">
        <f t="shared" si="15"/>
        <v>173511.64027878555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503393.94657375244</v>
      </c>
      <c r="E55" s="522">
        <f>IF(+I14&lt;F54,I14,D55)</f>
        <v>110685.02380952382</v>
      </c>
      <c r="F55" s="523">
        <f t="shared" si="11"/>
        <v>392708.92276422866</v>
      </c>
      <c r="G55" s="524">
        <f t="shared" si="14"/>
        <v>161065.76273804248</v>
      </c>
      <c r="H55" s="491">
        <f t="shared" si="15"/>
        <v>161065.76273804248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392708.92276422866</v>
      </c>
      <c r="E56" s="522">
        <f>IF(+I14&lt;F55,I14,D56)</f>
        <v>110685.02380952382</v>
      </c>
      <c r="F56" s="523">
        <f t="shared" si="11"/>
        <v>282023.89895470487</v>
      </c>
      <c r="G56" s="524">
        <f t="shared" si="14"/>
        <v>148619.88519729945</v>
      </c>
      <c r="H56" s="491">
        <f t="shared" si="15"/>
        <v>148619.88519729945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282023.89895470487</v>
      </c>
      <c r="E57" s="522">
        <f>IF(+I14&lt;F56,I14,D57)</f>
        <v>110685.02380952382</v>
      </c>
      <c r="F57" s="523">
        <f t="shared" si="11"/>
        <v>171338.87514518105</v>
      </c>
      <c r="G57" s="524">
        <f t="shared" si="14"/>
        <v>136174.00765655638</v>
      </c>
      <c r="H57" s="491">
        <f t="shared" si="15"/>
        <v>136174.00765655638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171338.87514518105</v>
      </c>
      <c r="E58" s="522">
        <f>IF(+I14&lt;F57,I14,D58)</f>
        <v>110685.02380952382</v>
      </c>
      <c r="F58" s="523">
        <f t="shared" si="11"/>
        <v>60653.851335657237</v>
      </c>
      <c r="G58" s="524">
        <f t="shared" si="14"/>
        <v>123728.13011581333</v>
      </c>
      <c r="H58" s="491">
        <f t="shared" si="15"/>
        <v>123728.13011581333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60653.851335657237</v>
      </c>
      <c r="E59" s="522">
        <f>IF(+I14&lt;F58,I14,D59)</f>
        <v>60653.851335657237</v>
      </c>
      <c r="F59" s="523">
        <f t="shared" si="11"/>
        <v>0</v>
      </c>
      <c r="G59" s="524">
        <f t="shared" si="14"/>
        <v>64063.935103616233</v>
      </c>
      <c r="H59" s="491">
        <f t="shared" si="15"/>
        <v>64063.935103616233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4"/>
        <v>0</v>
      </c>
      <c r="H60" s="491">
        <f t="shared" si="15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4648771.0000000019</v>
      </c>
      <c r="F73" s="375"/>
      <c r="G73" s="375">
        <f>SUM(G17:G72)</f>
        <v>16020448.861542428</v>
      </c>
      <c r="H73" s="375">
        <f>SUM(H17:H72)</f>
        <v>16020448.861542428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571779.72158256301</v>
      </c>
      <c r="N87" s="546">
        <f>IF(J92&lt;D11,0,VLOOKUP(J92,C17:O72,11))</f>
        <v>571779.72158256301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598199.04164070182</v>
      </c>
      <c r="N88" s="550">
        <f>IF(J92&lt;D11,0,VLOOKUP(J92,C99:P154,7))</f>
        <v>598199.04164070182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26419.320058138808</v>
      </c>
      <c r="N89" s="555">
        <f>+N88-N87</f>
        <v>26419.320058138808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4648771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110685.02380952382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16">+I99-H99</f>
        <v>0</v>
      </c>
      <c r="K99" s="514"/>
      <c r="L99" s="512">
        <f>+H99</f>
        <v>231808.65934946379</v>
      </c>
      <c r="M99" s="513">
        <f t="shared" ref="M99:M130" si="17">IF(L99&lt;&gt;0,+H99-L99,0)</f>
        <v>0</v>
      </c>
      <c r="N99" s="512">
        <f>+I99</f>
        <v>231808.65934946379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16"/>
        <v>0</v>
      </c>
      <c r="K100" s="514"/>
      <c r="L100" s="655">
        <f>+H100</f>
        <v>595870.17682545946</v>
      </c>
      <c r="M100" s="514">
        <f t="shared" si="17"/>
        <v>0</v>
      </c>
      <c r="N100" s="655">
        <f>+I100</f>
        <v>595870.17682545946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>IU</v>
      </c>
      <c r="C101" s="507">
        <f>IF(D93="","-",+C100+1)</f>
        <v>2019</v>
      </c>
      <c r="D101" s="629">
        <v>4538067.7619047621</v>
      </c>
      <c r="E101" s="630">
        <v>108110.95348837209</v>
      </c>
      <c r="F101" s="631">
        <v>4429956.8084163899</v>
      </c>
      <c r="G101" s="631">
        <v>4484012.285160576</v>
      </c>
      <c r="H101" s="633">
        <v>588082.07919327903</v>
      </c>
      <c r="I101" s="634">
        <v>588082.07919327903</v>
      </c>
      <c r="J101" s="514">
        <f t="shared" si="16"/>
        <v>0</v>
      </c>
      <c r="K101" s="514"/>
      <c r="L101" s="655">
        <f>+H101</f>
        <v>588082.07919327903</v>
      </c>
      <c r="M101" s="514">
        <f t="shared" ref="M101" si="21">IF(L101&lt;&gt;0,+H101-L101,0)</f>
        <v>0</v>
      </c>
      <c r="N101" s="655">
        <f>+I101</f>
        <v>588082.07919327903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2020</v>
      </c>
      <c r="D102" s="629">
        <v>4429956.8084163899</v>
      </c>
      <c r="E102" s="630">
        <v>110685.02380952382</v>
      </c>
      <c r="F102" s="631">
        <v>4319271.7846068656</v>
      </c>
      <c r="G102" s="631">
        <v>4374614.2965116277</v>
      </c>
      <c r="H102" s="633">
        <v>581279.04939779744</v>
      </c>
      <c r="I102" s="634">
        <v>581279.04939779744</v>
      </c>
      <c r="J102" s="514">
        <f t="shared" si="16"/>
        <v>0</v>
      </c>
      <c r="K102" s="514"/>
      <c r="L102" s="655">
        <f>+H102</f>
        <v>581279.04939779744</v>
      </c>
      <c r="M102" s="514">
        <f t="shared" ref="M102" si="22">IF(L102&lt;&gt;0,+H102-L102,0)</f>
        <v>0</v>
      </c>
      <c r="N102" s="655">
        <f>+I102</f>
        <v>581279.04939779744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/>
      </c>
      <c r="C103" s="507">
        <f>IF(D93="","-",+C102+1)</f>
        <v>2021</v>
      </c>
      <c r="D103" s="629">
        <v>4319271.7846068656</v>
      </c>
      <c r="E103" s="630">
        <v>113384.65853658537</v>
      </c>
      <c r="F103" s="631">
        <v>4205887.1260702806</v>
      </c>
      <c r="G103" s="631">
        <v>4262579.4553385731</v>
      </c>
      <c r="H103" s="633">
        <v>597248.06775766809</v>
      </c>
      <c r="I103" s="634">
        <v>597248.06775766809</v>
      </c>
      <c r="J103" s="514">
        <f t="shared" si="16"/>
        <v>0</v>
      </c>
      <c r="K103" s="514"/>
      <c r="L103" s="655">
        <f>+H103</f>
        <v>597248.06775766809</v>
      </c>
      <c r="M103" s="514">
        <f t="shared" ref="M103" si="23">IF(L103&lt;&gt;0,+H103-L103,0)</f>
        <v>0</v>
      </c>
      <c r="N103" s="655">
        <f>+I103</f>
        <v>597248.06775766809</v>
      </c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4205887.1260702806</v>
      </c>
      <c r="E104" s="522">
        <f>IF(+J96&lt;F103,J96,D104)</f>
        <v>110685.02380952382</v>
      </c>
      <c r="F104" s="523">
        <f t="shared" ref="F104:F130" si="24">+D104-E104</f>
        <v>4095202.1022607568</v>
      </c>
      <c r="G104" s="523">
        <f t="shared" ref="G104:G130" si="25">+(F104+D104)/2</f>
        <v>4150544.6141655184</v>
      </c>
      <c r="H104" s="526">
        <f t="shared" ref="H104:H154" si="26">+J$94*G104+E104</f>
        <v>598199.04164070182</v>
      </c>
      <c r="I104" s="577">
        <f t="shared" ref="I104:I154" si="27">+J$95*G104+E104</f>
        <v>598199.04164070182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4095202.1022607568</v>
      </c>
      <c r="E105" s="522">
        <f>IF(+J96&lt;F104,J96,D105)</f>
        <v>110685.02380952382</v>
      </c>
      <c r="F105" s="523">
        <f t="shared" si="24"/>
        <v>3984517.078451233</v>
      </c>
      <c r="G105" s="523">
        <f t="shared" si="25"/>
        <v>4039859.5903559951</v>
      </c>
      <c r="H105" s="526">
        <f t="shared" si="26"/>
        <v>585198.2174869373</v>
      </c>
      <c r="I105" s="577">
        <f t="shared" si="27"/>
        <v>585198.2174869373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3984517.078451233</v>
      </c>
      <c r="E106" s="522">
        <f>IF(+J96&lt;F105,J96,D106)</f>
        <v>110685.02380952382</v>
      </c>
      <c r="F106" s="523">
        <f t="shared" si="24"/>
        <v>3873832.0546417092</v>
      </c>
      <c r="G106" s="523">
        <f t="shared" si="25"/>
        <v>3929174.5665464709</v>
      </c>
      <c r="H106" s="526">
        <f t="shared" si="26"/>
        <v>572197.39333317266</v>
      </c>
      <c r="I106" s="577">
        <f t="shared" si="27"/>
        <v>572197.39333317266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3873832.0546417092</v>
      </c>
      <c r="E107" s="522">
        <f>IF(+J96&lt;F106,J96,D107)</f>
        <v>110685.02380952382</v>
      </c>
      <c r="F107" s="523">
        <f t="shared" si="24"/>
        <v>3763147.0308321854</v>
      </c>
      <c r="G107" s="523">
        <f t="shared" si="25"/>
        <v>3818489.5427369475</v>
      </c>
      <c r="H107" s="526">
        <f t="shared" si="26"/>
        <v>559196.56917940814</v>
      </c>
      <c r="I107" s="577">
        <f t="shared" si="27"/>
        <v>559196.56917940814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3763147.0308321854</v>
      </c>
      <c r="E108" s="522">
        <f>IF(+J96&lt;F107,J96,D108)</f>
        <v>110685.02380952382</v>
      </c>
      <c r="F108" s="523">
        <f t="shared" si="24"/>
        <v>3652462.0070226616</v>
      </c>
      <c r="G108" s="523">
        <f t="shared" si="25"/>
        <v>3707804.5189274233</v>
      </c>
      <c r="H108" s="526">
        <f t="shared" si="26"/>
        <v>546195.7450256435</v>
      </c>
      <c r="I108" s="577">
        <f t="shared" si="27"/>
        <v>546195.7450256435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3652462.0070226616</v>
      </c>
      <c r="E109" s="522">
        <f>IF(+J96&lt;F108,J96,D109)</f>
        <v>110685.02380952382</v>
      </c>
      <c r="F109" s="523">
        <f t="shared" si="24"/>
        <v>3541776.9832131378</v>
      </c>
      <c r="G109" s="523">
        <f t="shared" si="25"/>
        <v>3597119.4951179</v>
      </c>
      <c r="H109" s="526">
        <f t="shared" si="26"/>
        <v>533194.92087187897</v>
      </c>
      <c r="I109" s="577">
        <f t="shared" si="27"/>
        <v>533194.92087187897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3541776.9832131378</v>
      </c>
      <c r="E110" s="522">
        <f>IF(+J96&lt;F109,J96,D110)</f>
        <v>110685.02380952382</v>
      </c>
      <c r="F110" s="523">
        <f t="shared" si="24"/>
        <v>3431091.959403614</v>
      </c>
      <c r="G110" s="523">
        <f t="shared" si="25"/>
        <v>3486434.4713083757</v>
      </c>
      <c r="H110" s="526">
        <f t="shared" si="26"/>
        <v>520194.09671811434</v>
      </c>
      <c r="I110" s="577">
        <f t="shared" si="27"/>
        <v>520194.09671811434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3431091.959403614</v>
      </c>
      <c r="E111" s="522">
        <f>IF(+J96&lt;F110,J96,D111)</f>
        <v>110685.02380952382</v>
      </c>
      <c r="F111" s="523">
        <f t="shared" si="24"/>
        <v>3320406.9355940903</v>
      </c>
      <c r="G111" s="523">
        <f t="shared" si="25"/>
        <v>3375749.4474988524</v>
      </c>
      <c r="H111" s="526">
        <f t="shared" si="26"/>
        <v>507193.27256434981</v>
      </c>
      <c r="I111" s="577">
        <f t="shared" si="27"/>
        <v>507193.27256434981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3320406.9355940903</v>
      </c>
      <c r="E112" s="522">
        <f>IF(+J96&lt;F111,J96,D112)</f>
        <v>110685.02380952382</v>
      </c>
      <c r="F112" s="523">
        <f t="shared" si="24"/>
        <v>3209721.9117845665</v>
      </c>
      <c r="G112" s="523">
        <f t="shared" si="25"/>
        <v>3265064.4236893281</v>
      </c>
      <c r="H112" s="526">
        <f t="shared" si="26"/>
        <v>494192.44841058517</v>
      </c>
      <c r="I112" s="577">
        <f t="shared" si="27"/>
        <v>494192.44841058517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3209721.9117845665</v>
      </c>
      <c r="E113" s="522">
        <f>IF(+J96&lt;F112,J96,D113)</f>
        <v>110685.02380952382</v>
      </c>
      <c r="F113" s="523">
        <f t="shared" si="24"/>
        <v>3099036.8879750427</v>
      </c>
      <c r="G113" s="523">
        <f t="shared" si="25"/>
        <v>3154379.3998798048</v>
      </c>
      <c r="H113" s="526">
        <f t="shared" si="26"/>
        <v>481191.62425682065</v>
      </c>
      <c r="I113" s="577">
        <f t="shared" si="27"/>
        <v>481191.62425682065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3099036.8879750427</v>
      </c>
      <c r="E114" s="522">
        <f>IF(+J96&lt;F113,J96,D114)</f>
        <v>110685.02380952382</v>
      </c>
      <c r="F114" s="523">
        <f t="shared" si="24"/>
        <v>2988351.8641655189</v>
      </c>
      <c r="G114" s="523">
        <f t="shared" si="25"/>
        <v>3043694.3760702806</v>
      </c>
      <c r="H114" s="526">
        <f t="shared" si="26"/>
        <v>468190.80010305613</v>
      </c>
      <c r="I114" s="577">
        <f t="shared" si="27"/>
        <v>468190.80010305613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2988351.8641655189</v>
      </c>
      <c r="E115" s="522">
        <f>IF(+J96&lt;F114,J96,D115)</f>
        <v>110685.02380952382</v>
      </c>
      <c r="F115" s="523">
        <f t="shared" si="24"/>
        <v>2877666.8403559951</v>
      </c>
      <c r="G115" s="523">
        <f t="shared" si="25"/>
        <v>2933009.3522607572</v>
      </c>
      <c r="H115" s="526">
        <f t="shared" si="26"/>
        <v>455189.97594929161</v>
      </c>
      <c r="I115" s="577">
        <f t="shared" si="27"/>
        <v>455189.97594929161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2877666.8403559951</v>
      </c>
      <c r="E116" s="522">
        <f>IF(+J96&lt;F115,J96,D116)</f>
        <v>110685.02380952382</v>
      </c>
      <c r="F116" s="523">
        <f t="shared" si="24"/>
        <v>2766981.8165464713</v>
      </c>
      <c r="G116" s="523">
        <f t="shared" si="25"/>
        <v>2822324.328451233</v>
      </c>
      <c r="H116" s="526">
        <f t="shared" si="26"/>
        <v>442189.15179552697</v>
      </c>
      <c r="I116" s="577">
        <f t="shared" si="27"/>
        <v>442189.15179552697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2766981.8165464713</v>
      </c>
      <c r="E117" s="522">
        <f>IF(+J96&lt;F116,J96,D117)</f>
        <v>110685.02380952382</v>
      </c>
      <c r="F117" s="523">
        <f t="shared" si="24"/>
        <v>2656296.7927369475</v>
      </c>
      <c r="G117" s="523">
        <f t="shared" si="25"/>
        <v>2711639.3046417097</v>
      </c>
      <c r="H117" s="526">
        <f t="shared" si="26"/>
        <v>429188.32764176244</v>
      </c>
      <c r="I117" s="577">
        <f t="shared" si="27"/>
        <v>429188.32764176244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2656296.7927369475</v>
      </c>
      <c r="E118" s="522">
        <f>IF(+J96&lt;F117,J96,D118)</f>
        <v>110685.02380952382</v>
      </c>
      <c r="F118" s="523">
        <f t="shared" si="24"/>
        <v>2545611.7689274237</v>
      </c>
      <c r="G118" s="523">
        <f t="shared" si="25"/>
        <v>2600954.2808321854</v>
      </c>
      <c r="H118" s="526">
        <f t="shared" si="26"/>
        <v>416187.5034879978</v>
      </c>
      <c r="I118" s="577">
        <f t="shared" si="27"/>
        <v>416187.5034879978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2545611.7689274237</v>
      </c>
      <c r="E119" s="522">
        <f>IF(+J96&lt;F118,J96,D119)</f>
        <v>110685.02380952382</v>
      </c>
      <c r="F119" s="523">
        <f t="shared" si="24"/>
        <v>2434926.7451179</v>
      </c>
      <c r="G119" s="523">
        <f t="shared" si="25"/>
        <v>2490269.2570226621</v>
      </c>
      <c r="H119" s="526">
        <f t="shared" si="26"/>
        <v>403186.67933423328</v>
      </c>
      <c r="I119" s="577">
        <f t="shared" si="27"/>
        <v>403186.67933423328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2434926.7451179</v>
      </c>
      <c r="E120" s="522">
        <f>IF(+J96&lt;F119,J96,D120)</f>
        <v>110685.02380952382</v>
      </c>
      <c r="F120" s="523">
        <f t="shared" si="24"/>
        <v>2324241.7213083762</v>
      </c>
      <c r="G120" s="523">
        <f t="shared" si="25"/>
        <v>2379584.2332131378</v>
      </c>
      <c r="H120" s="526">
        <f t="shared" si="26"/>
        <v>390185.85518046864</v>
      </c>
      <c r="I120" s="577">
        <f t="shared" si="27"/>
        <v>390185.85518046864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2324241.7213083762</v>
      </c>
      <c r="E121" s="522">
        <f>IF(+J96&lt;F120,J96,D121)</f>
        <v>110685.02380952382</v>
      </c>
      <c r="F121" s="523">
        <f t="shared" si="24"/>
        <v>2213556.6974988524</v>
      </c>
      <c r="G121" s="523">
        <f t="shared" si="25"/>
        <v>2268899.2094036145</v>
      </c>
      <c r="H121" s="526">
        <f t="shared" si="26"/>
        <v>377185.03102670412</v>
      </c>
      <c r="I121" s="577">
        <f t="shared" si="27"/>
        <v>377185.03102670412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2213556.6974988524</v>
      </c>
      <c r="E122" s="522">
        <f>IF(+J96&lt;F121,J96,D122)</f>
        <v>110685.02380952382</v>
      </c>
      <c r="F122" s="523">
        <f t="shared" si="24"/>
        <v>2102871.6736893286</v>
      </c>
      <c r="G122" s="523">
        <f t="shared" si="25"/>
        <v>2158214.1855940903</v>
      </c>
      <c r="H122" s="526">
        <f t="shared" si="26"/>
        <v>364184.20687293948</v>
      </c>
      <c r="I122" s="577">
        <f t="shared" si="27"/>
        <v>364184.20687293948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2102871.6736893286</v>
      </c>
      <c r="E123" s="522">
        <f>IF(+J96&lt;F122,J96,D123)</f>
        <v>110685.02380952382</v>
      </c>
      <c r="F123" s="523">
        <f t="shared" si="24"/>
        <v>1992186.6498798048</v>
      </c>
      <c r="G123" s="523">
        <f t="shared" si="25"/>
        <v>2047529.1617845667</v>
      </c>
      <c r="H123" s="526">
        <f t="shared" si="26"/>
        <v>351183.38271917496</v>
      </c>
      <c r="I123" s="577">
        <f t="shared" si="27"/>
        <v>351183.38271917496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1992186.6498798048</v>
      </c>
      <c r="E124" s="522">
        <f>IF(+J96&lt;F123,J96,D124)</f>
        <v>110685.02380952382</v>
      </c>
      <c r="F124" s="523">
        <f t="shared" si="24"/>
        <v>1881501.626070281</v>
      </c>
      <c r="G124" s="523">
        <f t="shared" si="25"/>
        <v>1936844.1379750429</v>
      </c>
      <c r="H124" s="526">
        <f t="shared" si="26"/>
        <v>338182.55856541032</v>
      </c>
      <c r="I124" s="577">
        <f t="shared" si="27"/>
        <v>338182.55856541032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1881501.626070281</v>
      </c>
      <c r="E125" s="522">
        <f>IF(+J96&lt;F124,J96,D125)</f>
        <v>110685.02380952382</v>
      </c>
      <c r="F125" s="523">
        <f t="shared" si="24"/>
        <v>1770816.6022607572</v>
      </c>
      <c r="G125" s="523">
        <f t="shared" si="25"/>
        <v>1826159.1141655191</v>
      </c>
      <c r="H125" s="526">
        <f t="shared" si="26"/>
        <v>325181.7344116458</v>
      </c>
      <c r="I125" s="577">
        <f t="shared" si="27"/>
        <v>325181.7344116458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1770816.6022607572</v>
      </c>
      <c r="E126" s="522">
        <f>IF(+J96&lt;F125,J96,D126)</f>
        <v>110685.02380952382</v>
      </c>
      <c r="F126" s="523">
        <f t="shared" si="24"/>
        <v>1660131.5784512335</v>
      </c>
      <c r="G126" s="523">
        <f t="shared" si="25"/>
        <v>1715474.0903559953</v>
      </c>
      <c r="H126" s="526">
        <f t="shared" si="26"/>
        <v>312180.91025788116</v>
      </c>
      <c r="I126" s="577">
        <f t="shared" si="27"/>
        <v>312180.91025788116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1660131.5784512335</v>
      </c>
      <c r="E127" s="522">
        <f>IF(+J96&lt;F126,J96,D127)</f>
        <v>110685.02380952382</v>
      </c>
      <c r="F127" s="523">
        <f t="shared" si="24"/>
        <v>1549446.5546417097</v>
      </c>
      <c r="G127" s="523">
        <f t="shared" si="25"/>
        <v>1604789.0665464716</v>
      </c>
      <c r="H127" s="526">
        <f t="shared" si="26"/>
        <v>299180.08610411664</v>
      </c>
      <c r="I127" s="577">
        <f t="shared" si="27"/>
        <v>299180.08610411664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1549446.5546417097</v>
      </c>
      <c r="E128" s="522">
        <f>IF(+J96&lt;F127,J96,D128)</f>
        <v>110685.02380952382</v>
      </c>
      <c r="F128" s="523">
        <f t="shared" si="24"/>
        <v>1438761.5308321859</v>
      </c>
      <c r="G128" s="523">
        <f t="shared" si="25"/>
        <v>1494104.0427369478</v>
      </c>
      <c r="H128" s="526">
        <f t="shared" si="26"/>
        <v>286179.26195035205</v>
      </c>
      <c r="I128" s="577">
        <f t="shared" si="27"/>
        <v>286179.26195035205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1438761.5308321859</v>
      </c>
      <c r="E129" s="522">
        <f>IF(+J96&lt;F128,J96,D129)</f>
        <v>110685.02380952382</v>
      </c>
      <c r="F129" s="523">
        <f t="shared" si="24"/>
        <v>1328076.5070226621</v>
      </c>
      <c r="G129" s="523">
        <f t="shared" si="25"/>
        <v>1383419.018927424</v>
      </c>
      <c r="H129" s="526">
        <f t="shared" si="26"/>
        <v>273178.43779658747</v>
      </c>
      <c r="I129" s="577">
        <f t="shared" si="27"/>
        <v>273178.43779658747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1328076.5070226621</v>
      </c>
      <c r="E130" s="522">
        <f>IF(+J96&lt;F129,J96,D130)</f>
        <v>110685.02380952382</v>
      </c>
      <c r="F130" s="523">
        <f t="shared" si="24"/>
        <v>1217391.4832131383</v>
      </c>
      <c r="G130" s="523">
        <f t="shared" si="25"/>
        <v>1272733.9951179002</v>
      </c>
      <c r="H130" s="526">
        <f t="shared" si="26"/>
        <v>260177.61364282289</v>
      </c>
      <c r="I130" s="577">
        <f t="shared" si="27"/>
        <v>260177.61364282289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1217391.4832131383</v>
      </c>
      <c r="E131" s="522">
        <f>IF(+J96&lt;F130,J96,D131)</f>
        <v>110685.02380952382</v>
      </c>
      <c r="F131" s="523">
        <f t="shared" ref="F131:F154" si="28">+D131-E131</f>
        <v>1106706.4594036145</v>
      </c>
      <c r="G131" s="523">
        <f t="shared" ref="G131:G154" si="29">+(F131+D131)/2</f>
        <v>1162048.9713083764</v>
      </c>
      <c r="H131" s="526">
        <f t="shared" si="26"/>
        <v>247176.78948905831</v>
      </c>
      <c r="I131" s="577">
        <f t="shared" si="27"/>
        <v>247176.78948905831</v>
      </c>
      <c r="J131" s="514">
        <f t="shared" ref="J131:J154" si="30">+I541-H541</f>
        <v>0</v>
      </c>
      <c r="K131" s="514"/>
      <c r="L131" s="525"/>
      <c r="M131" s="514">
        <f t="shared" ref="M131:M154" si="31">IF(L541&lt;&gt;0,+H541-L541,0)</f>
        <v>0</v>
      </c>
      <c r="N131" s="525"/>
      <c r="O131" s="514">
        <f t="shared" ref="O131:O154" si="32">IF(N541&lt;&gt;0,+I541-N541,0)</f>
        <v>0</v>
      </c>
      <c r="P131" s="514">
        <f t="shared" ref="P131:P154" si="33">+O541-M541</f>
        <v>0</v>
      </c>
    </row>
    <row r="132" spans="2:16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1106706.4594036145</v>
      </c>
      <c r="E132" s="522">
        <f>IF(+J96&lt;F131,J96,D132)</f>
        <v>110685.02380952382</v>
      </c>
      <c r="F132" s="523">
        <f t="shared" si="28"/>
        <v>996021.43559409073</v>
      </c>
      <c r="G132" s="523">
        <f t="shared" si="29"/>
        <v>1051363.9474988526</v>
      </c>
      <c r="H132" s="526">
        <f t="shared" si="26"/>
        <v>234175.96533529373</v>
      </c>
      <c r="I132" s="577">
        <f t="shared" si="27"/>
        <v>234175.96533529373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</row>
    <row r="133" spans="2:16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996021.43559409073</v>
      </c>
      <c r="E133" s="522">
        <f>IF(+J96&lt;F132,J96,D133)</f>
        <v>110685.02380952382</v>
      </c>
      <c r="F133" s="523">
        <f t="shared" si="28"/>
        <v>885336.41178456694</v>
      </c>
      <c r="G133" s="523">
        <f t="shared" si="29"/>
        <v>940678.92368932883</v>
      </c>
      <c r="H133" s="526">
        <f t="shared" si="26"/>
        <v>221175.14118152915</v>
      </c>
      <c r="I133" s="577">
        <f t="shared" si="27"/>
        <v>221175.14118152915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</row>
    <row r="134" spans="2:16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885336.41178456694</v>
      </c>
      <c r="E134" s="522">
        <f>IF(+J96&lt;F133,J96,D134)</f>
        <v>110685.02380952382</v>
      </c>
      <c r="F134" s="523">
        <f t="shared" si="28"/>
        <v>774651.38797504315</v>
      </c>
      <c r="G134" s="523">
        <f t="shared" si="29"/>
        <v>829993.89987980505</v>
      </c>
      <c r="H134" s="526">
        <f t="shared" si="26"/>
        <v>208174.3170277646</v>
      </c>
      <c r="I134" s="577">
        <f t="shared" si="27"/>
        <v>208174.3170277646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</row>
    <row r="135" spans="2:16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774651.38797504315</v>
      </c>
      <c r="E135" s="522">
        <f>IF(+J96&lt;F134,J96,D135)</f>
        <v>110685.02380952382</v>
      </c>
      <c r="F135" s="523">
        <f t="shared" si="28"/>
        <v>663966.36416551936</v>
      </c>
      <c r="G135" s="523">
        <f t="shared" si="29"/>
        <v>719308.87607028126</v>
      </c>
      <c r="H135" s="526">
        <f t="shared" si="26"/>
        <v>195173.49287400002</v>
      </c>
      <c r="I135" s="577">
        <f t="shared" si="27"/>
        <v>195173.49287400002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</row>
    <row r="136" spans="2:16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663966.36416551936</v>
      </c>
      <c r="E136" s="522">
        <f>IF(+J96&lt;F135,J96,D136)</f>
        <v>110685.02380952382</v>
      </c>
      <c r="F136" s="523">
        <f t="shared" si="28"/>
        <v>553281.34035599558</v>
      </c>
      <c r="G136" s="523">
        <f t="shared" si="29"/>
        <v>608623.85226075747</v>
      </c>
      <c r="H136" s="526">
        <f t="shared" si="26"/>
        <v>182172.66872023544</v>
      </c>
      <c r="I136" s="577">
        <f t="shared" si="27"/>
        <v>182172.66872023544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</row>
    <row r="137" spans="2:16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553281.34035599558</v>
      </c>
      <c r="E137" s="522">
        <f>IF(+J96&lt;F136,J96,D137)</f>
        <v>110685.02380952382</v>
      </c>
      <c r="F137" s="523">
        <f t="shared" si="28"/>
        <v>442596.31654647179</v>
      </c>
      <c r="G137" s="523">
        <f t="shared" si="29"/>
        <v>497938.82845123368</v>
      </c>
      <c r="H137" s="526">
        <f t="shared" si="26"/>
        <v>169171.84456647086</v>
      </c>
      <c r="I137" s="577">
        <f t="shared" si="27"/>
        <v>169171.84456647086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</row>
    <row r="138" spans="2:16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442596.31654647179</v>
      </c>
      <c r="E138" s="522">
        <f>IF(+J96&lt;F137,J96,D138)</f>
        <v>110685.02380952382</v>
      </c>
      <c r="F138" s="523">
        <f t="shared" si="28"/>
        <v>331911.292736948</v>
      </c>
      <c r="G138" s="523">
        <f t="shared" si="29"/>
        <v>387253.8046417099</v>
      </c>
      <c r="H138" s="526">
        <f t="shared" si="26"/>
        <v>156171.0204127063</v>
      </c>
      <c r="I138" s="577">
        <f t="shared" si="27"/>
        <v>156171.0204127063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</row>
    <row r="139" spans="2:16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331911.292736948</v>
      </c>
      <c r="E139" s="522">
        <f>IF(+J96&lt;F138,J96,D139)</f>
        <v>110685.02380952382</v>
      </c>
      <c r="F139" s="523">
        <f t="shared" si="28"/>
        <v>221226.26892742419</v>
      </c>
      <c r="G139" s="523">
        <f t="shared" si="29"/>
        <v>276568.78083218611</v>
      </c>
      <c r="H139" s="526">
        <f t="shared" si="26"/>
        <v>143170.19625894172</v>
      </c>
      <c r="I139" s="577">
        <f t="shared" si="27"/>
        <v>143170.19625894172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</row>
    <row r="140" spans="2:16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221226.26892742419</v>
      </c>
      <c r="E140" s="522">
        <f>IF(+J96&lt;F139,J96,D140)</f>
        <v>110685.02380952382</v>
      </c>
      <c r="F140" s="523">
        <f t="shared" si="28"/>
        <v>110541.24511790037</v>
      </c>
      <c r="G140" s="523">
        <f t="shared" si="29"/>
        <v>165883.75702266226</v>
      </c>
      <c r="H140" s="526">
        <f t="shared" si="26"/>
        <v>130169.37210517713</v>
      </c>
      <c r="I140" s="577">
        <f t="shared" si="27"/>
        <v>130169.37210517713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</row>
    <row r="141" spans="2:16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110541.24511790037</v>
      </c>
      <c r="E141" s="522">
        <f>IF(+J96&lt;F140,J96,D141)</f>
        <v>110541.24511790037</v>
      </c>
      <c r="F141" s="523">
        <f t="shared" si="28"/>
        <v>0</v>
      </c>
      <c r="G141" s="523">
        <f t="shared" si="29"/>
        <v>55270.622558950185</v>
      </c>
      <c r="H141" s="526">
        <f t="shared" si="26"/>
        <v>117033.21322728589</v>
      </c>
      <c r="I141" s="577">
        <f t="shared" si="27"/>
        <v>117033.21322728589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</row>
    <row r="142" spans="2:16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</row>
    <row r="143" spans="2:16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</row>
    <row r="144" spans="2:16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</row>
    <row r="145" spans="2:16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</row>
    <row r="146" spans="2:16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</row>
    <row r="147" spans="2:16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</row>
    <row r="148" spans="2:16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</row>
    <row r="149" spans="2:16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</row>
    <row r="150" spans="2:16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</row>
    <row r="151" spans="2:16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</row>
    <row r="152" spans="2:16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</row>
    <row r="153" spans="2:16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</row>
    <row r="154" spans="2:16" ht="13.5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</row>
    <row r="155" spans="2:16">
      <c r="C155" s="374" t="s">
        <v>78</v>
      </c>
      <c r="D155" s="375"/>
      <c r="E155" s="375">
        <f>SUM(E99:E154)</f>
        <v>4648771.0000000009</v>
      </c>
      <c r="F155" s="375"/>
      <c r="G155" s="375"/>
      <c r="H155" s="375">
        <f>SUM(H99:H154)</f>
        <v>16186136.900049714</v>
      </c>
      <c r="I155" s="375">
        <f>SUM(I99:I154)</f>
        <v>16186136.900049714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view="pageBreakPreview" zoomScale="80" zoomScaleNormal="100" zoomScaleSheetLayoutView="80" workbookViewId="0">
      <selection activeCell="D104" sqref="D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2134967.6945692962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2134967.6945692962</v>
      </c>
      <c r="O6" s="269"/>
      <c r="P6" s="269"/>
    </row>
    <row r="7" spans="1:16" ht="13.5" thickBot="1">
      <c r="C7" s="467" t="s">
        <v>48</v>
      </c>
      <c r="D7" s="624" t="s">
        <v>388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416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17159057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408548.97619047621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441</v>
      </c>
      <c r="E17" s="658" t="s">
        <v>441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 t="shared" ref="K17:K22" si="1">+G17</f>
        <v>801461</v>
      </c>
      <c r="L17" s="513">
        <f t="shared" ref="L17:L72" si="2">IF(K17&lt;&gt;0,+G17-K17,0)</f>
        <v>0</v>
      </c>
      <c r="M17" s="512">
        <f t="shared" ref="M17:M22" si="3">+H17</f>
        <v>801461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2379459.1627964582</v>
      </c>
      <c r="H18" s="639">
        <v>2379459.1627964582</v>
      </c>
      <c r="I18" s="511">
        <f t="shared" si="0"/>
        <v>0</v>
      </c>
      <c r="J18" s="511"/>
      <c r="K18" s="518">
        <f t="shared" si="1"/>
        <v>2379459.1627964582</v>
      </c>
      <c r="L18" s="519">
        <f t="shared" si="2"/>
        <v>0</v>
      </c>
      <c r="M18" s="518">
        <f t="shared" si="3"/>
        <v>2379459.1627964582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387073.1707317073</v>
      </c>
      <c r="F19" s="631">
        <v>15095853.658536587</v>
      </c>
      <c r="G19" s="630">
        <v>2330264.4469430079</v>
      </c>
      <c r="H19" s="639">
        <v>2330264.4469430079</v>
      </c>
      <c r="I19" s="511">
        <f t="shared" si="0"/>
        <v>0</v>
      </c>
      <c r="J19" s="511"/>
      <c r="K19" s="518">
        <f t="shared" si="1"/>
        <v>2330264.4469430079</v>
      </c>
      <c r="L19" s="519">
        <f t="shared" ref="L19" si="6">IF(K19&lt;&gt;0,+G19-K19,0)</f>
        <v>0</v>
      </c>
      <c r="M19" s="518">
        <f t="shared" si="3"/>
        <v>2330264.4469430079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2073856.4882897006</v>
      </c>
      <c r="H20" s="639">
        <v>2073856.4882897006</v>
      </c>
      <c r="I20" s="511">
        <f t="shared" si="0"/>
        <v>0</v>
      </c>
      <c r="J20" s="511"/>
      <c r="K20" s="518">
        <f t="shared" si="1"/>
        <v>2073856.4882897006</v>
      </c>
      <c r="L20" s="519">
        <f t="shared" ref="L20" si="8">IF(K20&lt;&gt;0,+G20-K20,0)</f>
        <v>0</v>
      </c>
      <c r="M20" s="518">
        <f t="shared" si="3"/>
        <v>2073856.4882897006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15984400.476460578</v>
      </c>
      <c r="E21" s="630">
        <v>408548.97619047621</v>
      </c>
      <c r="F21" s="631">
        <v>15575851.500270102</v>
      </c>
      <c r="G21" s="630">
        <v>2081314.0523024015</v>
      </c>
      <c r="H21" s="639">
        <v>2081314.0523024015</v>
      </c>
      <c r="I21" s="511">
        <f t="shared" si="0"/>
        <v>0</v>
      </c>
      <c r="J21" s="511"/>
      <c r="K21" s="518">
        <f t="shared" si="1"/>
        <v>2081314.0523024015</v>
      </c>
      <c r="L21" s="519">
        <f t="shared" ref="L21" si="9">IF(K21&lt;&gt;0,+G21-K21,0)</f>
        <v>0</v>
      </c>
      <c r="M21" s="518">
        <f t="shared" si="3"/>
        <v>2081314.0523024015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15557848.096980255</v>
      </c>
      <c r="E22" s="630">
        <v>408548.97619047621</v>
      </c>
      <c r="F22" s="631">
        <v>15149299.120789779</v>
      </c>
      <c r="G22" s="630">
        <v>2134967.6945692962</v>
      </c>
      <c r="H22" s="639">
        <v>2134967.6945692962</v>
      </c>
      <c r="I22" s="511">
        <f t="shared" si="0"/>
        <v>0</v>
      </c>
      <c r="J22" s="511"/>
      <c r="K22" s="518">
        <f t="shared" si="1"/>
        <v>2134967.6945692962</v>
      </c>
      <c r="L22" s="519">
        <f t="shared" ref="L22" si="10">IF(K22&lt;&gt;0,+G22-K22,0)</f>
        <v>0</v>
      </c>
      <c r="M22" s="518">
        <f t="shared" si="3"/>
        <v>2134967.6945692962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/>
      </c>
      <c r="C23" s="507">
        <f>IF(D11="","-",+C22+1)</f>
        <v>2023</v>
      </c>
      <c r="D23" s="523">
        <f>IF(F22+SUM(E$17:E22)=D$10,F22,D$10-SUM(E$17:E22))</f>
        <v>15149299.120789779</v>
      </c>
      <c r="E23" s="522">
        <f>IF(+I14&lt;F22,I14,D23)</f>
        <v>408548.97619047621</v>
      </c>
      <c r="F23" s="523">
        <f t="shared" ref="F23:F72" si="11">+D23-E23</f>
        <v>14740750.144599304</v>
      </c>
      <c r="G23" s="524">
        <f t="shared" ref="G23:G48" si="12">+I$12*((D23+F23)/2)+E23</f>
        <v>2089028.7739090552</v>
      </c>
      <c r="H23" s="491">
        <f t="shared" ref="H23:H48" si="13">+I$13*((D23+F23)/2)+E23</f>
        <v>2089028.7739090552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14740750.144599304</v>
      </c>
      <c r="E24" s="522">
        <f>IF(+I14&lt;F23,I14,D24)</f>
        <v>408548.97619047621</v>
      </c>
      <c r="F24" s="523">
        <f t="shared" si="11"/>
        <v>14332201.168408828</v>
      </c>
      <c r="G24" s="524">
        <f t="shared" si="12"/>
        <v>2043089.8532488139</v>
      </c>
      <c r="H24" s="491">
        <f t="shared" si="13"/>
        <v>2043089.8532488139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14332201.168408828</v>
      </c>
      <c r="E25" s="522">
        <f>IF(+I14&lt;F24,I14,D25)</f>
        <v>408548.97619047621</v>
      </c>
      <c r="F25" s="523">
        <f t="shared" si="11"/>
        <v>13923652.192218352</v>
      </c>
      <c r="G25" s="524">
        <f t="shared" si="12"/>
        <v>1997150.9325885731</v>
      </c>
      <c r="H25" s="491">
        <f t="shared" si="13"/>
        <v>1997150.9325885731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13923652.192218352</v>
      </c>
      <c r="E26" s="522">
        <f>IF(+I14&lt;F25,I14,D26)</f>
        <v>408548.97619047621</v>
      </c>
      <c r="F26" s="523">
        <f t="shared" si="11"/>
        <v>13515103.216027876</v>
      </c>
      <c r="G26" s="524">
        <f t="shared" si="12"/>
        <v>1951212.0119283318</v>
      </c>
      <c r="H26" s="491">
        <f t="shared" si="13"/>
        <v>1951212.0119283318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13515103.216027876</v>
      </c>
      <c r="E27" s="522">
        <f>IF(+I14&lt;F26,I14,D27)</f>
        <v>408548.97619047621</v>
      </c>
      <c r="F27" s="523">
        <f t="shared" si="11"/>
        <v>13106554.239837401</v>
      </c>
      <c r="G27" s="524">
        <f t="shared" si="12"/>
        <v>1905273.0912680908</v>
      </c>
      <c r="H27" s="491">
        <f t="shared" si="13"/>
        <v>1905273.0912680908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13106554.239837401</v>
      </c>
      <c r="E28" s="522">
        <f>IF(+I14&lt;F27,I14,D28)</f>
        <v>408548.97619047621</v>
      </c>
      <c r="F28" s="523">
        <f t="shared" si="11"/>
        <v>12698005.263646925</v>
      </c>
      <c r="G28" s="524">
        <f t="shared" si="12"/>
        <v>1859334.1706078495</v>
      </c>
      <c r="H28" s="491">
        <f t="shared" si="13"/>
        <v>1859334.1706078495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12698005.263646925</v>
      </c>
      <c r="E29" s="522">
        <f>IF(+I14&lt;F28,I14,D29)</f>
        <v>408548.97619047621</v>
      </c>
      <c r="F29" s="523">
        <f t="shared" si="11"/>
        <v>12289456.287456449</v>
      </c>
      <c r="G29" s="524">
        <f t="shared" si="12"/>
        <v>1813395.2499476087</v>
      </c>
      <c r="H29" s="491">
        <f t="shared" si="13"/>
        <v>1813395.2499476087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12289456.287456449</v>
      </c>
      <c r="E30" s="522">
        <f>IF(+I14&lt;F29,I14,D30)</f>
        <v>408548.97619047621</v>
      </c>
      <c r="F30" s="523">
        <f t="shared" si="11"/>
        <v>11880907.311265973</v>
      </c>
      <c r="G30" s="524">
        <f t="shared" si="12"/>
        <v>1767456.3292873674</v>
      </c>
      <c r="H30" s="491">
        <f t="shared" si="13"/>
        <v>1767456.3292873674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11880907.311265973</v>
      </c>
      <c r="E31" s="522">
        <f>IF(+I14&lt;F30,I14,D31)</f>
        <v>408548.97619047621</v>
      </c>
      <c r="F31" s="523">
        <f t="shared" si="11"/>
        <v>11472358.335075498</v>
      </c>
      <c r="G31" s="524">
        <f t="shared" si="12"/>
        <v>1721517.4086271266</v>
      </c>
      <c r="H31" s="491">
        <f t="shared" si="13"/>
        <v>1721517.4086271266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11472358.335075498</v>
      </c>
      <c r="E32" s="522">
        <f>IF(+I14&lt;F31,I14,D32)</f>
        <v>408548.97619047621</v>
      </c>
      <c r="F32" s="523">
        <f t="shared" si="11"/>
        <v>11063809.358885022</v>
      </c>
      <c r="G32" s="524">
        <f t="shared" si="12"/>
        <v>1675578.4879668853</v>
      </c>
      <c r="H32" s="491">
        <f t="shared" si="13"/>
        <v>1675578.4879668853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11063809.358885022</v>
      </c>
      <c r="E33" s="522">
        <f>IF(+I14&lt;F32,I14,D33)</f>
        <v>408548.97619047621</v>
      </c>
      <c r="F33" s="523">
        <f t="shared" si="11"/>
        <v>10655260.382694546</v>
      </c>
      <c r="G33" s="524">
        <f t="shared" si="12"/>
        <v>1629639.5673066443</v>
      </c>
      <c r="H33" s="491">
        <f t="shared" si="13"/>
        <v>1629639.5673066443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10655260.382694546</v>
      </c>
      <c r="E34" s="522">
        <f>IF(+I14&lt;F33,I14,D34)</f>
        <v>408548.97619047621</v>
      </c>
      <c r="F34" s="523">
        <f t="shared" si="11"/>
        <v>10246711.40650407</v>
      </c>
      <c r="G34" s="524">
        <f t="shared" si="12"/>
        <v>1583700.646646403</v>
      </c>
      <c r="H34" s="491">
        <f t="shared" si="13"/>
        <v>1583700.646646403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10246711.40650407</v>
      </c>
      <c r="E35" s="522">
        <f>IF(+I14&lt;F34,I14,D35)</f>
        <v>408548.97619047621</v>
      </c>
      <c r="F35" s="523">
        <f t="shared" si="11"/>
        <v>9838162.4303135946</v>
      </c>
      <c r="G35" s="524">
        <f t="shared" si="12"/>
        <v>1537761.7259861622</v>
      </c>
      <c r="H35" s="491">
        <f t="shared" si="13"/>
        <v>1537761.7259861622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9838162.4303135946</v>
      </c>
      <c r="E36" s="522">
        <f>IF(+I14&lt;F35,I14,D36)</f>
        <v>408548.97619047621</v>
      </c>
      <c r="F36" s="523">
        <f t="shared" si="11"/>
        <v>9429613.4541231189</v>
      </c>
      <c r="G36" s="524">
        <f t="shared" si="12"/>
        <v>1491822.8053259209</v>
      </c>
      <c r="H36" s="491">
        <f t="shared" si="13"/>
        <v>1491822.8053259209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9429613.4541231189</v>
      </c>
      <c r="E37" s="522">
        <f>IF(+I14&lt;F36,I14,D37)</f>
        <v>408548.97619047621</v>
      </c>
      <c r="F37" s="523">
        <f t="shared" si="11"/>
        <v>9021064.4779326431</v>
      </c>
      <c r="G37" s="524">
        <f t="shared" si="12"/>
        <v>1445883.8846656801</v>
      </c>
      <c r="H37" s="491">
        <f t="shared" si="13"/>
        <v>1445883.8846656801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9021064.4779326431</v>
      </c>
      <c r="E38" s="522">
        <f>IF(+I14&lt;F37,I14,D38)</f>
        <v>408548.97619047621</v>
      </c>
      <c r="F38" s="523">
        <f t="shared" si="11"/>
        <v>8612515.5017421674</v>
      </c>
      <c r="G38" s="524">
        <f t="shared" si="12"/>
        <v>1399944.9640054386</v>
      </c>
      <c r="H38" s="491">
        <f t="shared" si="13"/>
        <v>1399944.9640054386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8612515.5017421674</v>
      </c>
      <c r="E39" s="522">
        <f>IF(+I14&lt;F38,I14,D39)</f>
        <v>408548.97619047621</v>
      </c>
      <c r="F39" s="523">
        <f t="shared" si="11"/>
        <v>8203966.5255516917</v>
      </c>
      <c r="G39" s="524">
        <f t="shared" si="12"/>
        <v>1354006.0433451978</v>
      </c>
      <c r="H39" s="491">
        <f t="shared" si="13"/>
        <v>1354006.0433451978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8203966.5255516917</v>
      </c>
      <c r="E40" s="522">
        <f>IF(+I14&lt;F39,I14,D40)</f>
        <v>408548.97619047621</v>
      </c>
      <c r="F40" s="523">
        <f t="shared" si="11"/>
        <v>7795417.5493612159</v>
      </c>
      <c r="G40" s="524">
        <f t="shared" si="12"/>
        <v>1308067.1226849565</v>
      </c>
      <c r="H40" s="491">
        <f t="shared" si="13"/>
        <v>1308067.1226849565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7795417.5493612159</v>
      </c>
      <c r="E41" s="522">
        <f>IF(+I14&lt;F40,I14,D41)</f>
        <v>408548.97619047621</v>
      </c>
      <c r="F41" s="523">
        <f t="shared" si="11"/>
        <v>7386868.5731707402</v>
      </c>
      <c r="G41" s="524">
        <f t="shared" si="12"/>
        <v>1262128.2020247155</v>
      </c>
      <c r="H41" s="491">
        <f t="shared" si="13"/>
        <v>1262128.2020247155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7386868.5731707402</v>
      </c>
      <c r="E42" s="522">
        <f>IF(+I14&lt;F41,I14,D42)</f>
        <v>408548.97619047621</v>
      </c>
      <c r="F42" s="523">
        <f t="shared" si="11"/>
        <v>6978319.5969802644</v>
      </c>
      <c r="G42" s="524">
        <f t="shared" si="12"/>
        <v>1216189.2813644744</v>
      </c>
      <c r="H42" s="491">
        <f t="shared" si="13"/>
        <v>1216189.2813644744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6978319.5969802644</v>
      </c>
      <c r="E43" s="522">
        <f>IF(+I14&lt;F42,I14,D43)</f>
        <v>408548.97619047621</v>
      </c>
      <c r="F43" s="523">
        <f t="shared" si="11"/>
        <v>6569770.6207897887</v>
      </c>
      <c r="G43" s="524">
        <f t="shared" si="12"/>
        <v>1170250.3607042334</v>
      </c>
      <c r="H43" s="491">
        <f t="shared" si="13"/>
        <v>1170250.3607042334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6569770.6207897887</v>
      </c>
      <c r="E44" s="522">
        <f>IF(+I14&lt;F43,I14,D44)</f>
        <v>408548.97619047621</v>
      </c>
      <c r="F44" s="523">
        <f t="shared" si="11"/>
        <v>6161221.6445993129</v>
      </c>
      <c r="G44" s="524">
        <f t="shared" si="12"/>
        <v>1124311.4400439924</v>
      </c>
      <c r="H44" s="491">
        <f t="shared" si="13"/>
        <v>1124311.4400439924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6161221.6445993129</v>
      </c>
      <c r="E45" s="522">
        <f>IF(+I14&lt;F44,I14,D45)</f>
        <v>408548.97619047621</v>
      </c>
      <c r="F45" s="523">
        <f t="shared" si="11"/>
        <v>5752672.6684088372</v>
      </c>
      <c r="G45" s="524">
        <f t="shared" si="12"/>
        <v>1078372.5193837513</v>
      </c>
      <c r="H45" s="491">
        <f t="shared" si="13"/>
        <v>1078372.5193837513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5752672.6684088372</v>
      </c>
      <c r="E46" s="522">
        <f>IF(+I14&lt;F45,I14,D46)</f>
        <v>408548.97619047621</v>
      </c>
      <c r="F46" s="523">
        <f t="shared" si="11"/>
        <v>5344123.6922183614</v>
      </c>
      <c r="G46" s="524">
        <f t="shared" si="12"/>
        <v>1032433.5987235102</v>
      </c>
      <c r="H46" s="491">
        <f t="shared" si="13"/>
        <v>1032433.5987235102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5344123.6922183614</v>
      </c>
      <c r="E47" s="522">
        <f>IF(+I14&lt;F46,I14,D47)</f>
        <v>408548.97619047621</v>
      </c>
      <c r="F47" s="523">
        <f t="shared" si="11"/>
        <v>4935574.7160278857</v>
      </c>
      <c r="G47" s="524">
        <f t="shared" si="12"/>
        <v>986494.67806326912</v>
      </c>
      <c r="H47" s="491">
        <f t="shared" si="13"/>
        <v>986494.67806326912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4935574.7160278857</v>
      </c>
      <c r="E48" s="522">
        <f>IF(+I14&lt;F47,I14,D48)</f>
        <v>408548.97619047621</v>
      </c>
      <c r="F48" s="523">
        <f t="shared" si="11"/>
        <v>4527025.7398374099</v>
      </c>
      <c r="G48" s="524">
        <f t="shared" si="12"/>
        <v>940555.75740302796</v>
      </c>
      <c r="H48" s="491">
        <f t="shared" si="13"/>
        <v>940555.75740302796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4527025.7398374099</v>
      </c>
      <c r="E49" s="522">
        <f>IF(+I14&lt;F48,I14,D49)</f>
        <v>408548.97619047621</v>
      </c>
      <c r="F49" s="523">
        <f t="shared" si="11"/>
        <v>4118476.7636469337</v>
      </c>
      <c r="G49" s="524">
        <f t="shared" ref="G49:G72" si="14">+I$12*((D49+F49)/2)+E49</f>
        <v>894616.83674278692</v>
      </c>
      <c r="H49" s="491">
        <f t="shared" ref="H49:H72" si="15">+I$13*((D49+F49)/2)+E49</f>
        <v>894616.83674278692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4118476.7636469337</v>
      </c>
      <c r="E50" s="522">
        <f>IF(+I14&lt;F49,I14,D50)</f>
        <v>408548.97619047621</v>
      </c>
      <c r="F50" s="523">
        <f t="shared" si="11"/>
        <v>3709927.7874564575</v>
      </c>
      <c r="G50" s="524">
        <f t="shared" si="14"/>
        <v>848677.91608254565</v>
      </c>
      <c r="H50" s="491">
        <f t="shared" si="15"/>
        <v>848677.91608254565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3709927.7874564575</v>
      </c>
      <c r="E51" s="522">
        <f>IF(+I14&lt;F50,I14,D51)</f>
        <v>408548.97619047621</v>
      </c>
      <c r="F51" s="523">
        <f t="shared" si="11"/>
        <v>3301378.8112659813</v>
      </c>
      <c r="G51" s="524">
        <f t="shared" si="14"/>
        <v>802738.99542230461</v>
      </c>
      <c r="H51" s="491">
        <f t="shared" si="15"/>
        <v>802738.99542230461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3301378.8112659813</v>
      </c>
      <c r="E52" s="522">
        <f>IF(+I14&lt;F51,I14,D52)</f>
        <v>408548.97619047621</v>
      </c>
      <c r="F52" s="523">
        <f t="shared" si="11"/>
        <v>2892829.8350755051</v>
      </c>
      <c r="G52" s="524">
        <f t="shared" si="14"/>
        <v>756800.07476206345</v>
      </c>
      <c r="H52" s="491">
        <f t="shared" si="15"/>
        <v>756800.07476206345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2892829.8350755051</v>
      </c>
      <c r="E53" s="522">
        <f>IF(+I14&lt;F52,I14,D53)</f>
        <v>408548.97619047621</v>
      </c>
      <c r="F53" s="523">
        <f t="shared" si="11"/>
        <v>2484280.8588850289</v>
      </c>
      <c r="G53" s="524">
        <f t="shared" si="14"/>
        <v>710861.15410182229</v>
      </c>
      <c r="H53" s="491">
        <f t="shared" si="15"/>
        <v>710861.15410182229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2484280.8588850289</v>
      </c>
      <c r="E54" s="522">
        <f>IF(+I14&lt;F53,I14,D54)</f>
        <v>408548.97619047621</v>
      </c>
      <c r="F54" s="523">
        <f t="shared" si="11"/>
        <v>2075731.8826945527</v>
      </c>
      <c r="G54" s="524">
        <f t="shared" si="14"/>
        <v>664922.23344158125</v>
      </c>
      <c r="H54" s="491">
        <f t="shared" si="15"/>
        <v>664922.23344158125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2075731.8826945527</v>
      </c>
      <c r="E55" s="522">
        <f>IF(+I14&lt;F54,I14,D55)</f>
        <v>408548.97619047621</v>
      </c>
      <c r="F55" s="523">
        <f t="shared" si="11"/>
        <v>1667182.9065040764</v>
      </c>
      <c r="G55" s="524">
        <f t="shared" si="14"/>
        <v>618983.31278134009</v>
      </c>
      <c r="H55" s="491">
        <f t="shared" si="15"/>
        <v>618983.31278134009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1667182.9065040764</v>
      </c>
      <c r="E56" s="522">
        <f>IF(+I14&lt;F55,I14,D56)</f>
        <v>408548.97619047621</v>
      </c>
      <c r="F56" s="523">
        <f t="shared" si="11"/>
        <v>1258633.9303136002</v>
      </c>
      <c r="G56" s="524">
        <f t="shared" si="14"/>
        <v>573044.39212109894</v>
      </c>
      <c r="H56" s="491">
        <f t="shared" si="15"/>
        <v>573044.39212109894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1258633.9303136002</v>
      </c>
      <c r="E57" s="522">
        <f>IF(+I14&lt;F56,I14,D57)</f>
        <v>408548.97619047621</v>
      </c>
      <c r="F57" s="523">
        <f t="shared" si="11"/>
        <v>850084.95412312401</v>
      </c>
      <c r="G57" s="524">
        <f t="shared" si="14"/>
        <v>527105.47146085778</v>
      </c>
      <c r="H57" s="491">
        <f t="shared" si="15"/>
        <v>527105.47146085778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850084.95412312401</v>
      </c>
      <c r="E58" s="522">
        <f>IF(+I14&lt;F57,I14,D58)</f>
        <v>408548.97619047621</v>
      </c>
      <c r="F58" s="523">
        <f t="shared" si="11"/>
        <v>441535.9779326478</v>
      </c>
      <c r="G58" s="524">
        <f t="shared" si="14"/>
        <v>481166.55080061668</v>
      </c>
      <c r="H58" s="491">
        <f t="shared" si="15"/>
        <v>481166.55080061668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441535.9779326478</v>
      </c>
      <c r="E59" s="522">
        <f>IF(+I14&lt;F58,I14,D59)</f>
        <v>408548.97619047621</v>
      </c>
      <c r="F59" s="523">
        <f t="shared" si="11"/>
        <v>32987.001742171589</v>
      </c>
      <c r="G59" s="524">
        <f t="shared" si="14"/>
        <v>435227.63014037552</v>
      </c>
      <c r="H59" s="491">
        <f t="shared" si="15"/>
        <v>435227.63014037552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32987.001742171589</v>
      </c>
      <c r="E60" s="522">
        <f>IF(+I14&lt;F59,I14,D60)</f>
        <v>32987.001742171589</v>
      </c>
      <c r="F60" s="523">
        <f t="shared" si="11"/>
        <v>0</v>
      </c>
      <c r="G60" s="524">
        <f t="shared" si="14"/>
        <v>34841.598552060968</v>
      </c>
      <c r="H60" s="491">
        <f t="shared" si="15"/>
        <v>34841.598552060968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17159057</v>
      </c>
      <c r="F73" s="375"/>
      <c r="G73" s="375">
        <f>SUM(G17:G72)</f>
        <v>58534907.918367401</v>
      </c>
      <c r="H73" s="375">
        <f>SUM(H17:H72)</f>
        <v>58534907.918367401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2134967.6945692962</v>
      </c>
      <c r="N87" s="546">
        <f>IF(J92&lt;D11,0,VLOOKUP(J92,C17:O72,11))</f>
        <v>2134967.6945692962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2184114.5254237889</v>
      </c>
      <c r="N88" s="550">
        <f>IF(J92&lt;D11,0,VLOOKUP(J92,C99:P154,7))</f>
        <v>2184114.5254237889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49146.830854492728</v>
      </c>
      <c r="N89" s="555">
        <f>+N88-N87</f>
        <v>49146.830854492728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17159057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408548.97619047621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16">+I99-H99</f>
        <v>0</v>
      </c>
      <c r="K99" s="514"/>
      <c r="L99" s="512">
        <f>+H99</f>
        <v>1229377.3244778609</v>
      </c>
      <c r="M99" s="513">
        <f t="shared" ref="M99:M130" si="17">IF(L99&lt;&gt;0,+H99-L99,0)</f>
        <v>0</v>
      </c>
      <c r="N99" s="512">
        <f>+I99</f>
        <v>1229377.3244778609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16"/>
        <v>0</v>
      </c>
      <c r="K100" s="514"/>
      <c r="L100" s="655">
        <f>+H100</f>
        <v>2177560.8695091857</v>
      </c>
      <c r="M100" s="514">
        <f t="shared" si="17"/>
        <v>0</v>
      </c>
      <c r="N100" s="655">
        <f>+I100</f>
        <v>2177560.8695091857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/>
      </c>
      <c r="C101" s="507">
        <f>IF(D93="","-",+C100+1)</f>
        <v>2019</v>
      </c>
      <c r="D101" s="629">
        <v>16547004.630952382</v>
      </c>
      <c r="E101" s="630">
        <v>399047.83720930235</v>
      </c>
      <c r="F101" s="631">
        <v>16147956.79374308</v>
      </c>
      <c r="G101" s="631">
        <v>16347480.712347731</v>
      </c>
      <c r="H101" s="633">
        <v>2148891.1072448152</v>
      </c>
      <c r="I101" s="634">
        <v>2148891.1072448152</v>
      </c>
      <c r="J101" s="514">
        <f t="shared" si="16"/>
        <v>0</v>
      </c>
      <c r="K101" s="514"/>
      <c r="L101" s="655">
        <f>+H101</f>
        <v>2148891.1072448152</v>
      </c>
      <c r="M101" s="514">
        <f t="shared" ref="M101" si="21">IF(L101&lt;&gt;0,+H101-L101,0)</f>
        <v>0</v>
      </c>
      <c r="N101" s="655">
        <f>+I101</f>
        <v>2148891.1072448152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2020</v>
      </c>
      <c r="D102" s="629">
        <v>16147956.79374308</v>
      </c>
      <c r="E102" s="630">
        <v>408548.97619047621</v>
      </c>
      <c r="F102" s="631">
        <v>15739407.817552604</v>
      </c>
      <c r="G102" s="631">
        <v>15943682.305647843</v>
      </c>
      <c r="H102" s="633">
        <v>2123671.9859832102</v>
      </c>
      <c r="I102" s="634">
        <v>2123671.9859832102</v>
      </c>
      <c r="J102" s="514">
        <f t="shared" si="16"/>
        <v>0</v>
      </c>
      <c r="K102" s="514"/>
      <c r="L102" s="655">
        <f>+H102</f>
        <v>2123671.9859832102</v>
      </c>
      <c r="M102" s="514">
        <f t="shared" ref="M102" si="22">IF(L102&lt;&gt;0,+H102-L102,0)</f>
        <v>0</v>
      </c>
      <c r="N102" s="655">
        <f>+I102</f>
        <v>2123671.9859832102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/>
      </c>
      <c r="C103" s="507">
        <f>IF(D93="","-",+C102+1)</f>
        <v>2021</v>
      </c>
      <c r="D103" s="629">
        <v>15739407.817552604</v>
      </c>
      <c r="E103" s="630">
        <v>418513.58536585368</v>
      </c>
      <c r="F103" s="631">
        <v>15320894.23218675</v>
      </c>
      <c r="G103" s="631">
        <v>15530151.024869677</v>
      </c>
      <c r="H103" s="633">
        <v>2181406.6643911372</v>
      </c>
      <c r="I103" s="634">
        <v>2181406.6643911372</v>
      </c>
      <c r="J103" s="514">
        <f t="shared" si="16"/>
        <v>0</v>
      </c>
      <c r="K103" s="514"/>
      <c r="L103" s="655">
        <f>+H103</f>
        <v>2181406.6643911372</v>
      </c>
      <c r="M103" s="514">
        <f t="shared" ref="M103" si="23">IF(L103&lt;&gt;0,+H103-L103,0)</f>
        <v>0</v>
      </c>
      <c r="N103" s="655">
        <f>+I103</f>
        <v>2181406.6643911372</v>
      </c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15320894.23218675</v>
      </c>
      <c r="E104" s="522">
        <f>IF(+J96&lt;F103,J96,D104)</f>
        <v>408548.97619047621</v>
      </c>
      <c r="F104" s="523">
        <f t="shared" ref="F104:F130" si="24">+D104-E104</f>
        <v>14912345.255996274</v>
      </c>
      <c r="G104" s="523">
        <f t="shared" ref="G104:G130" si="25">+(F104+D104)/2</f>
        <v>15116619.744091511</v>
      </c>
      <c r="H104" s="526">
        <f t="shared" ref="H104:H154" si="26">+J$94*G104+E104</f>
        <v>2184114.5254237889</v>
      </c>
      <c r="I104" s="577">
        <f t="shared" ref="I104:I154" si="27">+J$95*G104+E104</f>
        <v>2184114.5254237889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14912345.255996274</v>
      </c>
      <c r="E105" s="522">
        <f>IF(+J96&lt;F104,J96,D105)</f>
        <v>408548.97619047621</v>
      </c>
      <c r="F105" s="523">
        <f t="shared" si="24"/>
        <v>14503796.279805798</v>
      </c>
      <c r="G105" s="523">
        <f t="shared" si="25"/>
        <v>14708070.767901037</v>
      </c>
      <c r="H105" s="526">
        <f t="shared" si="26"/>
        <v>2136127.2439032705</v>
      </c>
      <c r="I105" s="577">
        <f t="shared" si="27"/>
        <v>2136127.2439032705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14503796.279805798</v>
      </c>
      <c r="E106" s="522">
        <f>IF(+J96&lt;F105,J96,D106)</f>
        <v>408548.97619047621</v>
      </c>
      <c r="F106" s="523">
        <f t="shared" si="24"/>
        <v>14095247.303615322</v>
      </c>
      <c r="G106" s="523">
        <f t="shared" si="25"/>
        <v>14299521.791710559</v>
      </c>
      <c r="H106" s="526">
        <f t="shared" si="26"/>
        <v>2088139.9623827515</v>
      </c>
      <c r="I106" s="577">
        <f t="shared" si="27"/>
        <v>2088139.9623827515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14095247.303615322</v>
      </c>
      <c r="E107" s="522">
        <f>IF(+J96&lt;F106,J96,D107)</f>
        <v>408548.97619047621</v>
      </c>
      <c r="F107" s="523">
        <f t="shared" si="24"/>
        <v>13686698.327424847</v>
      </c>
      <c r="G107" s="523">
        <f t="shared" si="25"/>
        <v>13890972.815520085</v>
      </c>
      <c r="H107" s="526">
        <f t="shared" si="26"/>
        <v>2040152.680862233</v>
      </c>
      <c r="I107" s="577">
        <f t="shared" si="27"/>
        <v>2040152.680862233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13686698.327424847</v>
      </c>
      <c r="E108" s="522">
        <f>IF(+J96&lt;F107,J96,D108)</f>
        <v>408548.97619047621</v>
      </c>
      <c r="F108" s="523">
        <f t="shared" si="24"/>
        <v>13278149.351234371</v>
      </c>
      <c r="G108" s="523">
        <f t="shared" si="25"/>
        <v>13482423.839329608</v>
      </c>
      <c r="H108" s="526">
        <f t="shared" si="26"/>
        <v>1992165.3993417143</v>
      </c>
      <c r="I108" s="577">
        <f t="shared" si="27"/>
        <v>1992165.3993417143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13278149.351234371</v>
      </c>
      <c r="E109" s="522">
        <f>IF(+J96&lt;F108,J96,D109)</f>
        <v>408548.97619047621</v>
      </c>
      <c r="F109" s="523">
        <f t="shared" si="24"/>
        <v>12869600.375043895</v>
      </c>
      <c r="G109" s="523">
        <f t="shared" si="25"/>
        <v>13073874.863139134</v>
      </c>
      <c r="H109" s="526">
        <f t="shared" si="26"/>
        <v>1944178.1178211959</v>
      </c>
      <c r="I109" s="577">
        <f t="shared" si="27"/>
        <v>1944178.1178211959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12869600.375043895</v>
      </c>
      <c r="E110" s="522">
        <f>IF(+J96&lt;F109,J96,D110)</f>
        <v>408548.97619047621</v>
      </c>
      <c r="F110" s="523">
        <f t="shared" si="24"/>
        <v>12461051.398853419</v>
      </c>
      <c r="G110" s="523">
        <f t="shared" si="25"/>
        <v>12665325.886948656</v>
      </c>
      <c r="H110" s="526">
        <f t="shared" si="26"/>
        <v>1896190.8363006772</v>
      </c>
      <c r="I110" s="577">
        <f t="shared" si="27"/>
        <v>1896190.8363006772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12461051.398853419</v>
      </c>
      <c r="E111" s="522">
        <f>IF(+J96&lt;F110,J96,D111)</f>
        <v>408548.97619047621</v>
      </c>
      <c r="F111" s="523">
        <f t="shared" si="24"/>
        <v>12052502.422662944</v>
      </c>
      <c r="G111" s="523">
        <f t="shared" si="25"/>
        <v>12256776.910758182</v>
      </c>
      <c r="H111" s="526">
        <f t="shared" si="26"/>
        <v>1848203.5547801587</v>
      </c>
      <c r="I111" s="577">
        <f t="shared" si="27"/>
        <v>1848203.5547801587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12052502.422662944</v>
      </c>
      <c r="E112" s="522">
        <f>IF(+J96&lt;F111,J96,D112)</f>
        <v>408548.97619047621</v>
      </c>
      <c r="F112" s="523">
        <f t="shared" si="24"/>
        <v>11643953.446472468</v>
      </c>
      <c r="G112" s="523">
        <f t="shared" si="25"/>
        <v>11848227.934567705</v>
      </c>
      <c r="H112" s="526">
        <f t="shared" si="26"/>
        <v>1800216.2732596397</v>
      </c>
      <c r="I112" s="577">
        <f t="shared" si="27"/>
        <v>1800216.2732596397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11643953.446472468</v>
      </c>
      <c r="E113" s="522">
        <f>IF(+J96&lt;F112,J96,D113)</f>
        <v>408548.97619047621</v>
      </c>
      <c r="F113" s="523">
        <f t="shared" si="24"/>
        <v>11235404.470281992</v>
      </c>
      <c r="G113" s="523">
        <f t="shared" si="25"/>
        <v>11439678.958377231</v>
      </c>
      <c r="H113" s="526">
        <f t="shared" si="26"/>
        <v>1752228.9917391213</v>
      </c>
      <c r="I113" s="577">
        <f t="shared" si="27"/>
        <v>1752228.9917391213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11235404.470281992</v>
      </c>
      <c r="E114" s="522">
        <f>IF(+J96&lt;F113,J96,D114)</f>
        <v>408548.97619047621</v>
      </c>
      <c r="F114" s="523">
        <f t="shared" si="24"/>
        <v>10826855.494091516</v>
      </c>
      <c r="G114" s="523">
        <f t="shared" si="25"/>
        <v>11031129.982186753</v>
      </c>
      <c r="H114" s="526">
        <f t="shared" si="26"/>
        <v>1704241.7102186026</v>
      </c>
      <c r="I114" s="577">
        <f t="shared" si="27"/>
        <v>1704241.7102186026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10826855.494091516</v>
      </c>
      <c r="E115" s="522">
        <f>IF(+J96&lt;F114,J96,D115)</f>
        <v>408548.97619047621</v>
      </c>
      <c r="F115" s="523">
        <f t="shared" si="24"/>
        <v>10418306.517901041</v>
      </c>
      <c r="G115" s="523">
        <f t="shared" si="25"/>
        <v>10622581.005996279</v>
      </c>
      <c r="H115" s="526">
        <f t="shared" si="26"/>
        <v>1656254.4286980841</v>
      </c>
      <c r="I115" s="577">
        <f t="shared" si="27"/>
        <v>1656254.4286980841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10418306.517901041</v>
      </c>
      <c r="E116" s="522">
        <f>IF(+J96&lt;F115,J96,D116)</f>
        <v>408548.97619047621</v>
      </c>
      <c r="F116" s="523">
        <f t="shared" si="24"/>
        <v>10009757.541710565</v>
      </c>
      <c r="G116" s="523">
        <f t="shared" si="25"/>
        <v>10214032.029805802</v>
      </c>
      <c r="H116" s="526">
        <f t="shared" si="26"/>
        <v>1608267.1471775651</v>
      </c>
      <c r="I116" s="577">
        <f t="shared" si="27"/>
        <v>1608267.1471775651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10009757.541710565</v>
      </c>
      <c r="E117" s="522">
        <f>IF(+J96&lt;F116,J96,D117)</f>
        <v>408548.97619047621</v>
      </c>
      <c r="F117" s="523">
        <f t="shared" si="24"/>
        <v>9601208.5655200891</v>
      </c>
      <c r="G117" s="523">
        <f t="shared" si="25"/>
        <v>9805483.0536153279</v>
      </c>
      <c r="H117" s="526">
        <f t="shared" si="26"/>
        <v>1560279.8656570469</v>
      </c>
      <c r="I117" s="577">
        <f t="shared" si="27"/>
        <v>1560279.8656570469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9601208.5655200891</v>
      </c>
      <c r="E118" s="522">
        <f>IF(+J96&lt;F117,J96,D118)</f>
        <v>408548.97619047621</v>
      </c>
      <c r="F118" s="523">
        <f t="shared" si="24"/>
        <v>9192659.5893296134</v>
      </c>
      <c r="G118" s="523">
        <f t="shared" si="25"/>
        <v>9396934.0774248503</v>
      </c>
      <c r="H118" s="526">
        <f t="shared" si="26"/>
        <v>1512292.584136528</v>
      </c>
      <c r="I118" s="577">
        <f t="shared" si="27"/>
        <v>1512292.584136528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9192659.5893296134</v>
      </c>
      <c r="E119" s="522">
        <f>IF(+J96&lt;F118,J96,D119)</f>
        <v>408548.97619047621</v>
      </c>
      <c r="F119" s="523">
        <f t="shared" si="24"/>
        <v>8784110.6131391376</v>
      </c>
      <c r="G119" s="523">
        <f t="shared" si="25"/>
        <v>8988385.1012343764</v>
      </c>
      <c r="H119" s="526">
        <f t="shared" si="26"/>
        <v>1464305.3026160095</v>
      </c>
      <c r="I119" s="577">
        <f t="shared" si="27"/>
        <v>1464305.3026160095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8784110.6131391376</v>
      </c>
      <c r="E120" s="522">
        <f>IF(+J96&lt;F119,J96,D120)</f>
        <v>408548.97619047621</v>
      </c>
      <c r="F120" s="523">
        <f t="shared" si="24"/>
        <v>8375561.6369486619</v>
      </c>
      <c r="G120" s="523">
        <f t="shared" si="25"/>
        <v>8579836.1250438988</v>
      </c>
      <c r="H120" s="526">
        <f t="shared" si="26"/>
        <v>1416318.0210954908</v>
      </c>
      <c r="I120" s="577">
        <f t="shared" si="27"/>
        <v>1416318.0210954908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8375561.6369486619</v>
      </c>
      <c r="E121" s="522">
        <f>IF(+J96&lt;F120,J96,D121)</f>
        <v>408548.97619047621</v>
      </c>
      <c r="F121" s="523">
        <f t="shared" si="24"/>
        <v>7967012.6607581861</v>
      </c>
      <c r="G121" s="523">
        <f t="shared" si="25"/>
        <v>8171287.148853424</v>
      </c>
      <c r="H121" s="526">
        <f t="shared" si="26"/>
        <v>1368330.7395749721</v>
      </c>
      <c r="I121" s="577">
        <f t="shared" si="27"/>
        <v>1368330.7395749721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7967012.6607581861</v>
      </c>
      <c r="E122" s="522">
        <f>IF(+J96&lt;F121,J96,D122)</f>
        <v>408548.97619047621</v>
      </c>
      <c r="F122" s="523">
        <f t="shared" si="24"/>
        <v>7558463.6845677104</v>
      </c>
      <c r="G122" s="523">
        <f t="shared" si="25"/>
        <v>7762738.1726629483</v>
      </c>
      <c r="H122" s="526">
        <f t="shared" si="26"/>
        <v>1320343.4580544536</v>
      </c>
      <c r="I122" s="577">
        <f t="shared" si="27"/>
        <v>1320343.4580544536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7558463.6845677104</v>
      </c>
      <c r="E123" s="522">
        <f>IF(+J96&lt;F122,J96,D123)</f>
        <v>408548.97619047621</v>
      </c>
      <c r="F123" s="523">
        <f t="shared" si="24"/>
        <v>7149914.7083772346</v>
      </c>
      <c r="G123" s="523">
        <f t="shared" si="25"/>
        <v>7354189.1964724725</v>
      </c>
      <c r="H123" s="526">
        <f t="shared" si="26"/>
        <v>1272356.1765339349</v>
      </c>
      <c r="I123" s="577">
        <f t="shared" si="27"/>
        <v>1272356.1765339349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7149914.7083772346</v>
      </c>
      <c r="E124" s="522">
        <f>IF(+J96&lt;F123,J96,D124)</f>
        <v>408548.97619047621</v>
      </c>
      <c r="F124" s="523">
        <f t="shared" si="24"/>
        <v>6741365.7321867589</v>
      </c>
      <c r="G124" s="523">
        <f t="shared" si="25"/>
        <v>6945640.2202819968</v>
      </c>
      <c r="H124" s="526">
        <f t="shared" si="26"/>
        <v>1224368.8950134162</v>
      </c>
      <c r="I124" s="577">
        <f t="shared" si="27"/>
        <v>1224368.8950134162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6741365.7321867589</v>
      </c>
      <c r="E125" s="522">
        <f>IF(+J96&lt;F124,J96,D125)</f>
        <v>408548.97619047621</v>
      </c>
      <c r="F125" s="523">
        <f t="shared" si="24"/>
        <v>6332816.7559962831</v>
      </c>
      <c r="G125" s="523">
        <f t="shared" si="25"/>
        <v>6537091.244091521</v>
      </c>
      <c r="H125" s="526">
        <f t="shared" si="26"/>
        <v>1176381.6134928977</v>
      </c>
      <c r="I125" s="577">
        <f t="shared" si="27"/>
        <v>1176381.6134928977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6332816.7559962831</v>
      </c>
      <c r="E126" s="522">
        <f>IF(+J96&lt;F125,J96,D126)</f>
        <v>408548.97619047621</v>
      </c>
      <c r="F126" s="523">
        <f t="shared" si="24"/>
        <v>5924267.7798058074</v>
      </c>
      <c r="G126" s="523">
        <f t="shared" si="25"/>
        <v>6128542.2679010453</v>
      </c>
      <c r="H126" s="526">
        <f t="shared" si="26"/>
        <v>1128394.331972379</v>
      </c>
      <c r="I126" s="577">
        <f t="shared" si="27"/>
        <v>1128394.331972379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5924267.7798058074</v>
      </c>
      <c r="E127" s="522">
        <f>IF(+J96&lt;F126,J96,D127)</f>
        <v>408548.97619047621</v>
      </c>
      <c r="F127" s="523">
        <f t="shared" si="24"/>
        <v>5515718.8036153316</v>
      </c>
      <c r="G127" s="523">
        <f t="shared" si="25"/>
        <v>5719993.2917105695</v>
      </c>
      <c r="H127" s="526">
        <f t="shared" si="26"/>
        <v>1080407.0504518603</v>
      </c>
      <c r="I127" s="577">
        <f t="shared" si="27"/>
        <v>1080407.0504518603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5515718.8036153316</v>
      </c>
      <c r="E128" s="522">
        <f>IF(+J96&lt;F127,J96,D128)</f>
        <v>408548.97619047621</v>
      </c>
      <c r="F128" s="523">
        <f t="shared" si="24"/>
        <v>5107169.8274248559</v>
      </c>
      <c r="G128" s="523">
        <f t="shared" si="25"/>
        <v>5311444.3155200938</v>
      </c>
      <c r="H128" s="526">
        <f t="shared" si="26"/>
        <v>1032419.7689313418</v>
      </c>
      <c r="I128" s="577">
        <f t="shared" si="27"/>
        <v>1032419.7689313418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5107169.8274248559</v>
      </c>
      <c r="E129" s="522">
        <f>IF(+J96&lt;F128,J96,D129)</f>
        <v>408548.97619047621</v>
      </c>
      <c r="F129" s="523">
        <f t="shared" si="24"/>
        <v>4698620.8512343802</v>
      </c>
      <c r="G129" s="523">
        <f t="shared" si="25"/>
        <v>4902895.339329618</v>
      </c>
      <c r="H129" s="526">
        <f t="shared" si="26"/>
        <v>984432.48741082312</v>
      </c>
      <c r="I129" s="577">
        <f t="shared" si="27"/>
        <v>984432.48741082312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4698620.8512343802</v>
      </c>
      <c r="E130" s="522">
        <f>IF(+J96&lt;F129,J96,D130)</f>
        <v>408548.97619047621</v>
      </c>
      <c r="F130" s="523">
        <f t="shared" si="24"/>
        <v>4290071.8750439044</v>
      </c>
      <c r="G130" s="523">
        <f t="shared" si="25"/>
        <v>4494346.3631391423</v>
      </c>
      <c r="H130" s="526">
        <f t="shared" si="26"/>
        <v>936445.20589030453</v>
      </c>
      <c r="I130" s="577">
        <f t="shared" si="27"/>
        <v>936445.20589030453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4290071.8750439044</v>
      </c>
      <c r="E131" s="522">
        <f>IF(+J96&lt;F130,J96,D131)</f>
        <v>408548.97619047621</v>
      </c>
      <c r="F131" s="523">
        <f t="shared" ref="F131:F154" si="28">+D131-E131</f>
        <v>3881522.8988534282</v>
      </c>
      <c r="G131" s="523">
        <f t="shared" ref="G131:G154" si="29">+(F131+D131)/2</f>
        <v>4085797.3869486665</v>
      </c>
      <c r="H131" s="526">
        <f t="shared" si="26"/>
        <v>888457.92436978593</v>
      </c>
      <c r="I131" s="577">
        <f t="shared" si="27"/>
        <v>888457.92436978593</v>
      </c>
      <c r="J131" s="514">
        <f t="shared" ref="J131:J154" si="30">+I541-H541</f>
        <v>0</v>
      </c>
      <c r="K131" s="514"/>
      <c r="L131" s="525"/>
      <c r="M131" s="514">
        <f t="shared" ref="M131:M154" si="31">IF(L541&lt;&gt;0,+H541-L541,0)</f>
        <v>0</v>
      </c>
      <c r="N131" s="525"/>
      <c r="O131" s="514">
        <f t="shared" ref="O131:O154" si="32">IF(N541&lt;&gt;0,+I541-N541,0)</f>
        <v>0</v>
      </c>
      <c r="P131" s="514">
        <f t="shared" ref="P131:P154" si="33">+O541-M541</f>
        <v>0</v>
      </c>
    </row>
    <row r="132" spans="2:16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3881522.8988534282</v>
      </c>
      <c r="E132" s="522">
        <f>IF(+J96&lt;F131,J96,D132)</f>
        <v>408548.97619047621</v>
      </c>
      <c r="F132" s="523">
        <f t="shared" si="28"/>
        <v>3472973.922662952</v>
      </c>
      <c r="G132" s="523">
        <f t="shared" si="29"/>
        <v>3677248.4107581899</v>
      </c>
      <c r="H132" s="526">
        <f t="shared" si="26"/>
        <v>840470.64284926723</v>
      </c>
      <c r="I132" s="577">
        <f t="shared" si="27"/>
        <v>840470.64284926723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</row>
    <row r="133" spans="2:16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3472973.922662952</v>
      </c>
      <c r="E133" s="522">
        <f>IF(+J96&lt;F132,J96,D133)</f>
        <v>408548.97619047621</v>
      </c>
      <c r="F133" s="523">
        <f t="shared" si="28"/>
        <v>3064424.9464724758</v>
      </c>
      <c r="G133" s="523">
        <f t="shared" si="29"/>
        <v>3268699.4345677141</v>
      </c>
      <c r="H133" s="526">
        <f t="shared" si="26"/>
        <v>792483.36132874852</v>
      </c>
      <c r="I133" s="577">
        <f t="shared" si="27"/>
        <v>792483.36132874852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</row>
    <row r="134" spans="2:16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3064424.9464724758</v>
      </c>
      <c r="E134" s="522">
        <f>IF(+J96&lt;F133,J96,D134)</f>
        <v>408548.97619047621</v>
      </c>
      <c r="F134" s="523">
        <f t="shared" si="28"/>
        <v>2655875.9702819996</v>
      </c>
      <c r="G134" s="523">
        <f t="shared" si="29"/>
        <v>2860150.4583772374</v>
      </c>
      <c r="H134" s="526">
        <f t="shared" si="26"/>
        <v>744496.07980822981</v>
      </c>
      <c r="I134" s="577">
        <f t="shared" si="27"/>
        <v>744496.07980822981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</row>
    <row r="135" spans="2:16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2655875.9702819996</v>
      </c>
      <c r="E135" s="522">
        <f>IF(+J96&lt;F134,J96,D135)</f>
        <v>408548.97619047621</v>
      </c>
      <c r="F135" s="523">
        <f t="shared" si="28"/>
        <v>2247326.9940915233</v>
      </c>
      <c r="G135" s="523">
        <f t="shared" si="29"/>
        <v>2451601.4821867617</v>
      </c>
      <c r="H135" s="526">
        <f t="shared" si="26"/>
        <v>696508.79828771111</v>
      </c>
      <c r="I135" s="577">
        <f t="shared" si="27"/>
        <v>696508.79828771111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</row>
    <row r="136" spans="2:16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2247326.9940915233</v>
      </c>
      <c r="E136" s="522">
        <f>IF(+J96&lt;F135,J96,D136)</f>
        <v>408548.97619047621</v>
      </c>
      <c r="F136" s="523">
        <f t="shared" si="28"/>
        <v>1838778.0179010471</v>
      </c>
      <c r="G136" s="523">
        <f t="shared" si="29"/>
        <v>2043052.5059962852</v>
      </c>
      <c r="H136" s="526">
        <f t="shared" si="26"/>
        <v>648521.5167671924</v>
      </c>
      <c r="I136" s="577">
        <f t="shared" si="27"/>
        <v>648521.5167671924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</row>
    <row r="137" spans="2:16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1838778.0179010471</v>
      </c>
      <c r="E137" s="522">
        <f>IF(+J96&lt;F136,J96,D137)</f>
        <v>408548.97619047621</v>
      </c>
      <c r="F137" s="523">
        <f t="shared" si="28"/>
        <v>1430229.0417105709</v>
      </c>
      <c r="G137" s="523">
        <f t="shared" si="29"/>
        <v>1634503.529805809</v>
      </c>
      <c r="H137" s="526">
        <f t="shared" si="26"/>
        <v>600534.23524667381</v>
      </c>
      <c r="I137" s="577">
        <f t="shared" si="27"/>
        <v>600534.23524667381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</row>
    <row r="138" spans="2:16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1430229.0417105709</v>
      </c>
      <c r="E138" s="522">
        <f>IF(+J96&lt;F137,J96,D138)</f>
        <v>408548.97619047621</v>
      </c>
      <c r="F138" s="523">
        <f t="shared" si="28"/>
        <v>1021680.0655200947</v>
      </c>
      <c r="G138" s="523">
        <f t="shared" si="29"/>
        <v>1225954.5536153328</v>
      </c>
      <c r="H138" s="526">
        <f t="shared" si="26"/>
        <v>552546.9537261551</v>
      </c>
      <c r="I138" s="577">
        <f t="shared" si="27"/>
        <v>552546.9537261551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</row>
    <row r="139" spans="2:16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1021680.0655200947</v>
      </c>
      <c r="E139" s="522">
        <f>IF(+J96&lt;F138,J96,D139)</f>
        <v>408548.97619047621</v>
      </c>
      <c r="F139" s="523">
        <f t="shared" si="28"/>
        <v>613131.08932961849</v>
      </c>
      <c r="G139" s="523">
        <f t="shared" si="29"/>
        <v>817405.5774248566</v>
      </c>
      <c r="H139" s="526">
        <f t="shared" si="26"/>
        <v>504559.67220563639</v>
      </c>
      <c r="I139" s="577">
        <f t="shared" si="27"/>
        <v>504559.67220563639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</row>
    <row r="140" spans="2:16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613131.08932961849</v>
      </c>
      <c r="E140" s="522">
        <f>IF(+J96&lt;F139,J96,D140)</f>
        <v>408548.97619047621</v>
      </c>
      <c r="F140" s="523">
        <f t="shared" si="28"/>
        <v>204582.11313914228</v>
      </c>
      <c r="G140" s="523">
        <f t="shared" si="29"/>
        <v>408856.60123438039</v>
      </c>
      <c r="H140" s="526">
        <f t="shared" si="26"/>
        <v>456572.39068511769</v>
      </c>
      <c r="I140" s="577">
        <f t="shared" si="27"/>
        <v>456572.39068511769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</row>
    <row r="141" spans="2:16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204582.11313914228</v>
      </c>
      <c r="E141" s="522">
        <f>IF(+J96&lt;F140,J96,D141)</f>
        <v>204582.11313914228</v>
      </c>
      <c r="F141" s="523">
        <f t="shared" si="28"/>
        <v>0</v>
      </c>
      <c r="G141" s="523">
        <f t="shared" si="29"/>
        <v>102291.05656957114</v>
      </c>
      <c r="H141" s="526">
        <f t="shared" si="26"/>
        <v>216597.00000633337</v>
      </c>
      <c r="I141" s="577">
        <f t="shared" si="27"/>
        <v>216597.00000633337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</row>
    <row r="142" spans="2:16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</row>
    <row r="143" spans="2:16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</row>
    <row r="144" spans="2:16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</row>
    <row r="145" spans="2:16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</row>
    <row r="146" spans="2:16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</row>
    <row r="147" spans="2:16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</row>
    <row r="148" spans="2:16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</row>
    <row r="149" spans="2:16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</row>
    <row r="150" spans="2:16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</row>
    <row r="151" spans="2:16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</row>
    <row r="152" spans="2:16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</row>
    <row r="153" spans="2:16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</row>
    <row r="154" spans="2:16" ht="13.5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</row>
    <row r="155" spans="2:16">
      <c r="C155" s="374" t="s">
        <v>78</v>
      </c>
      <c r="D155" s="375"/>
      <c r="E155" s="375">
        <f>SUM(E99:E154)</f>
        <v>17159057</v>
      </c>
      <c r="F155" s="375"/>
      <c r="G155" s="375"/>
      <c r="H155" s="375">
        <f>SUM(H99:H154)</f>
        <v>58930212.899627313</v>
      </c>
      <c r="I155" s="375">
        <f>SUM(I99:I154)</f>
        <v>58930212.899627313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view="pageBreakPreview" zoomScale="80" zoomScaleNormal="100" zoomScaleSheetLayoutView="80" workbookViewId="0">
      <selection activeCell="D104" sqref="D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65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298808.95544916228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298808.95544916228</v>
      </c>
      <c r="O6" s="269"/>
      <c r="P6" s="269"/>
    </row>
    <row r="7" spans="1:16" ht="13.5" thickBot="1">
      <c r="C7" s="467" t="s">
        <v>48</v>
      </c>
      <c r="D7" s="624" t="s">
        <v>389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417</v>
      </c>
      <c r="E9" s="637" t="s">
        <v>418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2385216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56790.857142857145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441</v>
      </c>
      <c r="E17" s="658" t="s">
        <v>441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 t="shared" ref="K17:K22" si="1">+G17</f>
        <v>113671</v>
      </c>
      <c r="L17" s="513">
        <f t="shared" ref="L17:L72" si="2">IF(K17&lt;&gt;0,+G17-K17,0)</f>
        <v>0</v>
      </c>
      <c r="M17" s="512">
        <f t="shared" ref="M17:M22" si="3">+H17</f>
        <v>113671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275129.65114880283</v>
      </c>
      <c r="H18" s="639">
        <v>275129.65114880283</v>
      </c>
      <c r="I18" s="511">
        <f t="shared" si="0"/>
        <v>0</v>
      </c>
      <c r="J18" s="511"/>
      <c r="K18" s="518">
        <f t="shared" si="1"/>
        <v>275129.65114880283</v>
      </c>
      <c r="L18" s="519">
        <f t="shared" si="2"/>
        <v>0</v>
      </c>
      <c r="M18" s="518">
        <f t="shared" si="3"/>
        <v>275129.65114880283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44756.097560975613</v>
      </c>
      <c r="F19" s="631">
        <v>1745487.8048780486</v>
      </c>
      <c r="G19" s="630">
        <v>269441.41525774536</v>
      </c>
      <c r="H19" s="639">
        <v>269441.41525774536</v>
      </c>
      <c r="I19" s="511">
        <f t="shared" si="0"/>
        <v>0</v>
      </c>
      <c r="J19" s="511"/>
      <c r="K19" s="518">
        <f t="shared" si="1"/>
        <v>269441.41525774536</v>
      </c>
      <c r="L19" s="519">
        <f t="shared" ref="L19" si="6">IF(K19&lt;&gt;0,+G19-K19,0)</f>
        <v>0</v>
      </c>
      <c r="M19" s="518">
        <f t="shared" si="3"/>
        <v>269441.41525774536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290131.16035245545</v>
      </c>
      <c r="H20" s="639">
        <v>290131.16035245545</v>
      </c>
      <c r="I20" s="511">
        <f t="shared" si="0"/>
        <v>0</v>
      </c>
      <c r="J20" s="511"/>
      <c r="K20" s="518">
        <f t="shared" si="1"/>
        <v>290131.16035245545</v>
      </c>
      <c r="L20" s="519">
        <f t="shared" ref="L20" si="8">IF(K20&lt;&gt;0,+G20-K20,0)</f>
        <v>0</v>
      </c>
      <c r="M20" s="518">
        <f t="shared" si="3"/>
        <v>290131.16035245545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2239609.4838343733</v>
      </c>
      <c r="E21" s="630">
        <v>56790.857142857145</v>
      </c>
      <c r="F21" s="631">
        <v>2182818.626691516</v>
      </c>
      <c r="G21" s="630">
        <v>291189.59706285701</v>
      </c>
      <c r="H21" s="639">
        <v>291189.59706285701</v>
      </c>
      <c r="I21" s="511">
        <f t="shared" si="0"/>
        <v>0</v>
      </c>
      <c r="J21" s="511"/>
      <c r="K21" s="518">
        <f t="shared" si="1"/>
        <v>291189.59706285701</v>
      </c>
      <c r="L21" s="519">
        <f t="shared" ref="L21" si="9">IF(K21&lt;&gt;0,+G21-K21,0)</f>
        <v>0</v>
      </c>
      <c r="M21" s="518">
        <f t="shared" si="3"/>
        <v>291189.59706285701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2180736.9477351918</v>
      </c>
      <c r="E22" s="630">
        <v>56790.857142857145</v>
      </c>
      <c r="F22" s="631">
        <v>2123946.0905923345</v>
      </c>
      <c r="G22" s="630">
        <v>298808.95544916228</v>
      </c>
      <c r="H22" s="639">
        <v>298808.95544916228</v>
      </c>
      <c r="I22" s="511">
        <f t="shared" si="0"/>
        <v>0</v>
      </c>
      <c r="J22" s="511"/>
      <c r="K22" s="518">
        <f t="shared" si="1"/>
        <v>298808.95544916228</v>
      </c>
      <c r="L22" s="519">
        <f t="shared" ref="L22" si="10">IF(K22&lt;&gt;0,+G22-K22,0)</f>
        <v>0</v>
      </c>
      <c r="M22" s="518">
        <f t="shared" si="3"/>
        <v>298808.95544916228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/>
      </c>
      <c r="C23" s="507">
        <f>IF(D11="","-",+C22+1)</f>
        <v>2023</v>
      </c>
      <c r="D23" s="523">
        <f>IF(F22+SUM(E$17:E22)=D$10,F22,D$10-SUM(E$17:E22))</f>
        <v>2123946.0905923345</v>
      </c>
      <c r="E23" s="522">
        <f>IF(+I14&lt;F22,I14,D23)</f>
        <v>56790.857142857145</v>
      </c>
      <c r="F23" s="523">
        <f t="shared" ref="F23:F72" si="11">+D23-E23</f>
        <v>2067155.2334494775</v>
      </c>
      <c r="G23" s="524">
        <f t="shared" ref="G23:G48" si="12">+I$12*((D23+F23)/2)+E23</f>
        <v>292423.15880651824</v>
      </c>
      <c r="H23" s="491">
        <f t="shared" ref="H23:H48" si="13">+I$13*((D23+F23)/2)+E23</f>
        <v>292423.15880651824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2067155.2334494775</v>
      </c>
      <c r="E24" s="522">
        <f>IF(+I14&lt;F23,I14,D24)</f>
        <v>56790.857142857145</v>
      </c>
      <c r="F24" s="523">
        <f t="shared" si="11"/>
        <v>2010364.3763066204</v>
      </c>
      <c r="G24" s="524">
        <f t="shared" si="12"/>
        <v>286037.3621638742</v>
      </c>
      <c r="H24" s="491">
        <f t="shared" si="13"/>
        <v>286037.3621638742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2010364.3763066204</v>
      </c>
      <c r="E25" s="522">
        <f>IF(+I14&lt;F24,I14,D25)</f>
        <v>56790.857142857145</v>
      </c>
      <c r="F25" s="523">
        <f t="shared" si="11"/>
        <v>1953573.5191637634</v>
      </c>
      <c r="G25" s="524">
        <f t="shared" si="12"/>
        <v>279651.56552123016</v>
      </c>
      <c r="H25" s="491">
        <f t="shared" si="13"/>
        <v>279651.56552123016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1953573.5191637634</v>
      </c>
      <c r="E26" s="522">
        <f>IF(+I14&lt;F25,I14,D26)</f>
        <v>56790.857142857145</v>
      </c>
      <c r="F26" s="523">
        <f t="shared" si="11"/>
        <v>1896782.6620209063</v>
      </c>
      <c r="G26" s="524">
        <f t="shared" si="12"/>
        <v>273265.76887858618</v>
      </c>
      <c r="H26" s="491">
        <f t="shared" si="13"/>
        <v>273265.76887858618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1896782.6620209063</v>
      </c>
      <c r="E27" s="522">
        <f>IF(+I14&lt;F26,I14,D27)</f>
        <v>56790.857142857145</v>
      </c>
      <c r="F27" s="523">
        <f t="shared" si="11"/>
        <v>1839991.8048780493</v>
      </c>
      <c r="G27" s="524">
        <f t="shared" si="12"/>
        <v>266879.97223594214</v>
      </c>
      <c r="H27" s="491">
        <f t="shared" si="13"/>
        <v>266879.97223594214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1839991.8048780493</v>
      </c>
      <c r="E28" s="522">
        <f>IF(+I14&lt;F27,I14,D28)</f>
        <v>56790.857142857145</v>
      </c>
      <c r="F28" s="523">
        <f t="shared" si="11"/>
        <v>1783200.9477351923</v>
      </c>
      <c r="G28" s="524">
        <f t="shared" si="12"/>
        <v>260494.1755932981</v>
      </c>
      <c r="H28" s="491">
        <f t="shared" si="13"/>
        <v>260494.1755932981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1783200.9477351923</v>
      </c>
      <c r="E29" s="522">
        <f>IF(+I14&lt;F28,I14,D29)</f>
        <v>56790.857142857145</v>
      </c>
      <c r="F29" s="523">
        <f t="shared" si="11"/>
        <v>1726410.0905923352</v>
      </c>
      <c r="G29" s="524">
        <f t="shared" si="12"/>
        <v>254108.37895065406</v>
      </c>
      <c r="H29" s="491">
        <f t="shared" si="13"/>
        <v>254108.37895065406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1726410.0905923352</v>
      </c>
      <c r="E30" s="522">
        <f>IF(+I14&lt;F29,I14,D30)</f>
        <v>56790.857142857145</v>
      </c>
      <c r="F30" s="523">
        <f t="shared" si="11"/>
        <v>1669619.2334494782</v>
      </c>
      <c r="G30" s="524">
        <f t="shared" si="12"/>
        <v>247722.58230801008</v>
      </c>
      <c r="H30" s="491">
        <f t="shared" si="13"/>
        <v>247722.58230801008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1669619.2334494782</v>
      </c>
      <c r="E31" s="522">
        <f>IF(+I14&lt;F30,I14,D31)</f>
        <v>56790.857142857145</v>
      </c>
      <c r="F31" s="523">
        <f t="shared" si="11"/>
        <v>1612828.3763066211</v>
      </c>
      <c r="G31" s="524">
        <f t="shared" si="12"/>
        <v>241336.78566536598</v>
      </c>
      <c r="H31" s="491">
        <f t="shared" si="13"/>
        <v>241336.78566536598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1612828.3763066211</v>
      </c>
      <c r="E32" s="522">
        <f>IF(+I14&lt;F31,I14,D32)</f>
        <v>56790.857142857145</v>
      </c>
      <c r="F32" s="523">
        <f t="shared" si="11"/>
        <v>1556037.5191637641</v>
      </c>
      <c r="G32" s="524">
        <f t="shared" si="12"/>
        <v>234950.989022722</v>
      </c>
      <c r="H32" s="491">
        <f t="shared" si="13"/>
        <v>234950.989022722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1556037.5191637641</v>
      </c>
      <c r="E33" s="522">
        <f>IF(+I14&lt;F32,I14,D33)</f>
        <v>56790.857142857145</v>
      </c>
      <c r="F33" s="523">
        <f t="shared" si="11"/>
        <v>1499246.662020907</v>
      </c>
      <c r="G33" s="524">
        <f t="shared" si="12"/>
        <v>228565.19238007796</v>
      </c>
      <c r="H33" s="491">
        <f t="shared" si="13"/>
        <v>228565.19238007796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1499246.662020907</v>
      </c>
      <c r="E34" s="522">
        <f>IF(+I14&lt;F33,I14,D34)</f>
        <v>56790.857142857145</v>
      </c>
      <c r="F34" s="523">
        <f t="shared" si="11"/>
        <v>1442455.80487805</v>
      </c>
      <c r="G34" s="524">
        <f t="shared" si="12"/>
        <v>222179.39573743392</v>
      </c>
      <c r="H34" s="491">
        <f t="shared" si="13"/>
        <v>222179.39573743392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1442455.80487805</v>
      </c>
      <c r="E35" s="522">
        <f>IF(+I14&lt;F34,I14,D35)</f>
        <v>56790.857142857145</v>
      </c>
      <c r="F35" s="523">
        <f t="shared" si="11"/>
        <v>1385664.947735193</v>
      </c>
      <c r="G35" s="524">
        <f t="shared" si="12"/>
        <v>215793.59909478988</v>
      </c>
      <c r="H35" s="491">
        <f t="shared" si="13"/>
        <v>215793.59909478988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1385664.947735193</v>
      </c>
      <c r="E36" s="522">
        <f>IF(+I14&lt;F35,I14,D36)</f>
        <v>56790.857142857145</v>
      </c>
      <c r="F36" s="523">
        <f t="shared" si="11"/>
        <v>1328874.0905923359</v>
      </c>
      <c r="G36" s="524">
        <f t="shared" si="12"/>
        <v>209407.8024521459</v>
      </c>
      <c r="H36" s="491">
        <f t="shared" si="13"/>
        <v>209407.8024521459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1328874.0905923359</v>
      </c>
      <c r="E37" s="522">
        <f>IF(+I14&lt;F36,I14,D37)</f>
        <v>56790.857142857145</v>
      </c>
      <c r="F37" s="523">
        <f t="shared" si="11"/>
        <v>1272083.2334494789</v>
      </c>
      <c r="G37" s="524">
        <f t="shared" si="12"/>
        <v>203022.0058095018</v>
      </c>
      <c r="H37" s="491">
        <f t="shared" si="13"/>
        <v>203022.0058095018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1272083.2334494789</v>
      </c>
      <c r="E38" s="522">
        <f>IF(+I14&lt;F37,I14,D38)</f>
        <v>56790.857142857145</v>
      </c>
      <c r="F38" s="523">
        <f t="shared" si="11"/>
        <v>1215292.3763066218</v>
      </c>
      <c r="G38" s="524">
        <f t="shared" si="12"/>
        <v>196636.20916685782</v>
      </c>
      <c r="H38" s="491">
        <f t="shared" si="13"/>
        <v>196636.20916685782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1215292.3763066218</v>
      </c>
      <c r="E39" s="522">
        <f>IF(+I14&lt;F38,I14,D39)</f>
        <v>56790.857142857145</v>
      </c>
      <c r="F39" s="523">
        <f t="shared" si="11"/>
        <v>1158501.5191637648</v>
      </c>
      <c r="G39" s="524">
        <f t="shared" si="12"/>
        <v>190250.41252421378</v>
      </c>
      <c r="H39" s="491">
        <f t="shared" si="13"/>
        <v>190250.41252421378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1158501.5191637648</v>
      </c>
      <c r="E40" s="522">
        <f>IF(+I14&lt;F39,I14,D40)</f>
        <v>56790.857142857145</v>
      </c>
      <c r="F40" s="523">
        <f t="shared" si="11"/>
        <v>1101710.6620209077</v>
      </c>
      <c r="G40" s="524">
        <f t="shared" si="12"/>
        <v>183864.61588156977</v>
      </c>
      <c r="H40" s="491">
        <f t="shared" si="13"/>
        <v>183864.61588156977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1101710.6620209077</v>
      </c>
      <c r="E41" s="522">
        <f>IF(+I14&lt;F40,I14,D41)</f>
        <v>56790.857142857145</v>
      </c>
      <c r="F41" s="523">
        <f t="shared" si="11"/>
        <v>1044919.8048780506</v>
      </c>
      <c r="G41" s="524">
        <f t="shared" si="12"/>
        <v>177478.8192389257</v>
      </c>
      <c r="H41" s="491">
        <f t="shared" si="13"/>
        <v>177478.8192389257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1044919.8048780506</v>
      </c>
      <c r="E42" s="522">
        <f>IF(+I14&lt;F41,I14,D42)</f>
        <v>56790.857142857145</v>
      </c>
      <c r="F42" s="523">
        <f t="shared" si="11"/>
        <v>988128.94773519342</v>
      </c>
      <c r="G42" s="524">
        <f t="shared" si="12"/>
        <v>171093.02259628169</v>
      </c>
      <c r="H42" s="491">
        <f t="shared" si="13"/>
        <v>171093.02259628169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988128.94773519342</v>
      </c>
      <c r="E43" s="522">
        <f>IF(+I14&lt;F42,I14,D43)</f>
        <v>56790.857142857145</v>
      </c>
      <c r="F43" s="523">
        <f t="shared" si="11"/>
        <v>931338.09059233626</v>
      </c>
      <c r="G43" s="524">
        <f t="shared" si="12"/>
        <v>164707.22595363762</v>
      </c>
      <c r="H43" s="491">
        <f t="shared" si="13"/>
        <v>164707.22595363762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931338.09059233626</v>
      </c>
      <c r="E44" s="522">
        <f>IF(+I14&lt;F43,I14,D44)</f>
        <v>56790.857142857145</v>
      </c>
      <c r="F44" s="523">
        <f t="shared" si="11"/>
        <v>874547.2334494791</v>
      </c>
      <c r="G44" s="524">
        <f t="shared" si="12"/>
        <v>158321.42931099358</v>
      </c>
      <c r="H44" s="491">
        <f t="shared" si="13"/>
        <v>158321.42931099358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874547.2334494791</v>
      </c>
      <c r="E45" s="522">
        <f>IF(+I14&lt;F44,I14,D45)</f>
        <v>56790.857142857145</v>
      </c>
      <c r="F45" s="523">
        <f t="shared" si="11"/>
        <v>817756.37630662194</v>
      </c>
      <c r="G45" s="524">
        <f t="shared" si="12"/>
        <v>151935.63266834954</v>
      </c>
      <c r="H45" s="491">
        <f t="shared" si="13"/>
        <v>151935.63266834954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817756.37630662194</v>
      </c>
      <c r="E46" s="522">
        <f>IF(+I14&lt;F45,I14,D46)</f>
        <v>56790.857142857145</v>
      </c>
      <c r="F46" s="523">
        <f t="shared" si="11"/>
        <v>760965.51916376478</v>
      </c>
      <c r="G46" s="524">
        <f t="shared" si="12"/>
        <v>145549.8360257055</v>
      </c>
      <c r="H46" s="491">
        <f t="shared" si="13"/>
        <v>145549.8360257055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760965.51916376478</v>
      </c>
      <c r="E47" s="522">
        <f>IF(+I14&lt;F46,I14,D47)</f>
        <v>56790.857142857145</v>
      </c>
      <c r="F47" s="523">
        <f t="shared" si="11"/>
        <v>704174.66202090762</v>
      </c>
      <c r="G47" s="524">
        <f t="shared" si="12"/>
        <v>139164.03938306146</v>
      </c>
      <c r="H47" s="491">
        <f t="shared" si="13"/>
        <v>139164.03938306146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704174.66202090762</v>
      </c>
      <c r="E48" s="522">
        <f>IF(+I14&lt;F47,I14,D48)</f>
        <v>56790.857142857145</v>
      </c>
      <c r="F48" s="523">
        <f t="shared" si="11"/>
        <v>647383.80487805046</v>
      </c>
      <c r="G48" s="524">
        <f t="shared" si="12"/>
        <v>132778.24274041742</v>
      </c>
      <c r="H48" s="491">
        <f t="shared" si="13"/>
        <v>132778.24274041742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647383.80487805046</v>
      </c>
      <c r="E49" s="522">
        <f>IF(+I14&lt;F48,I14,D49)</f>
        <v>56790.857142857145</v>
      </c>
      <c r="F49" s="523">
        <f t="shared" si="11"/>
        <v>590592.9477351933</v>
      </c>
      <c r="G49" s="524">
        <f t="shared" ref="G49:G72" si="14">+I$12*((D49+F49)/2)+E49</f>
        <v>126392.44609777338</v>
      </c>
      <c r="H49" s="491">
        <f t="shared" ref="H49:H72" si="15">+I$13*((D49+F49)/2)+E49</f>
        <v>126392.44609777338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590592.9477351933</v>
      </c>
      <c r="E50" s="522">
        <f>IF(+I14&lt;F49,I14,D50)</f>
        <v>56790.857142857145</v>
      </c>
      <c r="F50" s="523">
        <f t="shared" si="11"/>
        <v>533802.09059233614</v>
      </c>
      <c r="G50" s="524">
        <f t="shared" si="14"/>
        <v>120006.64945512934</v>
      </c>
      <c r="H50" s="491">
        <f t="shared" si="15"/>
        <v>120006.64945512934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533802.09059233614</v>
      </c>
      <c r="E51" s="522">
        <f>IF(+I14&lt;F50,I14,D51)</f>
        <v>56790.857142857145</v>
      </c>
      <c r="F51" s="523">
        <f t="shared" si="11"/>
        <v>477011.23344947898</v>
      </c>
      <c r="G51" s="524">
        <f t="shared" si="14"/>
        <v>113620.8528124853</v>
      </c>
      <c r="H51" s="491">
        <f t="shared" si="15"/>
        <v>113620.8528124853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477011.23344947898</v>
      </c>
      <c r="E52" s="522">
        <f>IF(+I14&lt;F51,I14,D52)</f>
        <v>56790.857142857145</v>
      </c>
      <c r="F52" s="523">
        <f t="shared" si="11"/>
        <v>420220.37630662182</v>
      </c>
      <c r="G52" s="524">
        <f t="shared" si="14"/>
        <v>107235.05616984126</v>
      </c>
      <c r="H52" s="491">
        <f t="shared" si="15"/>
        <v>107235.05616984126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420220.37630662182</v>
      </c>
      <c r="E53" s="522">
        <f>IF(+I14&lt;F52,I14,D53)</f>
        <v>56790.857142857145</v>
      </c>
      <c r="F53" s="523">
        <f t="shared" si="11"/>
        <v>363429.51916376466</v>
      </c>
      <c r="G53" s="524">
        <f t="shared" si="14"/>
        <v>100849.25952719722</v>
      </c>
      <c r="H53" s="491">
        <f t="shared" si="15"/>
        <v>100849.25952719722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363429.51916376466</v>
      </c>
      <c r="E54" s="522">
        <f>IF(+I14&lt;F53,I14,D54)</f>
        <v>56790.857142857145</v>
      </c>
      <c r="F54" s="523">
        <f t="shared" si="11"/>
        <v>306638.6620209075</v>
      </c>
      <c r="G54" s="524">
        <f t="shared" si="14"/>
        <v>94463.462884553184</v>
      </c>
      <c r="H54" s="491">
        <f t="shared" si="15"/>
        <v>94463.462884553184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306638.6620209075</v>
      </c>
      <c r="E55" s="522">
        <f>IF(+I14&lt;F54,I14,D55)</f>
        <v>56790.857142857145</v>
      </c>
      <c r="F55" s="523">
        <f t="shared" si="11"/>
        <v>249847.80487805034</v>
      </c>
      <c r="G55" s="524">
        <f t="shared" si="14"/>
        <v>88077.66624190913</v>
      </c>
      <c r="H55" s="491">
        <f t="shared" si="15"/>
        <v>88077.66624190913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249847.80487805034</v>
      </c>
      <c r="E56" s="522">
        <f>IF(+I14&lt;F55,I14,D56)</f>
        <v>56790.857142857145</v>
      </c>
      <c r="F56" s="523">
        <f t="shared" si="11"/>
        <v>193056.94773519319</v>
      </c>
      <c r="G56" s="524">
        <f t="shared" si="14"/>
        <v>81691.86959926509</v>
      </c>
      <c r="H56" s="491">
        <f t="shared" si="15"/>
        <v>81691.86959926509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193056.94773519319</v>
      </c>
      <c r="E57" s="522">
        <f>IF(+I14&lt;F56,I14,D57)</f>
        <v>56790.857142857145</v>
      </c>
      <c r="F57" s="523">
        <f t="shared" si="11"/>
        <v>136266.09059233603</v>
      </c>
      <c r="G57" s="524">
        <f t="shared" si="14"/>
        <v>75306.07295662105</v>
      </c>
      <c r="H57" s="491">
        <f t="shared" si="15"/>
        <v>75306.07295662105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136266.09059233603</v>
      </c>
      <c r="E58" s="522">
        <f>IF(+I14&lt;F57,I14,D58)</f>
        <v>56790.857142857145</v>
      </c>
      <c r="F58" s="523">
        <f t="shared" si="11"/>
        <v>79475.233449478881</v>
      </c>
      <c r="G58" s="524">
        <f t="shared" si="14"/>
        <v>68920.27631397701</v>
      </c>
      <c r="H58" s="491">
        <f t="shared" si="15"/>
        <v>68920.27631397701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79475.233449478881</v>
      </c>
      <c r="E59" s="522">
        <f>IF(+I14&lt;F58,I14,D59)</f>
        <v>56790.857142857145</v>
      </c>
      <c r="F59" s="523">
        <f t="shared" si="11"/>
        <v>22684.376306621736</v>
      </c>
      <c r="G59" s="524">
        <f t="shared" si="14"/>
        <v>62534.479671332971</v>
      </c>
      <c r="H59" s="491">
        <f t="shared" si="15"/>
        <v>62534.479671332971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22684.376306621736</v>
      </c>
      <c r="E60" s="522">
        <f>IF(+I14&lt;F59,I14,D60)</f>
        <v>22684.376306621736</v>
      </c>
      <c r="F60" s="523">
        <f t="shared" si="11"/>
        <v>0</v>
      </c>
      <c r="G60" s="524">
        <f t="shared" si="14"/>
        <v>23959.738410198635</v>
      </c>
      <c r="H60" s="491">
        <f t="shared" si="15"/>
        <v>23959.738410198635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2385216.0000000005</v>
      </c>
      <c r="F73" s="375"/>
      <c r="G73" s="375">
        <f>SUM(G17:G72)</f>
        <v>8129047.8295214707</v>
      </c>
      <c r="H73" s="375">
        <f>SUM(H17:H72)</f>
        <v>8129047.8295214707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298808.95544916228</v>
      </c>
      <c r="N87" s="546">
        <f>IF(J92&lt;D11,0,VLOOKUP(J92,C17:O72,11))</f>
        <v>298808.95544916228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306376.14518261742</v>
      </c>
      <c r="N88" s="550">
        <f>IF(J92&lt;D11,0,VLOOKUP(J92,C99:P154,7))</f>
        <v>306376.14518261742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7567.1897334551322</v>
      </c>
      <c r="N89" s="555">
        <f>+N88-N87</f>
        <v>7567.1897334551322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2385216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56790.857142857145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16">+I99-H99</f>
        <v>0</v>
      </c>
      <c r="K99" s="514"/>
      <c r="L99" s="512">
        <f>+H99</f>
        <v>148292.66067911699</v>
      </c>
      <c r="M99" s="513">
        <f t="shared" ref="M99:M130" si="17">IF(L99&lt;&gt;0,+H99-L99,0)</f>
        <v>0</v>
      </c>
      <c r="N99" s="512">
        <f>+I99</f>
        <v>148292.66067911699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16"/>
        <v>0</v>
      </c>
      <c r="K100" s="514"/>
      <c r="L100" s="655">
        <f>+H100</f>
        <v>305185.55137142731</v>
      </c>
      <c r="M100" s="514">
        <f t="shared" si="17"/>
        <v>0</v>
      </c>
      <c r="N100" s="655">
        <f>+I100</f>
        <v>305185.55137142731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/>
      </c>
      <c r="C101" s="507">
        <f>IF(D93="","-",+C100+1)</f>
        <v>2019</v>
      </c>
      <c r="D101" s="629">
        <v>2323724.9107142854</v>
      </c>
      <c r="E101" s="630">
        <v>55470.139534883718</v>
      </c>
      <c r="F101" s="631">
        <v>2268254.7711794018</v>
      </c>
      <c r="G101" s="631">
        <v>2295989.8409468438</v>
      </c>
      <c r="H101" s="633">
        <v>301234.14696485514</v>
      </c>
      <c r="I101" s="634">
        <v>301234.14696485514</v>
      </c>
      <c r="J101" s="514">
        <f t="shared" si="16"/>
        <v>0</v>
      </c>
      <c r="K101" s="514"/>
      <c r="L101" s="655">
        <f>+H101</f>
        <v>301234.14696485514</v>
      </c>
      <c r="M101" s="514">
        <f t="shared" ref="M101" si="21">IF(L101&lt;&gt;0,+H101-L101,0)</f>
        <v>0</v>
      </c>
      <c r="N101" s="655">
        <f>+I101</f>
        <v>301234.14696485514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2020</v>
      </c>
      <c r="D102" s="629">
        <v>2268254.7711794018</v>
      </c>
      <c r="E102" s="630">
        <v>56790.857142857145</v>
      </c>
      <c r="F102" s="631">
        <v>2211463.9140365445</v>
      </c>
      <c r="G102" s="631">
        <v>2239859.3426079731</v>
      </c>
      <c r="H102" s="633">
        <v>297741.11088977935</v>
      </c>
      <c r="I102" s="634">
        <v>297741.11088977935</v>
      </c>
      <c r="J102" s="514">
        <f t="shared" si="16"/>
        <v>0</v>
      </c>
      <c r="K102" s="514"/>
      <c r="L102" s="655">
        <f>+H102</f>
        <v>297741.11088977935</v>
      </c>
      <c r="M102" s="514">
        <f t="shared" ref="M102" si="22">IF(L102&lt;&gt;0,+H102-L102,0)</f>
        <v>0</v>
      </c>
      <c r="N102" s="655">
        <f>+I102</f>
        <v>297741.11088977935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/>
      </c>
      <c r="C103" s="507">
        <f>IF(D93="","-",+C102+1)</f>
        <v>2021</v>
      </c>
      <c r="D103" s="629">
        <v>2211463.9140365445</v>
      </c>
      <c r="E103" s="630">
        <v>58176</v>
      </c>
      <c r="F103" s="631">
        <v>2153287.9140365445</v>
      </c>
      <c r="G103" s="631">
        <v>2182375.9140365445</v>
      </c>
      <c r="H103" s="633">
        <v>305906.71353430621</v>
      </c>
      <c r="I103" s="634">
        <v>305906.71353430621</v>
      </c>
      <c r="J103" s="514">
        <f t="shared" si="16"/>
        <v>0</v>
      </c>
      <c r="K103" s="514"/>
      <c r="L103" s="655">
        <f>+H103</f>
        <v>305906.71353430621</v>
      </c>
      <c r="M103" s="514">
        <f t="shared" ref="M103" si="23">IF(L103&lt;&gt;0,+H103-L103,0)</f>
        <v>0</v>
      </c>
      <c r="N103" s="655">
        <f>+I103</f>
        <v>305906.71353430621</v>
      </c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2153287.9140365445</v>
      </c>
      <c r="E104" s="522">
        <f>IF(+J96&lt;F103,J96,D104)</f>
        <v>56790.857142857145</v>
      </c>
      <c r="F104" s="523">
        <f t="shared" ref="F104:F130" si="24">+D104-E104</f>
        <v>2096497.0568936875</v>
      </c>
      <c r="G104" s="523">
        <f t="shared" ref="G104:G130" si="25">+(F104+D104)/2</f>
        <v>2124892.4854651159</v>
      </c>
      <c r="H104" s="526">
        <f t="shared" ref="H104:H154" si="26">+J$94*G104+E104</f>
        <v>306376.14518261742</v>
      </c>
      <c r="I104" s="577">
        <f t="shared" ref="I104:I154" si="27">+J$95*G104+E104</f>
        <v>306376.14518261742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2096497.0568936875</v>
      </c>
      <c r="E105" s="522">
        <f>IF(+J96&lt;F104,J96,D105)</f>
        <v>56790.857142857145</v>
      </c>
      <c r="F105" s="523">
        <f t="shared" si="24"/>
        <v>2039706.1997508304</v>
      </c>
      <c r="G105" s="523">
        <f t="shared" si="25"/>
        <v>2068101.6283222591</v>
      </c>
      <c r="H105" s="526">
        <f t="shared" si="26"/>
        <v>299705.61359808774</v>
      </c>
      <c r="I105" s="577">
        <f t="shared" si="27"/>
        <v>299705.61359808774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2039706.1997508304</v>
      </c>
      <c r="E106" s="522">
        <f>IF(+J96&lt;F105,J96,D106)</f>
        <v>56790.857142857145</v>
      </c>
      <c r="F106" s="523">
        <f t="shared" si="24"/>
        <v>1982915.3426079734</v>
      </c>
      <c r="G106" s="523">
        <f t="shared" si="25"/>
        <v>2011310.7711794018</v>
      </c>
      <c r="H106" s="526">
        <f t="shared" si="26"/>
        <v>293035.08201355807</v>
      </c>
      <c r="I106" s="577">
        <f t="shared" si="27"/>
        <v>293035.08201355807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1982915.3426079734</v>
      </c>
      <c r="E107" s="522">
        <f>IF(+J96&lt;F106,J96,D107)</f>
        <v>56790.857142857145</v>
      </c>
      <c r="F107" s="523">
        <f t="shared" si="24"/>
        <v>1926124.4854651163</v>
      </c>
      <c r="G107" s="523">
        <f t="shared" si="25"/>
        <v>1954519.914036545</v>
      </c>
      <c r="H107" s="526">
        <f t="shared" si="26"/>
        <v>286364.5504290284</v>
      </c>
      <c r="I107" s="577">
        <f t="shared" si="27"/>
        <v>286364.5504290284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1926124.4854651163</v>
      </c>
      <c r="E108" s="522">
        <f>IF(+J96&lt;F107,J96,D108)</f>
        <v>56790.857142857145</v>
      </c>
      <c r="F108" s="523">
        <f t="shared" si="24"/>
        <v>1869333.6283222593</v>
      </c>
      <c r="G108" s="523">
        <f t="shared" si="25"/>
        <v>1897729.0568936877</v>
      </c>
      <c r="H108" s="526">
        <f t="shared" si="26"/>
        <v>279694.01884449867</v>
      </c>
      <c r="I108" s="577">
        <f t="shared" si="27"/>
        <v>279694.01884449867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1869333.6283222593</v>
      </c>
      <c r="E109" s="522">
        <f>IF(+J96&lt;F108,J96,D109)</f>
        <v>56790.857142857145</v>
      </c>
      <c r="F109" s="523">
        <f t="shared" si="24"/>
        <v>1812542.7711794022</v>
      </c>
      <c r="G109" s="523">
        <f t="shared" si="25"/>
        <v>1840938.1997508309</v>
      </c>
      <c r="H109" s="526">
        <f t="shared" si="26"/>
        <v>273023.487259969</v>
      </c>
      <c r="I109" s="577">
        <f t="shared" si="27"/>
        <v>273023.487259969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1812542.7711794022</v>
      </c>
      <c r="E110" s="522">
        <f>IF(+J96&lt;F109,J96,D110)</f>
        <v>56790.857142857145</v>
      </c>
      <c r="F110" s="523">
        <f t="shared" si="24"/>
        <v>1755751.9140365452</v>
      </c>
      <c r="G110" s="523">
        <f t="shared" si="25"/>
        <v>1784147.3426079736</v>
      </c>
      <c r="H110" s="526">
        <f t="shared" si="26"/>
        <v>266352.95567543927</v>
      </c>
      <c r="I110" s="577">
        <f t="shared" si="27"/>
        <v>266352.95567543927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1755751.9140365452</v>
      </c>
      <c r="E111" s="522">
        <f>IF(+J96&lt;F110,J96,D111)</f>
        <v>56790.857142857145</v>
      </c>
      <c r="F111" s="523">
        <f t="shared" si="24"/>
        <v>1698961.0568936882</v>
      </c>
      <c r="G111" s="523">
        <f t="shared" si="25"/>
        <v>1727356.4854651168</v>
      </c>
      <c r="H111" s="526">
        <f t="shared" si="26"/>
        <v>259682.4240909096</v>
      </c>
      <c r="I111" s="577">
        <f t="shared" si="27"/>
        <v>259682.4240909096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1698961.0568936882</v>
      </c>
      <c r="E112" s="522">
        <f>IF(+J96&lt;F111,J96,D112)</f>
        <v>56790.857142857145</v>
      </c>
      <c r="F112" s="523">
        <f t="shared" si="24"/>
        <v>1642170.1997508311</v>
      </c>
      <c r="G112" s="523">
        <f t="shared" si="25"/>
        <v>1670565.6283222595</v>
      </c>
      <c r="H112" s="526">
        <f t="shared" si="26"/>
        <v>253011.89250637993</v>
      </c>
      <c r="I112" s="577">
        <f t="shared" si="27"/>
        <v>253011.89250637993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1642170.1997508311</v>
      </c>
      <c r="E113" s="522">
        <f>IF(+J96&lt;F112,J96,D113)</f>
        <v>56790.857142857145</v>
      </c>
      <c r="F113" s="523">
        <f t="shared" si="24"/>
        <v>1585379.3426079741</v>
      </c>
      <c r="G113" s="523">
        <f t="shared" si="25"/>
        <v>1613774.7711794027</v>
      </c>
      <c r="H113" s="526">
        <f t="shared" si="26"/>
        <v>246341.36092185025</v>
      </c>
      <c r="I113" s="577">
        <f t="shared" si="27"/>
        <v>246341.36092185025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1585379.3426079741</v>
      </c>
      <c r="E114" s="522">
        <f>IF(+J96&lt;F113,J96,D114)</f>
        <v>56790.857142857145</v>
      </c>
      <c r="F114" s="523">
        <f t="shared" si="24"/>
        <v>1528588.485465117</v>
      </c>
      <c r="G114" s="523">
        <f t="shared" si="25"/>
        <v>1556983.9140365454</v>
      </c>
      <c r="H114" s="526">
        <f t="shared" si="26"/>
        <v>239670.82933732052</v>
      </c>
      <c r="I114" s="577">
        <f t="shared" si="27"/>
        <v>239670.82933732052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1528588.485465117</v>
      </c>
      <c r="E115" s="522">
        <f>IF(+J96&lt;F114,J96,D115)</f>
        <v>56790.857142857145</v>
      </c>
      <c r="F115" s="523">
        <f t="shared" si="24"/>
        <v>1471797.62832226</v>
      </c>
      <c r="G115" s="523">
        <f t="shared" si="25"/>
        <v>1500193.0568936886</v>
      </c>
      <c r="H115" s="526">
        <f t="shared" si="26"/>
        <v>233000.29775279085</v>
      </c>
      <c r="I115" s="577">
        <f t="shared" si="27"/>
        <v>233000.29775279085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1471797.62832226</v>
      </c>
      <c r="E116" s="522">
        <f>IF(+J96&lt;F115,J96,D116)</f>
        <v>56790.857142857145</v>
      </c>
      <c r="F116" s="523">
        <f t="shared" si="24"/>
        <v>1415006.7711794029</v>
      </c>
      <c r="G116" s="523">
        <f t="shared" si="25"/>
        <v>1443402.1997508314</v>
      </c>
      <c r="H116" s="526">
        <f t="shared" si="26"/>
        <v>226329.76616826112</v>
      </c>
      <c r="I116" s="577">
        <f t="shared" si="27"/>
        <v>226329.76616826112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1415006.7711794029</v>
      </c>
      <c r="E117" s="522">
        <f>IF(+J96&lt;F116,J96,D117)</f>
        <v>56790.857142857145</v>
      </c>
      <c r="F117" s="523">
        <f t="shared" si="24"/>
        <v>1358215.9140365459</v>
      </c>
      <c r="G117" s="523">
        <f t="shared" si="25"/>
        <v>1386611.3426079745</v>
      </c>
      <c r="H117" s="526">
        <f t="shared" si="26"/>
        <v>219659.23458373145</v>
      </c>
      <c r="I117" s="577">
        <f t="shared" si="27"/>
        <v>219659.23458373145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1358215.9140365459</v>
      </c>
      <c r="E118" s="522">
        <f>IF(+J96&lt;F117,J96,D118)</f>
        <v>56790.857142857145</v>
      </c>
      <c r="F118" s="523">
        <f t="shared" si="24"/>
        <v>1301425.0568936889</v>
      </c>
      <c r="G118" s="523">
        <f t="shared" si="25"/>
        <v>1329820.4854651173</v>
      </c>
      <c r="H118" s="526">
        <f t="shared" si="26"/>
        <v>212988.70299920178</v>
      </c>
      <c r="I118" s="577">
        <f t="shared" si="27"/>
        <v>212988.70299920178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1301425.0568936889</v>
      </c>
      <c r="E119" s="522">
        <f>IF(+J96&lt;F118,J96,D119)</f>
        <v>56790.857142857145</v>
      </c>
      <c r="F119" s="523">
        <f t="shared" si="24"/>
        <v>1244634.1997508318</v>
      </c>
      <c r="G119" s="523">
        <f t="shared" si="25"/>
        <v>1273029.6283222605</v>
      </c>
      <c r="H119" s="526">
        <f t="shared" si="26"/>
        <v>206318.17141467211</v>
      </c>
      <c r="I119" s="577">
        <f t="shared" si="27"/>
        <v>206318.17141467211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1244634.1997508318</v>
      </c>
      <c r="E120" s="522">
        <f>IF(+J96&lt;F119,J96,D120)</f>
        <v>56790.857142857145</v>
      </c>
      <c r="F120" s="523">
        <f t="shared" si="24"/>
        <v>1187843.3426079748</v>
      </c>
      <c r="G120" s="523">
        <f t="shared" si="25"/>
        <v>1216238.7711794032</v>
      </c>
      <c r="H120" s="526">
        <f t="shared" si="26"/>
        <v>199647.63983014238</v>
      </c>
      <c r="I120" s="577">
        <f t="shared" si="27"/>
        <v>199647.63983014238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1187843.3426079748</v>
      </c>
      <c r="E121" s="522">
        <f>IF(+J96&lt;F120,J96,D121)</f>
        <v>56790.857142857145</v>
      </c>
      <c r="F121" s="523">
        <f t="shared" si="24"/>
        <v>1131052.4854651177</v>
      </c>
      <c r="G121" s="523">
        <f t="shared" si="25"/>
        <v>1159447.9140365464</v>
      </c>
      <c r="H121" s="526">
        <f t="shared" si="26"/>
        <v>192977.1082456127</v>
      </c>
      <c r="I121" s="577">
        <f t="shared" si="27"/>
        <v>192977.1082456127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1131052.4854651177</v>
      </c>
      <c r="E122" s="522">
        <f>IF(+J96&lt;F121,J96,D122)</f>
        <v>56790.857142857145</v>
      </c>
      <c r="F122" s="523">
        <f t="shared" si="24"/>
        <v>1074261.6283222607</v>
      </c>
      <c r="G122" s="523">
        <f t="shared" si="25"/>
        <v>1102657.0568936891</v>
      </c>
      <c r="H122" s="526">
        <f t="shared" si="26"/>
        <v>186306.57666108297</v>
      </c>
      <c r="I122" s="577">
        <f t="shared" si="27"/>
        <v>186306.57666108297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1074261.6283222607</v>
      </c>
      <c r="E123" s="522">
        <f>IF(+J96&lt;F122,J96,D123)</f>
        <v>56790.857142857145</v>
      </c>
      <c r="F123" s="523">
        <f t="shared" si="24"/>
        <v>1017470.7711794035</v>
      </c>
      <c r="G123" s="523">
        <f t="shared" si="25"/>
        <v>1045866.199750832</v>
      </c>
      <c r="H123" s="526">
        <f t="shared" si="26"/>
        <v>179636.0450765533</v>
      </c>
      <c r="I123" s="577">
        <f t="shared" si="27"/>
        <v>179636.0450765533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1017470.7711794035</v>
      </c>
      <c r="E124" s="522">
        <f>IF(+J96&lt;F123,J96,D124)</f>
        <v>56790.857142857145</v>
      </c>
      <c r="F124" s="523">
        <f t="shared" si="24"/>
        <v>960679.91403654637</v>
      </c>
      <c r="G124" s="523">
        <f t="shared" si="25"/>
        <v>989075.34260797501</v>
      </c>
      <c r="H124" s="526">
        <f t="shared" si="26"/>
        <v>172965.51349202363</v>
      </c>
      <c r="I124" s="577">
        <f t="shared" si="27"/>
        <v>172965.51349202363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960679.91403654637</v>
      </c>
      <c r="E125" s="522">
        <f>IF(+J96&lt;F124,J96,D125)</f>
        <v>56790.857142857145</v>
      </c>
      <c r="F125" s="523">
        <f t="shared" si="24"/>
        <v>903889.05689368921</v>
      </c>
      <c r="G125" s="523">
        <f t="shared" si="25"/>
        <v>932284.48546511773</v>
      </c>
      <c r="H125" s="526">
        <f t="shared" si="26"/>
        <v>166294.9819074939</v>
      </c>
      <c r="I125" s="577">
        <f t="shared" si="27"/>
        <v>166294.9819074939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903889.05689368921</v>
      </c>
      <c r="E126" s="522">
        <f>IF(+J96&lt;F125,J96,D126)</f>
        <v>56790.857142857145</v>
      </c>
      <c r="F126" s="523">
        <f t="shared" si="24"/>
        <v>847098.19975083205</v>
      </c>
      <c r="G126" s="523">
        <f t="shared" si="25"/>
        <v>875493.62832226069</v>
      </c>
      <c r="H126" s="526">
        <f t="shared" si="26"/>
        <v>159624.4503229642</v>
      </c>
      <c r="I126" s="577">
        <f t="shared" si="27"/>
        <v>159624.4503229642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847098.19975083205</v>
      </c>
      <c r="E127" s="522">
        <f>IF(+J96&lt;F126,J96,D127)</f>
        <v>56790.857142857145</v>
      </c>
      <c r="F127" s="523">
        <f t="shared" si="24"/>
        <v>790307.34260797489</v>
      </c>
      <c r="G127" s="523">
        <f t="shared" si="25"/>
        <v>818702.77117940341</v>
      </c>
      <c r="H127" s="526">
        <f t="shared" si="26"/>
        <v>152953.9187384345</v>
      </c>
      <c r="I127" s="577">
        <f t="shared" si="27"/>
        <v>152953.9187384345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790307.34260797489</v>
      </c>
      <c r="E128" s="522">
        <f>IF(+J96&lt;F127,J96,D128)</f>
        <v>56790.857142857145</v>
      </c>
      <c r="F128" s="523">
        <f t="shared" si="24"/>
        <v>733516.48546511773</v>
      </c>
      <c r="G128" s="523">
        <f t="shared" si="25"/>
        <v>761911.91403654637</v>
      </c>
      <c r="H128" s="526">
        <f t="shared" si="26"/>
        <v>146283.3871539048</v>
      </c>
      <c r="I128" s="577">
        <f t="shared" si="27"/>
        <v>146283.3871539048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733516.48546511773</v>
      </c>
      <c r="E129" s="522">
        <f>IF(+J96&lt;F128,J96,D129)</f>
        <v>56790.857142857145</v>
      </c>
      <c r="F129" s="523">
        <f t="shared" si="24"/>
        <v>676725.62832226057</v>
      </c>
      <c r="G129" s="523">
        <f t="shared" si="25"/>
        <v>705121.05689368909</v>
      </c>
      <c r="H129" s="526">
        <f t="shared" si="26"/>
        <v>139612.85556937507</v>
      </c>
      <c r="I129" s="577">
        <f t="shared" si="27"/>
        <v>139612.85556937507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676725.62832226057</v>
      </c>
      <c r="E130" s="522">
        <f>IF(+J96&lt;F129,J96,D130)</f>
        <v>56790.857142857145</v>
      </c>
      <c r="F130" s="523">
        <f t="shared" si="24"/>
        <v>619934.77117940341</v>
      </c>
      <c r="G130" s="523">
        <f t="shared" si="25"/>
        <v>648330.19975083205</v>
      </c>
      <c r="H130" s="526">
        <f t="shared" si="26"/>
        <v>132942.32398484537</v>
      </c>
      <c r="I130" s="577">
        <f t="shared" si="27"/>
        <v>132942.32398484537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619934.77117940341</v>
      </c>
      <c r="E131" s="522">
        <f>IF(+J96&lt;F130,J96,D131)</f>
        <v>56790.857142857145</v>
      </c>
      <c r="F131" s="523">
        <f t="shared" ref="F131:F154" si="28">+D131-E131</f>
        <v>563143.91403654625</v>
      </c>
      <c r="G131" s="523">
        <f t="shared" ref="G131:G154" si="29">+(F131+D131)/2</f>
        <v>591539.34260797477</v>
      </c>
      <c r="H131" s="526">
        <f t="shared" si="26"/>
        <v>126271.79240031567</v>
      </c>
      <c r="I131" s="577">
        <f t="shared" si="27"/>
        <v>126271.79240031567</v>
      </c>
      <c r="J131" s="514">
        <f t="shared" ref="J131:J154" si="30">+I541-H541</f>
        <v>0</v>
      </c>
      <c r="K131" s="514"/>
      <c r="L131" s="525"/>
      <c r="M131" s="514">
        <f t="shared" ref="M131:M154" si="31">IF(L541&lt;&gt;0,+H541-L541,0)</f>
        <v>0</v>
      </c>
      <c r="N131" s="525"/>
      <c r="O131" s="514">
        <f t="shared" ref="O131:O154" si="32">IF(N541&lt;&gt;0,+I541-N541,0)</f>
        <v>0</v>
      </c>
      <c r="P131" s="514">
        <f t="shared" ref="P131:P154" si="33">+O541-M541</f>
        <v>0</v>
      </c>
    </row>
    <row r="132" spans="2:16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563143.91403654625</v>
      </c>
      <c r="E132" s="522">
        <f>IF(+J96&lt;F131,J96,D132)</f>
        <v>56790.857142857145</v>
      </c>
      <c r="F132" s="523">
        <f t="shared" si="28"/>
        <v>506353.05689368909</v>
      </c>
      <c r="G132" s="523">
        <f t="shared" si="29"/>
        <v>534748.48546511773</v>
      </c>
      <c r="H132" s="526">
        <f t="shared" si="26"/>
        <v>119601.26081578596</v>
      </c>
      <c r="I132" s="577">
        <f t="shared" si="27"/>
        <v>119601.26081578596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</row>
    <row r="133" spans="2:16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506353.05689368909</v>
      </c>
      <c r="E133" s="522">
        <f>IF(+J96&lt;F132,J96,D133)</f>
        <v>56790.857142857145</v>
      </c>
      <c r="F133" s="523">
        <f t="shared" si="28"/>
        <v>449562.19975083193</v>
      </c>
      <c r="G133" s="523">
        <f t="shared" si="29"/>
        <v>477957.62832226051</v>
      </c>
      <c r="H133" s="526">
        <f t="shared" si="26"/>
        <v>112930.72923125626</v>
      </c>
      <c r="I133" s="577">
        <f t="shared" si="27"/>
        <v>112930.72923125626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</row>
    <row r="134" spans="2:16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449562.19975083193</v>
      </c>
      <c r="E134" s="522">
        <f>IF(+J96&lt;F133,J96,D134)</f>
        <v>56790.857142857145</v>
      </c>
      <c r="F134" s="523">
        <f t="shared" si="28"/>
        <v>392771.34260797477</v>
      </c>
      <c r="G134" s="523">
        <f t="shared" si="29"/>
        <v>421166.77117940335</v>
      </c>
      <c r="H134" s="526">
        <f t="shared" si="26"/>
        <v>106260.19764672656</v>
      </c>
      <c r="I134" s="577">
        <f t="shared" si="27"/>
        <v>106260.19764672656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</row>
    <row r="135" spans="2:16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392771.34260797477</v>
      </c>
      <c r="E135" s="522">
        <f>IF(+J96&lt;F134,J96,D135)</f>
        <v>56790.857142857145</v>
      </c>
      <c r="F135" s="523">
        <f t="shared" si="28"/>
        <v>335980.48546511761</v>
      </c>
      <c r="G135" s="523">
        <f t="shared" si="29"/>
        <v>364375.91403654619</v>
      </c>
      <c r="H135" s="526">
        <f t="shared" si="26"/>
        <v>99589.666062196848</v>
      </c>
      <c r="I135" s="577">
        <f t="shared" si="27"/>
        <v>99589.666062196848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</row>
    <row r="136" spans="2:16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335980.48546511761</v>
      </c>
      <c r="E136" s="522">
        <f>IF(+J96&lt;F135,J96,D136)</f>
        <v>56790.857142857145</v>
      </c>
      <c r="F136" s="523">
        <f t="shared" si="28"/>
        <v>279189.62832226045</v>
      </c>
      <c r="G136" s="523">
        <f t="shared" si="29"/>
        <v>307585.05689368903</v>
      </c>
      <c r="H136" s="526">
        <f t="shared" si="26"/>
        <v>92919.134477667147</v>
      </c>
      <c r="I136" s="577">
        <f t="shared" si="27"/>
        <v>92919.134477667147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</row>
    <row r="137" spans="2:16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279189.62832226045</v>
      </c>
      <c r="E137" s="522">
        <f>IF(+J96&lt;F136,J96,D137)</f>
        <v>56790.857142857145</v>
      </c>
      <c r="F137" s="523">
        <f t="shared" si="28"/>
        <v>222398.77117940329</v>
      </c>
      <c r="G137" s="523">
        <f t="shared" si="29"/>
        <v>250794.19975083187</v>
      </c>
      <c r="H137" s="526">
        <f t="shared" si="26"/>
        <v>86248.602893137446</v>
      </c>
      <c r="I137" s="577">
        <f t="shared" si="27"/>
        <v>86248.602893137446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</row>
    <row r="138" spans="2:16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222398.77117940329</v>
      </c>
      <c r="E138" s="522">
        <f>IF(+J96&lt;F137,J96,D138)</f>
        <v>56790.857142857145</v>
      </c>
      <c r="F138" s="523">
        <f t="shared" si="28"/>
        <v>165607.91403654614</v>
      </c>
      <c r="G138" s="523">
        <f t="shared" si="29"/>
        <v>194003.34260797472</v>
      </c>
      <c r="H138" s="526">
        <f t="shared" si="26"/>
        <v>79578.07130860773</v>
      </c>
      <c r="I138" s="577">
        <f t="shared" si="27"/>
        <v>79578.07130860773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</row>
    <row r="139" spans="2:16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165607.91403654614</v>
      </c>
      <c r="E139" s="522">
        <f>IF(+J96&lt;F138,J96,D139)</f>
        <v>56790.857142857145</v>
      </c>
      <c r="F139" s="523">
        <f t="shared" si="28"/>
        <v>108817.05689368899</v>
      </c>
      <c r="G139" s="523">
        <f t="shared" si="29"/>
        <v>137212.48546511756</v>
      </c>
      <c r="H139" s="526">
        <f t="shared" si="26"/>
        <v>72907.539724078029</v>
      </c>
      <c r="I139" s="577">
        <f t="shared" si="27"/>
        <v>72907.539724078029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</row>
    <row r="140" spans="2:16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108817.05689368899</v>
      </c>
      <c r="E140" s="522">
        <f>IF(+J96&lt;F139,J96,D140)</f>
        <v>56790.857142857145</v>
      </c>
      <c r="F140" s="523">
        <f t="shared" si="28"/>
        <v>52026.199750831845</v>
      </c>
      <c r="G140" s="523">
        <f t="shared" si="29"/>
        <v>80421.628322260425</v>
      </c>
      <c r="H140" s="526">
        <f t="shared" si="26"/>
        <v>66237.008139548328</v>
      </c>
      <c r="I140" s="577">
        <f t="shared" si="27"/>
        <v>66237.008139548328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</row>
    <row r="141" spans="2:16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52026.199750831845</v>
      </c>
      <c r="E141" s="522">
        <f>IF(+J96&lt;F140,J96,D141)</f>
        <v>52026.199750831845</v>
      </c>
      <c r="F141" s="523">
        <f t="shared" si="28"/>
        <v>0</v>
      </c>
      <c r="G141" s="523">
        <f t="shared" si="29"/>
        <v>26013.099875415923</v>
      </c>
      <c r="H141" s="526">
        <f t="shared" si="26"/>
        <v>55081.642353045012</v>
      </c>
      <c r="I141" s="577">
        <f t="shared" si="27"/>
        <v>55081.642353045012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</row>
    <row r="142" spans="2:16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</row>
    <row r="143" spans="2:16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</row>
    <row r="144" spans="2:16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</row>
    <row r="145" spans="2:16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</row>
    <row r="146" spans="2:16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</row>
    <row r="147" spans="2:16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</row>
    <row r="148" spans="2:16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</row>
    <row r="149" spans="2:16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</row>
    <row r="150" spans="2:16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</row>
    <row r="151" spans="2:16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</row>
    <row r="152" spans="2:16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</row>
    <row r="153" spans="2:16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</row>
    <row r="154" spans="2:16" ht="13.5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</row>
    <row r="155" spans="2:16">
      <c r="C155" s="374" t="s">
        <v>78</v>
      </c>
      <c r="D155" s="375"/>
      <c r="E155" s="375">
        <f>SUM(E99:E154)</f>
        <v>2385216.0000000005</v>
      </c>
      <c r="F155" s="375"/>
      <c r="G155" s="375"/>
      <c r="H155" s="375">
        <f>SUM(H99:H154)</f>
        <v>8306785.1622526012</v>
      </c>
      <c r="I155" s="375">
        <f>SUM(I99:I154)</f>
        <v>8306785.1622526012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view="pageBreakPreview" zoomScale="80" zoomScaleNormal="100" zoomScaleSheetLayoutView="80" workbookViewId="0">
      <selection activeCell="D104" sqref="D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66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808601.25314846623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808601.25314846623</v>
      </c>
      <c r="O6" s="269"/>
      <c r="P6" s="269"/>
    </row>
    <row r="7" spans="1:16" ht="13.5" thickBot="1">
      <c r="C7" s="467" t="s">
        <v>48</v>
      </c>
      <c r="D7" s="624" t="s">
        <v>390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419</v>
      </c>
      <c r="E9" s="637" t="s">
        <v>420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6516184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155147.23809523811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441</v>
      </c>
      <c r="E17" s="658" t="s">
        <v>441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 t="shared" ref="K17:K22" si="1">+G17</f>
        <v>398005</v>
      </c>
      <c r="L17" s="513">
        <f t="shared" ref="L17:L72" si="2">IF(K17&lt;&gt;0,+G17-K17,0)</f>
        <v>0</v>
      </c>
      <c r="M17" s="512">
        <f t="shared" ref="M17:M22" si="3">+H17</f>
        <v>398005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963328.6150577974</v>
      </c>
      <c r="H18" s="639">
        <v>963328.6150577974</v>
      </c>
      <c r="I18" s="511">
        <f t="shared" si="0"/>
        <v>0</v>
      </c>
      <c r="J18" s="511"/>
      <c r="K18" s="518">
        <f t="shared" si="1"/>
        <v>963328.6150577974</v>
      </c>
      <c r="L18" s="519">
        <f t="shared" si="2"/>
        <v>0</v>
      </c>
      <c r="M18" s="518">
        <f t="shared" si="3"/>
        <v>963328.6150577974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156707.31707317074</v>
      </c>
      <c r="F19" s="631">
        <v>6111585.3658536579</v>
      </c>
      <c r="G19" s="630">
        <v>943412.03979891748</v>
      </c>
      <c r="H19" s="639">
        <v>943412.03979891748</v>
      </c>
      <c r="I19" s="511">
        <f t="shared" si="0"/>
        <v>0</v>
      </c>
      <c r="J19" s="511"/>
      <c r="K19" s="518">
        <f t="shared" si="1"/>
        <v>943412.03979891748</v>
      </c>
      <c r="L19" s="519">
        <f t="shared" ref="L19" si="6">IF(K19&lt;&gt;0,+G19-K19,0)</f>
        <v>0</v>
      </c>
      <c r="M19" s="518">
        <f t="shared" si="3"/>
        <v>943412.03979891748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784272.60448257579</v>
      </c>
      <c r="H20" s="639">
        <v>784272.60448257579</v>
      </c>
      <c r="I20" s="511">
        <f t="shared" si="0"/>
        <v>0</v>
      </c>
      <c r="J20" s="511"/>
      <c r="K20" s="518">
        <f t="shared" si="1"/>
        <v>784272.60448257579</v>
      </c>
      <c r="L20" s="519">
        <f t="shared" ref="L20" si="8">IF(K20&lt;&gt;0,+G20-K20,0)</f>
        <v>0</v>
      </c>
      <c r="M20" s="518">
        <f t="shared" si="3"/>
        <v>784272.60448257579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6051377.4685195684</v>
      </c>
      <c r="E21" s="630">
        <v>155147.23809523811</v>
      </c>
      <c r="F21" s="631">
        <v>5896230.2304243306</v>
      </c>
      <c r="G21" s="630">
        <v>788397.59733237652</v>
      </c>
      <c r="H21" s="639">
        <v>788397.59733237652</v>
      </c>
      <c r="I21" s="511">
        <f t="shared" si="0"/>
        <v>0</v>
      </c>
      <c r="J21" s="511"/>
      <c r="K21" s="518">
        <f t="shared" si="1"/>
        <v>788397.59733237652</v>
      </c>
      <c r="L21" s="519">
        <f t="shared" ref="L21" si="9">IF(K21&lt;&gt;0,+G21-K21,0)</f>
        <v>0</v>
      </c>
      <c r="M21" s="518">
        <f t="shared" si="3"/>
        <v>788397.59733237652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5888941.5180023229</v>
      </c>
      <c r="E22" s="630">
        <v>155147.23809523811</v>
      </c>
      <c r="F22" s="631">
        <v>5733794.279907085</v>
      </c>
      <c r="G22" s="630">
        <v>808601.25314846623</v>
      </c>
      <c r="H22" s="639">
        <v>808601.25314846623</v>
      </c>
      <c r="I22" s="511">
        <f t="shared" si="0"/>
        <v>0</v>
      </c>
      <c r="J22" s="511"/>
      <c r="K22" s="518">
        <f t="shared" si="1"/>
        <v>808601.25314846623</v>
      </c>
      <c r="L22" s="519">
        <f t="shared" ref="L22" si="10">IF(K22&lt;&gt;0,+G22-K22,0)</f>
        <v>0</v>
      </c>
      <c r="M22" s="518">
        <f t="shared" si="3"/>
        <v>808601.25314846623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/>
      </c>
      <c r="C23" s="507">
        <f>IF(D11="","-",+C22+1)</f>
        <v>2023</v>
      </c>
      <c r="D23" s="523">
        <f>IF(F22+SUM(E$17:E22)=D$10,F22,D$10-SUM(E$17:E22))</f>
        <v>5733794.279907085</v>
      </c>
      <c r="E23" s="522">
        <f>IF(+I14&lt;F22,I14,D23)</f>
        <v>155147.23809523811</v>
      </c>
      <c r="F23" s="523">
        <f t="shared" ref="F23:F72" si="11">+D23-E23</f>
        <v>5578647.0418118471</v>
      </c>
      <c r="G23" s="524">
        <f t="shared" ref="G23:G48" si="12">+I$12*((D23+F23)/2)+E23</f>
        <v>791155.86207694444</v>
      </c>
      <c r="H23" s="491">
        <f t="shared" ref="H23:H48" si="13">+I$13*((D23+F23)/2)+E23</f>
        <v>791155.86207694444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5578647.0418118471</v>
      </c>
      <c r="E24" s="522">
        <f>IF(+I14&lt;F23,I14,D24)</f>
        <v>155147.23809523811</v>
      </c>
      <c r="F24" s="523">
        <f t="shared" si="11"/>
        <v>5423499.8037166093</v>
      </c>
      <c r="G24" s="524">
        <f t="shared" si="12"/>
        <v>773710.47100542276</v>
      </c>
      <c r="H24" s="491">
        <f t="shared" si="13"/>
        <v>773710.47100542276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5423499.8037166093</v>
      </c>
      <c r="E25" s="522">
        <f>IF(+I14&lt;F24,I14,D25)</f>
        <v>155147.23809523811</v>
      </c>
      <c r="F25" s="523">
        <f t="shared" si="11"/>
        <v>5268352.5656213714</v>
      </c>
      <c r="G25" s="524">
        <f t="shared" si="12"/>
        <v>756265.07993390097</v>
      </c>
      <c r="H25" s="491">
        <f t="shared" si="13"/>
        <v>756265.07993390097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5268352.5656213714</v>
      </c>
      <c r="E26" s="522">
        <f>IF(+I14&lt;F25,I14,D26)</f>
        <v>155147.23809523811</v>
      </c>
      <c r="F26" s="523">
        <f t="shared" si="11"/>
        <v>5113205.3275261335</v>
      </c>
      <c r="G26" s="524">
        <f t="shared" si="12"/>
        <v>738819.68886237941</v>
      </c>
      <c r="H26" s="491">
        <f t="shared" si="13"/>
        <v>738819.68886237941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5113205.3275261335</v>
      </c>
      <c r="E27" s="522">
        <f>IF(+I14&lt;F26,I14,D27)</f>
        <v>155147.23809523811</v>
      </c>
      <c r="F27" s="523">
        <f t="shared" si="11"/>
        <v>4958058.0894308956</v>
      </c>
      <c r="G27" s="524">
        <f t="shared" si="12"/>
        <v>721374.2977908575</v>
      </c>
      <c r="H27" s="491">
        <f t="shared" si="13"/>
        <v>721374.2977908575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4958058.0894308956</v>
      </c>
      <c r="E28" s="522">
        <f>IF(+I14&lt;F27,I14,D28)</f>
        <v>155147.23809523811</v>
      </c>
      <c r="F28" s="523">
        <f t="shared" si="11"/>
        <v>4802910.8513356578</v>
      </c>
      <c r="G28" s="524">
        <f t="shared" si="12"/>
        <v>703928.90671933594</v>
      </c>
      <c r="H28" s="491">
        <f t="shared" si="13"/>
        <v>703928.90671933594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4802910.8513356578</v>
      </c>
      <c r="E29" s="522">
        <f>IF(+I14&lt;F28,I14,D29)</f>
        <v>155147.23809523811</v>
      </c>
      <c r="F29" s="523">
        <f t="shared" si="11"/>
        <v>4647763.6132404199</v>
      </c>
      <c r="G29" s="524">
        <f t="shared" si="12"/>
        <v>686483.51564781414</v>
      </c>
      <c r="H29" s="491">
        <f t="shared" si="13"/>
        <v>686483.51564781414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4647763.6132404199</v>
      </c>
      <c r="E30" s="522">
        <f>IF(+I14&lt;F29,I14,D30)</f>
        <v>155147.23809523811</v>
      </c>
      <c r="F30" s="523">
        <f t="shared" si="11"/>
        <v>4492616.375145182</v>
      </c>
      <c r="G30" s="524">
        <f t="shared" si="12"/>
        <v>669038.12457629247</v>
      </c>
      <c r="H30" s="491">
        <f t="shared" si="13"/>
        <v>669038.12457629247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4492616.375145182</v>
      </c>
      <c r="E31" s="522">
        <f>IF(+I14&lt;F30,I14,D31)</f>
        <v>155147.23809523811</v>
      </c>
      <c r="F31" s="523">
        <f t="shared" si="11"/>
        <v>4337469.1370499441</v>
      </c>
      <c r="G31" s="524">
        <f t="shared" si="12"/>
        <v>651592.73350477067</v>
      </c>
      <c r="H31" s="491">
        <f t="shared" si="13"/>
        <v>651592.73350477067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4337469.1370499441</v>
      </c>
      <c r="E32" s="522">
        <f>IF(+I14&lt;F31,I14,D32)</f>
        <v>155147.23809523811</v>
      </c>
      <c r="F32" s="523">
        <f t="shared" si="11"/>
        <v>4182321.8989547063</v>
      </c>
      <c r="G32" s="524">
        <f t="shared" si="12"/>
        <v>634147.34243324911</v>
      </c>
      <c r="H32" s="491">
        <f t="shared" si="13"/>
        <v>634147.34243324911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4182321.8989547063</v>
      </c>
      <c r="E33" s="522">
        <f>IF(+I14&lt;F32,I14,D33)</f>
        <v>155147.23809523811</v>
      </c>
      <c r="F33" s="523">
        <f t="shared" si="11"/>
        <v>4027174.6608594684</v>
      </c>
      <c r="G33" s="524">
        <f t="shared" si="12"/>
        <v>616701.9513617272</v>
      </c>
      <c r="H33" s="491">
        <f t="shared" si="13"/>
        <v>616701.9513617272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4027174.6608594684</v>
      </c>
      <c r="E34" s="522">
        <f>IF(+I14&lt;F33,I14,D34)</f>
        <v>155147.23809523811</v>
      </c>
      <c r="F34" s="523">
        <f t="shared" si="11"/>
        <v>3872027.4227642305</v>
      </c>
      <c r="G34" s="524">
        <f t="shared" si="12"/>
        <v>599256.56029020553</v>
      </c>
      <c r="H34" s="491">
        <f t="shared" si="13"/>
        <v>599256.56029020553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3872027.4227642305</v>
      </c>
      <c r="E35" s="522">
        <f>IF(+I14&lt;F34,I14,D35)</f>
        <v>155147.23809523811</v>
      </c>
      <c r="F35" s="523">
        <f t="shared" si="11"/>
        <v>3716880.1846689926</v>
      </c>
      <c r="G35" s="524">
        <f t="shared" si="12"/>
        <v>581811.16921868385</v>
      </c>
      <c r="H35" s="491">
        <f t="shared" si="13"/>
        <v>581811.16921868385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3716880.1846689926</v>
      </c>
      <c r="E36" s="522">
        <f>IF(+I14&lt;F35,I14,D36)</f>
        <v>155147.23809523811</v>
      </c>
      <c r="F36" s="523">
        <f t="shared" si="11"/>
        <v>3561732.9465737548</v>
      </c>
      <c r="G36" s="524">
        <f t="shared" si="12"/>
        <v>564365.77814716217</v>
      </c>
      <c r="H36" s="491">
        <f t="shared" si="13"/>
        <v>564365.77814716217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3561732.9465737548</v>
      </c>
      <c r="E37" s="522">
        <f>IF(+I14&lt;F36,I14,D37)</f>
        <v>155147.23809523811</v>
      </c>
      <c r="F37" s="523">
        <f t="shared" si="11"/>
        <v>3406585.7084785169</v>
      </c>
      <c r="G37" s="524">
        <f t="shared" si="12"/>
        <v>546920.38707564038</v>
      </c>
      <c r="H37" s="491">
        <f t="shared" si="13"/>
        <v>546920.38707564038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3406585.7084785169</v>
      </c>
      <c r="E38" s="522">
        <f>IF(+I14&lt;F37,I14,D38)</f>
        <v>155147.23809523811</v>
      </c>
      <c r="F38" s="523">
        <f t="shared" si="11"/>
        <v>3251438.470383279</v>
      </c>
      <c r="G38" s="524">
        <f t="shared" si="12"/>
        <v>529474.9960041187</v>
      </c>
      <c r="H38" s="491">
        <f t="shared" si="13"/>
        <v>529474.9960041187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3251438.470383279</v>
      </c>
      <c r="E39" s="522">
        <f>IF(+I14&lt;F38,I14,D39)</f>
        <v>155147.23809523811</v>
      </c>
      <c r="F39" s="523">
        <f t="shared" si="11"/>
        <v>3096291.2322880412</v>
      </c>
      <c r="G39" s="524">
        <f t="shared" si="12"/>
        <v>512029.60493259697</v>
      </c>
      <c r="H39" s="491">
        <f t="shared" si="13"/>
        <v>512029.60493259697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3096291.2322880412</v>
      </c>
      <c r="E40" s="522">
        <f>IF(+I14&lt;F39,I14,D40)</f>
        <v>155147.23809523811</v>
      </c>
      <c r="F40" s="523">
        <f t="shared" si="11"/>
        <v>2941143.9941928033</v>
      </c>
      <c r="G40" s="524">
        <f t="shared" si="12"/>
        <v>494584.21386107523</v>
      </c>
      <c r="H40" s="491">
        <f t="shared" si="13"/>
        <v>494584.21386107523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2941143.9941928033</v>
      </c>
      <c r="E41" s="522">
        <f>IF(+I14&lt;F40,I14,D41)</f>
        <v>155147.23809523811</v>
      </c>
      <c r="F41" s="523">
        <f t="shared" si="11"/>
        <v>2785996.7560975654</v>
      </c>
      <c r="G41" s="524">
        <f t="shared" si="12"/>
        <v>477138.82278955349</v>
      </c>
      <c r="H41" s="491">
        <f t="shared" si="13"/>
        <v>477138.82278955349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2785996.7560975654</v>
      </c>
      <c r="E42" s="522">
        <f>IF(+I14&lt;F41,I14,D42)</f>
        <v>155147.23809523811</v>
      </c>
      <c r="F42" s="523">
        <f t="shared" si="11"/>
        <v>2630849.5180023275</v>
      </c>
      <c r="G42" s="524">
        <f t="shared" si="12"/>
        <v>459693.43171803182</v>
      </c>
      <c r="H42" s="491">
        <f t="shared" si="13"/>
        <v>459693.43171803182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2630849.5180023275</v>
      </c>
      <c r="E43" s="522">
        <f>IF(+I14&lt;F42,I14,D43)</f>
        <v>155147.23809523811</v>
      </c>
      <c r="F43" s="523">
        <f t="shared" si="11"/>
        <v>2475702.2799070897</v>
      </c>
      <c r="G43" s="524">
        <f t="shared" si="12"/>
        <v>442248.04064651008</v>
      </c>
      <c r="H43" s="491">
        <f t="shared" si="13"/>
        <v>442248.04064651008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2475702.2799070897</v>
      </c>
      <c r="E44" s="522">
        <f>IF(+I14&lt;F43,I14,D44)</f>
        <v>155147.23809523811</v>
      </c>
      <c r="F44" s="523">
        <f t="shared" si="11"/>
        <v>2320555.0418118518</v>
      </c>
      <c r="G44" s="524">
        <f t="shared" si="12"/>
        <v>424802.64957498835</v>
      </c>
      <c r="H44" s="491">
        <f t="shared" si="13"/>
        <v>424802.64957498835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2320555.0418118518</v>
      </c>
      <c r="E45" s="522">
        <f>IF(+I14&lt;F44,I14,D45)</f>
        <v>155147.23809523811</v>
      </c>
      <c r="F45" s="523">
        <f t="shared" si="11"/>
        <v>2165407.8037166139</v>
      </c>
      <c r="G45" s="524">
        <f t="shared" si="12"/>
        <v>407357.25850346661</v>
      </c>
      <c r="H45" s="491">
        <f t="shared" si="13"/>
        <v>407357.25850346661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2165407.8037166139</v>
      </c>
      <c r="E46" s="522">
        <f>IF(+I14&lt;F45,I14,D46)</f>
        <v>155147.23809523811</v>
      </c>
      <c r="F46" s="523">
        <f t="shared" si="11"/>
        <v>2010260.5656213758</v>
      </c>
      <c r="G46" s="524">
        <f t="shared" si="12"/>
        <v>389911.86743194493</v>
      </c>
      <c r="H46" s="491">
        <f t="shared" si="13"/>
        <v>389911.86743194493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2010260.5656213758</v>
      </c>
      <c r="E47" s="522">
        <f>IF(+I14&lt;F46,I14,D47)</f>
        <v>155147.23809523811</v>
      </c>
      <c r="F47" s="523">
        <f t="shared" si="11"/>
        <v>1855113.3275261377</v>
      </c>
      <c r="G47" s="524">
        <f t="shared" si="12"/>
        <v>372466.47636042314</v>
      </c>
      <c r="H47" s="491">
        <f t="shared" si="13"/>
        <v>372466.47636042314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1855113.3275261377</v>
      </c>
      <c r="E48" s="522">
        <f>IF(+I14&lt;F47,I14,D48)</f>
        <v>155147.23809523811</v>
      </c>
      <c r="F48" s="523">
        <f t="shared" si="11"/>
        <v>1699966.0894308996</v>
      </c>
      <c r="G48" s="524">
        <f t="shared" si="12"/>
        <v>355021.08528890141</v>
      </c>
      <c r="H48" s="491">
        <f t="shared" si="13"/>
        <v>355021.08528890141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1699966.0894308996</v>
      </c>
      <c r="E49" s="522">
        <f>IF(+I14&lt;F48,I14,D49)</f>
        <v>155147.23809523811</v>
      </c>
      <c r="F49" s="523">
        <f t="shared" si="11"/>
        <v>1544818.8513356615</v>
      </c>
      <c r="G49" s="524">
        <f t="shared" ref="G49:G72" si="14">+I$12*((D49+F49)/2)+E49</f>
        <v>337575.69421737967</v>
      </c>
      <c r="H49" s="491">
        <f t="shared" ref="H49:H72" si="15">+I$13*((D49+F49)/2)+E49</f>
        <v>337575.69421737967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1544818.8513356615</v>
      </c>
      <c r="E50" s="522">
        <f>IF(+I14&lt;F49,I14,D50)</f>
        <v>155147.23809523811</v>
      </c>
      <c r="F50" s="523">
        <f t="shared" si="11"/>
        <v>1389671.6132404234</v>
      </c>
      <c r="G50" s="524">
        <f t="shared" si="14"/>
        <v>320130.30314585788</v>
      </c>
      <c r="H50" s="491">
        <f t="shared" si="15"/>
        <v>320130.30314585788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1389671.6132404234</v>
      </c>
      <c r="E51" s="522">
        <f>IF(+I14&lt;F50,I14,D51)</f>
        <v>155147.23809523811</v>
      </c>
      <c r="F51" s="523">
        <f t="shared" si="11"/>
        <v>1234524.3751451853</v>
      </c>
      <c r="G51" s="524">
        <f t="shared" si="14"/>
        <v>302684.91207433614</v>
      </c>
      <c r="H51" s="491">
        <f t="shared" si="15"/>
        <v>302684.91207433614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1234524.3751451853</v>
      </c>
      <c r="E52" s="522">
        <f>IF(+I14&lt;F51,I14,D52)</f>
        <v>155147.23809523811</v>
      </c>
      <c r="F52" s="523">
        <f t="shared" si="11"/>
        <v>1079377.1370499472</v>
      </c>
      <c r="G52" s="524">
        <f t="shared" si="14"/>
        <v>285239.52100281441</v>
      </c>
      <c r="H52" s="491">
        <f t="shared" si="15"/>
        <v>285239.52100281441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1079377.1370499472</v>
      </c>
      <c r="E53" s="522">
        <f>IF(+I14&lt;F52,I14,D53)</f>
        <v>155147.23809523811</v>
      </c>
      <c r="F53" s="523">
        <f t="shared" si="11"/>
        <v>924229.89895470906</v>
      </c>
      <c r="G53" s="524">
        <f t="shared" si="14"/>
        <v>267794.12993129267</v>
      </c>
      <c r="H53" s="491">
        <f t="shared" si="15"/>
        <v>267794.12993129267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924229.89895470906</v>
      </c>
      <c r="E54" s="522">
        <f>IF(+I14&lt;F53,I14,D54)</f>
        <v>155147.23809523811</v>
      </c>
      <c r="F54" s="523">
        <f t="shared" si="11"/>
        <v>769082.66085947095</v>
      </c>
      <c r="G54" s="524">
        <f t="shared" si="14"/>
        <v>250348.73885977094</v>
      </c>
      <c r="H54" s="491">
        <f t="shared" si="15"/>
        <v>250348.73885977094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769082.66085947095</v>
      </c>
      <c r="E55" s="522">
        <f>IF(+I14&lt;F54,I14,D55)</f>
        <v>155147.23809523811</v>
      </c>
      <c r="F55" s="523">
        <f t="shared" si="11"/>
        <v>613935.42276423285</v>
      </c>
      <c r="G55" s="524">
        <f t="shared" si="14"/>
        <v>232903.34778824917</v>
      </c>
      <c r="H55" s="491">
        <f t="shared" si="15"/>
        <v>232903.34778824917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613935.42276423285</v>
      </c>
      <c r="E56" s="522">
        <f>IF(+I14&lt;F55,I14,D56)</f>
        <v>155147.23809523811</v>
      </c>
      <c r="F56" s="523">
        <f t="shared" si="11"/>
        <v>458788.18466899474</v>
      </c>
      <c r="G56" s="524">
        <f t="shared" si="14"/>
        <v>215457.95671672744</v>
      </c>
      <c r="H56" s="491">
        <f t="shared" si="15"/>
        <v>215457.95671672744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458788.18466899474</v>
      </c>
      <c r="E57" s="522">
        <f>IF(+I14&lt;F56,I14,D57)</f>
        <v>155147.23809523811</v>
      </c>
      <c r="F57" s="523">
        <f t="shared" si="11"/>
        <v>303640.94657375664</v>
      </c>
      <c r="G57" s="524">
        <f t="shared" si="14"/>
        <v>198012.56564520567</v>
      </c>
      <c r="H57" s="491">
        <f t="shared" si="15"/>
        <v>198012.56564520567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303640.94657375664</v>
      </c>
      <c r="E58" s="522">
        <f>IF(+I14&lt;F57,I14,D58)</f>
        <v>155147.23809523811</v>
      </c>
      <c r="F58" s="523">
        <f t="shared" si="11"/>
        <v>148493.70847851853</v>
      </c>
      <c r="G58" s="524">
        <f t="shared" si="14"/>
        <v>180567.17457368394</v>
      </c>
      <c r="H58" s="491">
        <f t="shared" si="15"/>
        <v>180567.17457368394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148493.70847851853</v>
      </c>
      <c r="E59" s="522">
        <f>IF(+I14&lt;F58,I14,D59)</f>
        <v>148493.70847851853</v>
      </c>
      <c r="F59" s="523">
        <f t="shared" si="11"/>
        <v>0</v>
      </c>
      <c r="G59" s="524">
        <f t="shared" si="14"/>
        <v>156842.328949861</v>
      </c>
      <c r="H59" s="491">
        <f t="shared" si="15"/>
        <v>156842.328949861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4"/>
        <v>0</v>
      </c>
      <c r="H60" s="491">
        <f t="shared" si="15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6516184</v>
      </c>
      <c r="F73" s="375"/>
      <c r="G73" s="375">
        <f>SUM(G17:G72)</f>
        <v>22333874.098481312</v>
      </c>
      <c r="H73" s="375">
        <f>SUM(H17:H72)</f>
        <v>22333874.098481312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808601.25314846623</v>
      </c>
      <c r="N87" s="546">
        <f>IF(J92&lt;D11,0,VLOOKUP(J92,C17:O72,11))</f>
        <v>808601.25314846623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829465.96773581451</v>
      </c>
      <c r="N88" s="550">
        <f>IF(J92&lt;D11,0,VLOOKUP(J92,C99:P154,7))</f>
        <v>829465.96773581451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20864.71458734828</v>
      </c>
      <c r="N89" s="555">
        <f>+N88-N87</f>
        <v>20864.71458734828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6516184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155147.23809523811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16">+I99-H99</f>
        <v>0</v>
      </c>
      <c r="K99" s="514"/>
      <c r="L99" s="512">
        <f>+H99</f>
        <v>466053.74744652997</v>
      </c>
      <c r="M99" s="513">
        <f t="shared" ref="M99:M130" si="17">IF(L99&lt;&gt;0,+H99-L99,0)</f>
        <v>0</v>
      </c>
      <c r="N99" s="512">
        <f>+I99</f>
        <v>466053.74744652997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16"/>
        <v>0</v>
      </c>
      <c r="K100" s="514"/>
      <c r="L100" s="655">
        <f>+H100</f>
        <v>825629.55463111226</v>
      </c>
      <c r="M100" s="514">
        <f t="shared" si="17"/>
        <v>0</v>
      </c>
      <c r="N100" s="655">
        <f>+I100</f>
        <v>825629.55463111226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>IU</v>
      </c>
      <c r="C101" s="507">
        <f>IF(D93="","-",+C100+1)</f>
        <v>2019</v>
      </c>
      <c r="D101" s="629">
        <v>6284133.8928571427</v>
      </c>
      <c r="E101" s="630">
        <v>151539.16279069768</v>
      </c>
      <c r="F101" s="631">
        <v>6132594.7300664447</v>
      </c>
      <c r="G101" s="631">
        <v>6208364.3114617933</v>
      </c>
      <c r="H101" s="633">
        <v>816085.87182179838</v>
      </c>
      <c r="I101" s="634">
        <v>816085.87182179838</v>
      </c>
      <c r="J101" s="514">
        <f t="shared" si="16"/>
        <v>0</v>
      </c>
      <c r="K101" s="514"/>
      <c r="L101" s="655">
        <f>+H101</f>
        <v>816085.87182179838</v>
      </c>
      <c r="M101" s="514">
        <f t="shared" ref="M101" si="21">IF(L101&lt;&gt;0,+H101-L101,0)</f>
        <v>0</v>
      </c>
      <c r="N101" s="655">
        <f>+I101</f>
        <v>816085.87182179838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2020</v>
      </c>
      <c r="D102" s="629">
        <v>6132594.7300664447</v>
      </c>
      <c r="E102" s="630">
        <v>155147.23809523811</v>
      </c>
      <c r="F102" s="631">
        <v>5977447.4919712069</v>
      </c>
      <c r="G102" s="631">
        <v>6055021.1110188253</v>
      </c>
      <c r="H102" s="633">
        <v>806509.06488040695</v>
      </c>
      <c r="I102" s="634">
        <v>806509.06488040695</v>
      </c>
      <c r="J102" s="514">
        <f t="shared" si="16"/>
        <v>0</v>
      </c>
      <c r="K102" s="514"/>
      <c r="L102" s="655">
        <f>+H102</f>
        <v>806509.06488040695</v>
      </c>
      <c r="M102" s="514">
        <f t="shared" ref="M102" si="22">IF(L102&lt;&gt;0,+H102-L102,0)</f>
        <v>0</v>
      </c>
      <c r="N102" s="655">
        <f>+I102</f>
        <v>806509.06488040695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/>
      </c>
      <c r="C103" s="507">
        <f>IF(D93="","-",+C102+1)</f>
        <v>2021</v>
      </c>
      <c r="D103" s="629">
        <v>5977447.4919712069</v>
      </c>
      <c r="E103" s="630">
        <v>158931.31707317074</v>
      </c>
      <c r="F103" s="631">
        <v>5818516.1748980358</v>
      </c>
      <c r="G103" s="631">
        <v>5897981.8334346209</v>
      </c>
      <c r="H103" s="633">
        <v>828436.1620504267</v>
      </c>
      <c r="I103" s="634">
        <v>828436.1620504267</v>
      </c>
      <c r="J103" s="514">
        <f t="shared" si="16"/>
        <v>0</v>
      </c>
      <c r="K103" s="514"/>
      <c r="L103" s="655">
        <f>+H103</f>
        <v>828436.1620504267</v>
      </c>
      <c r="M103" s="514">
        <f t="shared" ref="M103" si="23">IF(L103&lt;&gt;0,+H103-L103,0)</f>
        <v>0</v>
      </c>
      <c r="N103" s="655">
        <f>+I103</f>
        <v>828436.1620504267</v>
      </c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5818516.1748980358</v>
      </c>
      <c r="E104" s="522">
        <f>IF(+J96&lt;F103,J96,D104)</f>
        <v>155147.23809523811</v>
      </c>
      <c r="F104" s="523">
        <f t="shared" ref="F104:F130" si="24">+D104-E104</f>
        <v>5663368.936802798</v>
      </c>
      <c r="G104" s="523">
        <f t="shared" ref="G104:G130" si="25">+(F104+D104)/2</f>
        <v>5740942.5558504164</v>
      </c>
      <c r="H104" s="526">
        <f t="shared" ref="H104:H154" si="26">+J$94*G104+E104</f>
        <v>829465.96773581451</v>
      </c>
      <c r="I104" s="577">
        <f t="shared" ref="I104:I154" si="27">+J$95*G104+E104</f>
        <v>829465.96773581451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5663368.936802798</v>
      </c>
      <c r="E105" s="522">
        <f>IF(+J96&lt;F104,J96,D105)</f>
        <v>155147.23809523811</v>
      </c>
      <c r="F105" s="523">
        <f t="shared" si="24"/>
        <v>5508221.6987075601</v>
      </c>
      <c r="G105" s="523">
        <f t="shared" si="25"/>
        <v>5585795.3177551795</v>
      </c>
      <c r="H105" s="526">
        <f t="shared" si="26"/>
        <v>811242.70779516059</v>
      </c>
      <c r="I105" s="577">
        <f t="shared" si="27"/>
        <v>811242.70779516059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5508221.6987075601</v>
      </c>
      <c r="E106" s="522">
        <f>IF(+J96&lt;F105,J96,D106)</f>
        <v>155147.23809523811</v>
      </c>
      <c r="F106" s="523">
        <f t="shared" si="24"/>
        <v>5353074.4606123222</v>
      </c>
      <c r="G106" s="523">
        <f t="shared" si="25"/>
        <v>5430648.0796599407</v>
      </c>
      <c r="H106" s="526">
        <f t="shared" si="26"/>
        <v>793019.44785450643</v>
      </c>
      <c r="I106" s="577">
        <f t="shared" si="27"/>
        <v>793019.44785450643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5353074.4606123222</v>
      </c>
      <c r="E107" s="522">
        <f>IF(+J96&lt;F106,J96,D107)</f>
        <v>155147.23809523811</v>
      </c>
      <c r="F107" s="523">
        <f t="shared" si="24"/>
        <v>5197927.2225170843</v>
      </c>
      <c r="G107" s="523">
        <f t="shared" si="25"/>
        <v>5275500.8415647037</v>
      </c>
      <c r="H107" s="526">
        <f t="shared" si="26"/>
        <v>774796.18791385251</v>
      </c>
      <c r="I107" s="577">
        <f t="shared" si="27"/>
        <v>774796.18791385251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5197927.2225170843</v>
      </c>
      <c r="E108" s="522">
        <f>IF(+J96&lt;F107,J96,D108)</f>
        <v>155147.23809523811</v>
      </c>
      <c r="F108" s="523">
        <f t="shared" si="24"/>
        <v>5042779.9844218465</v>
      </c>
      <c r="G108" s="523">
        <f t="shared" si="25"/>
        <v>5120353.6034694649</v>
      </c>
      <c r="H108" s="526">
        <f t="shared" si="26"/>
        <v>756572.92797319836</v>
      </c>
      <c r="I108" s="577">
        <f t="shared" si="27"/>
        <v>756572.92797319836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5042779.9844218465</v>
      </c>
      <c r="E109" s="522">
        <f>IF(+J96&lt;F108,J96,D109)</f>
        <v>155147.23809523811</v>
      </c>
      <c r="F109" s="523">
        <f t="shared" si="24"/>
        <v>4887632.7463266086</v>
      </c>
      <c r="G109" s="523">
        <f t="shared" si="25"/>
        <v>4965206.365374228</v>
      </c>
      <c r="H109" s="526">
        <f t="shared" si="26"/>
        <v>738349.66803254443</v>
      </c>
      <c r="I109" s="577">
        <f t="shared" si="27"/>
        <v>738349.66803254443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4887632.7463266086</v>
      </c>
      <c r="E110" s="522">
        <f>IF(+J96&lt;F109,J96,D110)</f>
        <v>155147.23809523811</v>
      </c>
      <c r="F110" s="523">
        <f t="shared" si="24"/>
        <v>4732485.5082313707</v>
      </c>
      <c r="G110" s="523">
        <f t="shared" si="25"/>
        <v>4810059.1272789892</v>
      </c>
      <c r="H110" s="526">
        <f t="shared" si="26"/>
        <v>720126.40809189028</v>
      </c>
      <c r="I110" s="577">
        <f t="shared" si="27"/>
        <v>720126.40809189028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4732485.5082313707</v>
      </c>
      <c r="E111" s="522">
        <f>IF(+J96&lt;F110,J96,D111)</f>
        <v>155147.23809523811</v>
      </c>
      <c r="F111" s="523">
        <f t="shared" si="24"/>
        <v>4577338.2701361328</v>
      </c>
      <c r="G111" s="523">
        <f t="shared" si="25"/>
        <v>4654911.8891837522</v>
      </c>
      <c r="H111" s="526">
        <f t="shared" si="26"/>
        <v>701903.14815123635</v>
      </c>
      <c r="I111" s="577">
        <f t="shared" si="27"/>
        <v>701903.14815123635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4577338.2701361328</v>
      </c>
      <c r="E112" s="522">
        <f>IF(+J96&lt;F111,J96,D112)</f>
        <v>155147.23809523811</v>
      </c>
      <c r="F112" s="523">
        <f t="shared" si="24"/>
        <v>4422191.032040895</v>
      </c>
      <c r="G112" s="523">
        <f t="shared" si="25"/>
        <v>4499764.6510885134</v>
      </c>
      <c r="H112" s="526">
        <f t="shared" si="26"/>
        <v>683679.8882105822</v>
      </c>
      <c r="I112" s="577">
        <f t="shared" si="27"/>
        <v>683679.8882105822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4422191.032040895</v>
      </c>
      <c r="E113" s="522">
        <f>IF(+J96&lt;F112,J96,D113)</f>
        <v>155147.23809523811</v>
      </c>
      <c r="F113" s="523">
        <f t="shared" si="24"/>
        <v>4267043.7939456571</v>
      </c>
      <c r="G113" s="523">
        <f t="shared" si="25"/>
        <v>4344617.4129932765</v>
      </c>
      <c r="H113" s="526">
        <f t="shared" si="26"/>
        <v>665456.62826992827</v>
      </c>
      <c r="I113" s="577">
        <f t="shared" si="27"/>
        <v>665456.62826992827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4267043.7939456571</v>
      </c>
      <c r="E114" s="522">
        <f>IF(+J96&lt;F113,J96,D114)</f>
        <v>155147.23809523811</v>
      </c>
      <c r="F114" s="523">
        <f t="shared" si="24"/>
        <v>4111896.5558504192</v>
      </c>
      <c r="G114" s="523">
        <f t="shared" si="25"/>
        <v>4189470.1748980382</v>
      </c>
      <c r="H114" s="526">
        <f t="shared" si="26"/>
        <v>647233.36832927424</v>
      </c>
      <c r="I114" s="577">
        <f t="shared" si="27"/>
        <v>647233.36832927424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4111896.5558504192</v>
      </c>
      <c r="E115" s="522">
        <f>IF(+J96&lt;F114,J96,D115)</f>
        <v>155147.23809523811</v>
      </c>
      <c r="F115" s="523">
        <f t="shared" si="24"/>
        <v>3956749.3177551813</v>
      </c>
      <c r="G115" s="523">
        <f t="shared" si="25"/>
        <v>4034322.9368028003</v>
      </c>
      <c r="H115" s="526">
        <f t="shared" si="26"/>
        <v>629010.1083886202</v>
      </c>
      <c r="I115" s="577">
        <f t="shared" si="27"/>
        <v>629010.1083886202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3956749.3177551813</v>
      </c>
      <c r="E116" s="522">
        <f>IF(+J96&lt;F115,J96,D116)</f>
        <v>155147.23809523811</v>
      </c>
      <c r="F116" s="523">
        <f t="shared" si="24"/>
        <v>3801602.0796599435</v>
      </c>
      <c r="G116" s="523">
        <f t="shared" si="25"/>
        <v>3879175.6987075624</v>
      </c>
      <c r="H116" s="526">
        <f t="shared" si="26"/>
        <v>610786.84844796616</v>
      </c>
      <c r="I116" s="577">
        <f t="shared" si="27"/>
        <v>610786.84844796616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3801602.0796599435</v>
      </c>
      <c r="E117" s="522">
        <f>IF(+J96&lt;F116,J96,D117)</f>
        <v>155147.23809523811</v>
      </c>
      <c r="F117" s="523">
        <f t="shared" si="24"/>
        <v>3646454.8415647056</v>
      </c>
      <c r="G117" s="523">
        <f t="shared" si="25"/>
        <v>3724028.4606123245</v>
      </c>
      <c r="H117" s="526">
        <f t="shared" si="26"/>
        <v>592563.58850731212</v>
      </c>
      <c r="I117" s="577">
        <f t="shared" si="27"/>
        <v>592563.58850731212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3646454.8415647056</v>
      </c>
      <c r="E118" s="522">
        <f>IF(+J96&lt;F117,J96,D118)</f>
        <v>155147.23809523811</v>
      </c>
      <c r="F118" s="523">
        <f t="shared" si="24"/>
        <v>3491307.6034694677</v>
      </c>
      <c r="G118" s="523">
        <f t="shared" si="25"/>
        <v>3568881.2225170867</v>
      </c>
      <c r="H118" s="526">
        <f t="shared" si="26"/>
        <v>574340.32856665808</v>
      </c>
      <c r="I118" s="577">
        <f t="shared" si="27"/>
        <v>574340.32856665808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3491307.6034694677</v>
      </c>
      <c r="E119" s="522">
        <f>IF(+J96&lt;F118,J96,D119)</f>
        <v>155147.23809523811</v>
      </c>
      <c r="F119" s="523">
        <f t="shared" si="24"/>
        <v>3336160.3653742298</v>
      </c>
      <c r="G119" s="523">
        <f t="shared" si="25"/>
        <v>3413733.9844218488</v>
      </c>
      <c r="H119" s="526">
        <f t="shared" si="26"/>
        <v>556117.06862600404</v>
      </c>
      <c r="I119" s="577">
        <f t="shared" si="27"/>
        <v>556117.06862600404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3336160.3653742298</v>
      </c>
      <c r="E120" s="522">
        <f>IF(+J96&lt;F119,J96,D120)</f>
        <v>155147.23809523811</v>
      </c>
      <c r="F120" s="523">
        <f t="shared" si="24"/>
        <v>3181013.127278992</v>
      </c>
      <c r="G120" s="523">
        <f t="shared" si="25"/>
        <v>3258586.7463266109</v>
      </c>
      <c r="H120" s="526">
        <f t="shared" si="26"/>
        <v>537893.80868535012</v>
      </c>
      <c r="I120" s="577">
        <f t="shared" si="27"/>
        <v>537893.80868535012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3181013.127278992</v>
      </c>
      <c r="E121" s="522">
        <f>IF(+J96&lt;F120,J96,D121)</f>
        <v>155147.23809523811</v>
      </c>
      <c r="F121" s="523">
        <f t="shared" si="24"/>
        <v>3025865.8891837541</v>
      </c>
      <c r="G121" s="523">
        <f t="shared" si="25"/>
        <v>3103439.508231373</v>
      </c>
      <c r="H121" s="526">
        <f t="shared" si="26"/>
        <v>519670.54874469608</v>
      </c>
      <c r="I121" s="577">
        <f t="shared" si="27"/>
        <v>519670.54874469608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3025865.8891837541</v>
      </c>
      <c r="E122" s="522">
        <f>IF(+J96&lt;F121,J96,D122)</f>
        <v>155147.23809523811</v>
      </c>
      <c r="F122" s="523">
        <f t="shared" si="24"/>
        <v>2870718.6510885162</v>
      </c>
      <c r="G122" s="523">
        <f t="shared" si="25"/>
        <v>2948292.2701361352</v>
      </c>
      <c r="H122" s="526">
        <f t="shared" si="26"/>
        <v>501447.28880404204</v>
      </c>
      <c r="I122" s="577">
        <f t="shared" si="27"/>
        <v>501447.28880404204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2870718.6510885162</v>
      </c>
      <c r="E123" s="522">
        <f>IF(+J96&lt;F122,J96,D123)</f>
        <v>155147.23809523811</v>
      </c>
      <c r="F123" s="523">
        <f t="shared" si="24"/>
        <v>2715571.4129932784</v>
      </c>
      <c r="G123" s="523">
        <f t="shared" si="25"/>
        <v>2793145.0320408973</v>
      </c>
      <c r="H123" s="526">
        <f t="shared" si="26"/>
        <v>483224.028863388</v>
      </c>
      <c r="I123" s="577">
        <f t="shared" si="27"/>
        <v>483224.028863388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2715571.4129932784</v>
      </c>
      <c r="E124" s="522">
        <f>IF(+J96&lt;F123,J96,D124)</f>
        <v>155147.23809523811</v>
      </c>
      <c r="F124" s="523">
        <f t="shared" si="24"/>
        <v>2560424.1748980405</v>
      </c>
      <c r="G124" s="523">
        <f t="shared" si="25"/>
        <v>2637997.7939456594</v>
      </c>
      <c r="H124" s="526">
        <f t="shared" si="26"/>
        <v>465000.76892273396</v>
      </c>
      <c r="I124" s="577">
        <f t="shared" si="27"/>
        <v>465000.76892273396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2560424.1748980405</v>
      </c>
      <c r="E125" s="522">
        <f>IF(+J96&lt;F124,J96,D125)</f>
        <v>155147.23809523811</v>
      </c>
      <c r="F125" s="523">
        <f t="shared" si="24"/>
        <v>2405276.9368028026</v>
      </c>
      <c r="G125" s="523">
        <f t="shared" si="25"/>
        <v>2482850.5558504215</v>
      </c>
      <c r="H125" s="526">
        <f t="shared" si="26"/>
        <v>446777.50898207998</v>
      </c>
      <c r="I125" s="577">
        <f t="shared" si="27"/>
        <v>446777.50898207998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2405276.9368028026</v>
      </c>
      <c r="E126" s="522">
        <f>IF(+J96&lt;F125,J96,D126)</f>
        <v>155147.23809523811</v>
      </c>
      <c r="F126" s="523">
        <f t="shared" si="24"/>
        <v>2250129.6987075647</v>
      </c>
      <c r="G126" s="523">
        <f t="shared" si="25"/>
        <v>2327703.3177551837</v>
      </c>
      <c r="H126" s="526">
        <f t="shared" si="26"/>
        <v>428554.24904142594</v>
      </c>
      <c r="I126" s="577">
        <f t="shared" si="27"/>
        <v>428554.24904142594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2250129.6987075647</v>
      </c>
      <c r="E127" s="522">
        <f>IF(+J96&lt;F126,J96,D127)</f>
        <v>155147.23809523811</v>
      </c>
      <c r="F127" s="523">
        <f t="shared" si="24"/>
        <v>2094982.4606123266</v>
      </c>
      <c r="G127" s="523">
        <f t="shared" si="25"/>
        <v>2172556.0796599458</v>
      </c>
      <c r="H127" s="526">
        <f t="shared" si="26"/>
        <v>410330.9891007719</v>
      </c>
      <c r="I127" s="577">
        <f t="shared" si="27"/>
        <v>410330.9891007719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2094982.4606123266</v>
      </c>
      <c r="E128" s="522">
        <f>IF(+J96&lt;F127,J96,D128)</f>
        <v>155147.23809523811</v>
      </c>
      <c r="F128" s="523">
        <f t="shared" si="24"/>
        <v>1939835.2225170885</v>
      </c>
      <c r="G128" s="523">
        <f t="shared" si="25"/>
        <v>2017408.8415647075</v>
      </c>
      <c r="H128" s="526">
        <f t="shared" si="26"/>
        <v>392107.7291601178</v>
      </c>
      <c r="I128" s="577">
        <f t="shared" si="27"/>
        <v>392107.7291601178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1939835.2225170885</v>
      </c>
      <c r="E129" s="522">
        <f>IF(+J96&lt;F128,J96,D129)</f>
        <v>155147.23809523811</v>
      </c>
      <c r="F129" s="523">
        <f t="shared" si="24"/>
        <v>1784687.9844218504</v>
      </c>
      <c r="G129" s="523">
        <f t="shared" si="25"/>
        <v>1862261.6034694696</v>
      </c>
      <c r="H129" s="526">
        <f t="shared" si="26"/>
        <v>373884.46921946376</v>
      </c>
      <c r="I129" s="577">
        <f t="shared" si="27"/>
        <v>373884.46921946376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1784687.9844218504</v>
      </c>
      <c r="E130" s="522">
        <f>IF(+J96&lt;F129,J96,D130)</f>
        <v>155147.23809523811</v>
      </c>
      <c r="F130" s="523">
        <f t="shared" si="24"/>
        <v>1629540.7463266123</v>
      </c>
      <c r="G130" s="523">
        <f t="shared" si="25"/>
        <v>1707114.3653742312</v>
      </c>
      <c r="H130" s="526">
        <f t="shared" si="26"/>
        <v>355661.20927880972</v>
      </c>
      <c r="I130" s="577">
        <f t="shared" si="27"/>
        <v>355661.20927880972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1629540.7463266123</v>
      </c>
      <c r="E131" s="522">
        <f>IF(+J96&lt;F130,J96,D131)</f>
        <v>155147.23809523811</v>
      </c>
      <c r="F131" s="523">
        <f t="shared" ref="F131:F154" si="28">+D131-E131</f>
        <v>1474393.5082313742</v>
      </c>
      <c r="G131" s="523">
        <f t="shared" ref="G131:G154" si="29">+(F131+D131)/2</f>
        <v>1551967.1272789934</v>
      </c>
      <c r="H131" s="526">
        <f t="shared" si="26"/>
        <v>337437.94933815568</v>
      </c>
      <c r="I131" s="577">
        <f t="shared" si="27"/>
        <v>337437.94933815568</v>
      </c>
      <c r="J131" s="514">
        <f t="shared" ref="J131:J154" si="30">+I541-H541</f>
        <v>0</v>
      </c>
      <c r="K131" s="514"/>
      <c r="L131" s="525"/>
      <c r="M131" s="514">
        <f t="shared" ref="M131:M154" si="31">IF(L541&lt;&gt;0,+H541-L541,0)</f>
        <v>0</v>
      </c>
      <c r="N131" s="525"/>
      <c r="O131" s="514">
        <f t="shared" ref="O131:O154" si="32">IF(N541&lt;&gt;0,+I541-N541,0)</f>
        <v>0</v>
      </c>
      <c r="P131" s="514">
        <f t="shared" ref="P131:P154" si="33">+O541-M541</f>
        <v>0</v>
      </c>
    </row>
    <row r="132" spans="2:16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1474393.5082313742</v>
      </c>
      <c r="E132" s="522">
        <f>IF(+J96&lt;F131,J96,D132)</f>
        <v>155147.23809523811</v>
      </c>
      <c r="F132" s="523">
        <f t="shared" si="28"/>
        <v>1319246.2701361361</v>
      </c>
      <c r="G132" s="523">
        <f t="shared" si="29"/>
        <v>1396819.889183755</v>
      </c>
      <c r="H132" s="526">
        <f t="shared" si="26"/>
        <v>319214.68939750164</v>
      </c>
      <c r="I132" s="577">
        <f t="shared" si="27"/>
        <v>319214.68939750164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</row>
    <row r="133" spans="2:16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1319246.2701361361</v>
      </c>
      <c r="E133" s="522">
        <f>IF(+J96&lt;F132,J96,D133)</f>
        <v>155147.23809523811</v>
      </c>
      <c r="F133" s="523">
        <f t="shared" si="28"/>
        <v>1164099.032040898</v>
      </c>
      <c r="G133" s="523">
        <f t="shared" si="29"/>
        <v>1241672.6510885172</v>
      </c>
      <c r="H133" s="526">
        <f t="shared" si="26"/>
        <v>300991.4294568476</v>
      </c>
      <c r="I133" s="577">
        <f t="shared" si="27"/>
        <v>300991.4294568476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</row>
    <row r="134" spans="2:16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1164099.032040898</v>
      </c>
      <c r="E134" s="522">
        <f>IF(+J96&lt;F133,J96,D134)</f>
        <v>155147.23809523811</v>
      </c>
      <c r="F134" s="523">
        <f t="shared" si="28"/>
        <v>1008951.7939456599</v>
      </c>
      <c r="G134" s="523">
        <f t="shared" si="29"/>
        <v>1086525.4129932788</v>
      </c>
      <c r="H134" s="526">
        <f t="shared" si="26"/>
        <v>282768.16951619351</v>
      </c>
      <c r="I134" s="577">
        <f t="shared" si="27"/>
        <v>282768.16951619351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</row>
    <row r="135" spans="2:16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1008951.7939456599</v>
      </c>
      <c r="E135" s="522">
        <f>IF(+J96&lt;F134,J96,D135)</f>
        <v>155147.23809523811</v>
      </c>
      <c r="F135" s="523">
        <f t="shared" si="28"/>
        <v>853804.55585042178</v>
      </c>
      <c r="G135" s="523">
        <f t="shared" si="29"/>
        <v>931378.17489804083</v>
      </c>
      <c r="H135" s="526">
        <f t="shared" si="26"/>
        <v>264544.90957553947</v>
      </c>
      <c r="I135" s="577">
        <f t="shared" si="27"/>
        <v>264544.90957553947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</row>
    <row r="136" spans="2:16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853804.55585042178</v>
      </c>
      <c r="E136" s="522">
        <f>IF(+J96&lt;F135,J96,D136)</f>
        <v>155147.23809523811</v>
      </c>
      <c r="F136" s="523">
        <f t="shared" si="28"/>
        <v>698657.31775518367</v>
      </c>
      <c r="G136" s="523">
        <f t="shared" si="29"/>
        <v>776230.93680280272</v>
      </c>
      <c r="H136" s="526">
        <f t="shared" si="26"/>
        <v>246321.6496348854</v>
      </c>
      <c r="I136" s="577">
        <f t="shared" si="27"/>
        <v>246321.6496348854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</row>
    <row r="137" spans="2:16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698657.31775518367</v>
      </c>
      <c r="E137" s="522">
        <f>IF(+J96&lt;F136,J96,D137)</f>
        <v>155147.23809523811</v>
      </c>
      <c r="F137" s="523">
        <f t="shared" si="28"/>
        <v>543510.07965994556</v>
      </c>
      <c r="G137" s="523">
        <f t="shared" si="29"/>
        <v>621083.69870756462</v>
      </c>
      <c r="H137" s="526">
        <f t="shared" si="26"/>
        <v>228098.38969423133</v>
      </c>
      <c r="I137" s="577">
        <f t="shared" si="27"/>
        <v>228098.38969423133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</row>
    <row r="138" spans="2:16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543510.07965994556</v>
      </c>
      <c r="E138" s="522">
        <f>IF(+J96&lt;F137,J96,D138)</f>
        <v>155147.23809523811</v>
      </c>
      <c r="F138" s="523">
        <f t="shared" si="28"/>
        <v>388362.84156470746</v>
      </c>
      <c r="G138" s="523">
        <f t="shared" si="29"/>
        <v>465936.46061232651</v>
      </c>
      <c r="H138" s="526">
        <f t="shared" si="26"/>
        <v>209875.12975357729</v>
      </c>
      <c r="I138" s="577">
        <f t="shared" si="27"/>
        <v>209875.12975357729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</row>
    <row r="139" spans="2:16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388362.84156470746</v>
      </c>
      <c r="E139" s="522">
        <f>IF(+J96&lt;F138,J96,D139)</f>
        <v>155147.23809523811</v>
      </c>
      <c r="F139" s="523">
        <f t="shared" si="28"/>
        <v>233215.60346946935</v>
      </c>
      <c r="G139" s="523">
        <f t="shared" si="29"/>
        <v>310789.2225170884</v>
      </c>
      <c r="H139" s="526">
        <f t="shared" si="26"/>
        <v>191651.86981292325</v>
      </c>
      <c r="I139" s="577">
        <f t="shared" si="27"/>
        <v>191651.86981292325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</row>
    <row r="140" spans="2:16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233215.60346946935</v>
      </c>
      <c r="E140" s="522">
        <f>IF(+J96&lt;F139,J96,D140)</f>
        <v>155147.23809523811</v>
      </c>
      <c r="F140" s="523">
        <f t="shared" si="28"/>
        <v>78068.365374231245</v>
      </c>
      <c r="G140" s="523">
        <f t="shared" si="29"/>
        <v>155641.9844218503</v>
      </c>
      <c r="H140" s="526">
        <f t="shared" si="26"/>
        <v>173428.60987226918</v>
      </c>
      <c r="I140" s="577">
        <f t="shared" si="27"/>
        <v>173428.60987226918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</row>
    <row r="141" spans="2:16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78068.365374231245</v>
      </c>
      <c r="E141" s="522">
        <f>IF(+J96&lt;F140,J96,D141)</f>
        <v>78068.365374231245</v>
      </c>
      <c r="F141" s="523">
        <f t="shared" si="28"/>
        <v>0</v>
      </c>
      <c r="G141" s="523">
        <f t="shared" si="29"/>
        <v>39034.182687115623</v>
      </c>
      <c r="H141" s="526">
        <f t="shared" si="26"/>
        <v>82653.236277583273</v>
      </c>
      <c r="I141" s="577">
        <f t="shared" si="27"/>
        <v>82653.236277583273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</row>
    <row r="142" spans="2:16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</row>
    <row r="143" spans="2:16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</row>
    <row r="144" spans="2:16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</row>
    <row r="145" spans="2:16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</row>
    <row r="146" spans="2:16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</row>
    <row r="147" spans="2:16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</row>
    <row r="148" spans="2:16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</row>
    <row r="149" spans="2:16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</row>
    <row r="150" spans="2:16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</row>
    <row r="151" spans="2:16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</row>
    <row r="152" spans="2:16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</row>
    <row r="153" spans="2:16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</row>
    <row r="154" spans="2:16" ht="13.5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</row>
    <row r="155" spans="2:16">
      <c r="C155" s="374" t="s">
        <v>78</v>
      </c>
      <c r="D155" s="375"/>
      <c r="E155" s="375">
        <f>SUM(E99:E154)</f>
        <v>6516183.9999999981</v>
      </c>
      <c r="F155" s="375"/>
      <c r="G155" s="375"/>
      <c r="H155" s="375">
        <f>SUM(H99:H154)</f>
        <v>22378917.322857421</v>
      </c>
      <c r="I155" s="375">
        <f>SUM(I99:I154)</f>
        <v>22378917.322857421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1" priority="2" stopIfTrue="1" operator="equal">
      <formula>$I$10</formula>
    </cfRule>
  </conditionalFormatting>
  <conditionalFormatting sqref="C99:C154">
    <cfRule type="cellIs" dxfId="20" priority="3" stopIfTrue="1" operator="equal">
      <formula>$J$92</formula>
    </cfRule>
  </conditionalFormatting>
  <conditionalFormatting sqref="C17">
    <cfRule type="cellIs" dxfId="19" priority="1" stopIfTrue="1" operator="equal">
      <formula>$I$10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view="pageBreakPreview" zoomScale="88" zoomScaleNormal="100" zoomScaleSheetLayoutView="88" workbookViewId="0">
      <selection activeCell="D96" sqref="D96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4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1177134.9411293902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1177134.9411293902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275721.69047619047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 t="shared" ref="K24:K29" si="10">G24</f>
        <v>1517566.2959557369</v>
      </c>
      <c r="L24" s="519">
        <f t="shared" si="7"/>
        <v>0</v>
      </c>
      <c r="M24" s="518">
        <f t="shared" ref="M24:M29" si="11"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 t="shared" si="10"/>
        <v>1435401.3142393038</v>
      </c>
      <c r="L25" s="519">
        <f t="shared" si="7"/>
        <v>0</v>
      </c>
      <c r="M25" s="518">
        <f t="shared" si="11"/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159">
        <v>9277468.1476444378</v>
      </c>
      <c r="E26" s="516">
        <v>282446.60975609755</v>
      </c>
      <c r="F26" s="159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 t="shared" si="10"/>
        <v>1443609.4156354484</v>
      </c>
      <c r="L26" s="519">
        <f t="shared" si="7"/>
        <v>0</v>
      </c>
      <c r="M26" s="518">
        <f t="shared" si="11"/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159">
        <v>8995021.5378883407</v>
      </c>
      <c r="E27" s="516">
        <v>282446.60975609755</v>
      </c>
      <c r="F27" s="159">
        <v>8712574.9281322435</v>
      </c>
      <c r="G27" s="516">
        <v>1407712.1182731558</v>
      </c>
      <c r="H27" s="510">
        <v>1407712.1182731558</v>
      </c>
      <c r="I27" s="511">
        <f t="shared" si="0"/>
        <v>0</v>
      </c>
      <c r="J27" s="511"/>
      <c r="K27" s="518">
        <f t="shared" si="10"/>
        <v>1407712.1182731558</v>
      </c>
      <c r="L27" s="519">
        <f t="shared" ref="L27" si="12">IF(K27&lt;&gt;0,+G27-K27,0)</f>
        <v>0</v>
      </c>
      <c r="M27" s="518">
        <f t="shared" si="11"/>
        <v>1407712.1182731558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159">
        <v>8712574.9281322435</v>
      </c>
      <c r="E28" s="516">
        <v>282446.60975609755</v>
      </c>
      <c r="F28" s="159">
        <v>8430128.3183761463</v>
      </c>
      <c r="G28" s="516">
        <v>1159599.7805450819</v>
      </c>
      <c r="H28" s="510">
        <v>1159599.7805450819</v>
      </c>
      <c r="I28" s="511">
        <f t="shared" si="0"/>
        <v>0</v>
      </c>
      <c r="J28" s="511"/>
      <c r="K28" s="518">
        <f t="shared" si="10"/>
        <v>1159599.7805450819</v>
      </c>
      <c r="L28" s="519">
        <f t="shared" ref="L28" si="13">IF(K28&lt;&gt;0,+G28-K28,0)</f>
        <v>0</v>
      </c>
      <c r="M28" s="518">
        <f t="shared" si="11"/>
        <v>1159599.7805450819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159">
        <v>8443265.3699927069</v>
      </c>
      <c r="E29" s="516">
        <v>275721.69047619047</v>
      </c>
      <c r="F29" s="159">
        <v>8167543.6795165166</v>
      </c>
      <c r="G29" s="516">
        <v>1156132.318517738</v>
      </c>
      <c r="H29" s="510">
        <v>1156132.318517738</v>
      </c>
      <c r="I29" s="511">
        <f t="shared" si="0"/>
        <v>0</v>
      </c>
      <c r="J29" s="511"/>
      <c r="K29" s="518">
        <f t="shared" si="10"/>
        <v>1156132.318517738</v>
      </c>
      <c r="L29" s="519">
        <f t="shared" ref="L29" si="14">IF(K29&lt;&gt;0,+G29-K29,0)</f>
        <v>0</v>
      </c>
      <c r="M29" s="518">
        <f t="shared" si="11"/>
        <v>1156132.318517738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159">
        <v>8154406.6278999541</v>
      </c>
      <c r="E30" s="516">
        <v>275721.69047619047</v>
      </c>
      <c r="F30" s="159">
        <v>7878684.9374237638</v>
      </c>
      <c r="G30" s="516">
        <v>1177134.9411293902</v>
      </c>
      <c r="H30" s="510">
        <v>1177134.9411293902</v>
      </c>
      <c r="I30" s="511">
        <f t="shared" si="0"/>
        <v>0</v>
      </c>
      <c r="J30" s="511"/>
      <c r="K30" s="518">
        <f t="shared" ref="K30" si="15">G30</f>
        <v>1177134.9411293902</v>
      </c>
      <c r="L30" s="519">
        <f t="shared" ref="L30" si="16">IF(K30&lt;&gt;0,+G30-K30,0)</f>
        <v>0</v>
      </c>
      <c r="M30" s="518">
        <f t="shared" ref="M30" si="17">H30</f>
        <v>1177134.9411293902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7878684.9374237638</v>
      </c>
      <c r="E31" s="522">
        <f>IF(+I14&lt;F30,I14,D31)</f>
        <v>275721.69047619047</v>
      </c>
      <c r="F31" s="523">
        <f t="shared" ref="F31:F48" si="18">+D31-E31</f>
        <v>7602963.2469475735</v>
      </c>
      <c r="G31" s="524">
        <f t="shared" ref="G31:G72" si="19">+I$12*((D31+F31)/2)+E31</f>
        <v>1146131.6646527215</v>
      </c>
      <c r="H31" s="491">
        <f t="shared" ref="H31:H72" si="20">+I$13*((D31+F31)/2)+E31</f>
        <v>1146131.6646527215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7602963.2469475735</v>
      </c>
      <c r="E32" s="522">
        <f>IF(+I14&lt;F31,I14,D32)</f>
        <v>275721.69047619047</v>
      </c>
      <c r="F32" s="523">
        <f t="shared" si="18"/>
        <v>7327241.5564713832</v>
      </c>
      <c r="G32" s="524">
        <f t="shared" si="19"/>
        <v>1115128.3881760526</v>
      </c>
      <c r="H32" s="491">
        <f t="shared" si="20"/>
        <v>1115128.3881760526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7327241.5564713832</v>
      </c>
      <c r="E33" s="522">
        <f>IF(+I14&lt;F32,I14,D33)</f>
        <v>275721.69047619047</v>
      </c>
      <c r="F33" s="523">
        <f t="shared" si="18"/>
        <v>7051519.8659951929</v>
      </c>
      <c r="G33" s="524">
        <f t="shared" si="19"/>
        <v>1084125.1116993839</v>
      </c>
      <c r="H33" s="491">
        <f t="shared" si="20"/>
        <v>1084125.1116993839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7051519.8659951929</v>
      </c>
      <c r="E34" s="522">
        <f>IF(+I14&lt;F33,I14,D34)</f>
        <v>275721.69047619047</v>
      </c>
      <c r="F34" s="523">
        <f t="shared" si="18"/>
        <v>6775798.1755190026</v>
      </c>
      <c r="G34" s="524">
        <f t="shared" si="19"/>
        <v>1053121.8352227153</v>
      </c>
      <c r="H34" s="491">
        <f t="shared" si="20"/>
        <v>1053121.8352227153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6775798.1755190026</v>
      </c>
      <c r="E35" s="522">
        <f>IF(+I14&lt;F34,I14,D35)</f>
        <v>275721.69047619047</v>
      </c>
      <c r="F35" s="523">
        <f t="shared" si="18"/>
        <v>6500076.4850428123</v>
      </c>
      <c r="G35" s="524">
        <f t="shared" si="19"/>
        <v>1022118.5587460466</v>
      </c>
      <c r="H35" s="491">
        <f t="shared" si="20"/>
        <v>1022118.5587460466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6500076.4850428123</v>
      </c>
      <c r="E36" s="522">
        <f>IF(+I14&lt;F35,I14,D36)</f>
        <v>275721.69047619047</v>
      </c>
      <c r="F36" s="523">
        <f t="shared" si="18"/>
        <v>6224354.794566622</v>
      </c>
      <c r="G36" s="524">
        <f t="shared" si="19"/>
        <v>991115.28226937796</v>
      </c>
      <c r="H36" s="491">
        <f t="shared" si="20"/>
        <v>991115.28226937796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6224354.794566622</v>
      </c>
      <c r="E37" s="522">
        <f>IF(+I14&lt;F36,I14,D37)</f>
        <v>275721.69047619047</v>
      </c>
      <c r="F37" s="523">
        <f t="shared" si="18"/>
        <v>5948633.1040904317</v>
      </c>
      <c r="G37" s="524">
        <f t="shared" si="19"/>
        <v>960112.0057927093</v>
      </c>
      <c r="H37" s="491">
        <f t="shared" si="20"/>
        <v>960112.0057927093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5948633.1040904317</v>
      </c>
      <c r="E38" s="522">
        <f>IF(+I14&lt;F37,I14,D38)</f>
        <v>275721.69047619047</v>
      </c>
      <c r="F38" s="523">
        <f t="shared" si="18"/>
        <v>5672911.4136142414</v>
      </c>
      <c r="G38" s="524">
        <f t="shared" si="19"/>
        <v>929108.72931604064</v>
      </c>
      <c r="H38" s="491">
        <f t="shared" si="20"/>
        <v>929108.72931604064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5672911.4136142414</v>
      </c>
      <c r="E39" s="522">
        <f>IF(+I14&lt;F38,I14,D39)</f>
        <v>275721.69047619047</v>
      </c>
      <c r="F39" s="523">
        <f t="shared" si="18"/>
        <v>5397189.7231380511</v>
      </c>
      <c r="G39" s="524">
        <f t="shared" si="19"/>
        <v>898105.45283937175</v>
      </c>
      <c r="H39" s="491">
        <f t="shared" si="20"/>
        <v>898105.45283937175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5397189.7231380511</v>
      </c>
      <c r="E40" s="522">
        <f>IF(+I14&lt;F39,I14,D40)</f>
        <v>275721.69047619047</v>
      </c>
      <c r="F40" s="523">
        <f t="shared" si="18"/>
        <v>5121468.0326618608</v>
      </c>
      <c r="G40" s="524">
        <f t="shared" si="19"/>
        <v>867102.17636270309</v>
      </c>
      <c r="H40" s="491">
        <f t="shared" si="20"/>
        <v>867102.17636270309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5121468.0326618608</v>
      </c>
      <c r="E41" s="522">
        <f>IF(+I14&lt;F40,I14,D41)</f>
        <v>275721.69047619047</v>
      </c>
      <c r="F41" s="523">
        <f t="shared" si="18"/>
        <v>4845746.3421856705</v>
      </c>
      <c r="G41" s="524">
        <f t="shared" si="19"/>
        <v>836098.89988603443</v>
      </c>
      <c r="H41" s="491">
        <f t="shared" si="20"/>
        <v>836098.89988603443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4845746.3421856705</v>
      </c>
      <c r="E42" s="522">
        <f>IF(+I14&lt;F41,I14,D42)</f>
        <v>275721.69047619047</v>
      </c>
      <c r="F42" s="523">
        <f t="shared" si="18"/>
        <v>4570024.6517094802</v>
      </c>
      <c r="G42" s="524">
        <f t="shared" si="19"/>
        <v>805095.62340936577</v>
      </c>
      <c r="H42" s="491">
        <f t="shared" si="20"/>
        <v>805095.62340936577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4570024.6517094802</v>
      </c>
      <c r="E43" s="522">
        <f>IF(+I14&lt;F42,I14,D43)</f>
        <v>275721.69047619047</v>
      </c>
      <c r="F43" s="523">
        <f t="shared" si="18"/>
        <v>4294302.9612332899</v>
      </c>
      <c r="G43" s="524">
        <f t="shared" si="19"/>
        <v>774092.34693269711</v>
      </c>
      <c r="H43" s="491">
        <f t="shared" si="20"/>
        <v>774092.34693269711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4294302.9612332899</v>
      </c>
      <c r="E44" s="522">
        <f>IF(+I14&lt;F43,I14,D44)</f>
        <v>275721.69047619047</v>
      </c>
      <c r="F44" s="523">
        <f t="shared" si="18"/>
        <v>4018581.2707570996</v>
      </c>
      <c r="G44" s="524">
        <f t="shared" si="19"/>
        <v>743089.07045602833</v>
      </c>
      <c r="H44" s="491">
        <f t="shared" si="20"/>
        <v>743089.07045602833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4018581.2707570996</v>
      </c>
      <c r="E45" s="522">
        <f>IF(+I14&lt;F44,I14,D45)</f>
        <v>275721.69047619047</v>
      </c>
      <c r="F45" s="523">
        <f t="shared" si="18"/>
        <v>3742859.5802809093</v>
      </c>
      <c r="G45" s="524">
        <f t="shared" si="19"/>
        <v>712085.79397935967</v>
      </c>
      <c r="H45" s="491">
        <f t="shared" si="20"/>
        <v>712085.79397935967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3742859.5802809093</v>
      </c>
      <c r="E46" s="522">
        <f>IF(+I14&lt;F45,I14,D46)</f>
        <v>275721.69047619047</v>
      </c>
      <c r="F46" s="523">
        <f t="shared" si="18"/>
        <v>3467137.889804719</v>
      </c>
      <c r="G46" s="524">
        <f t="shared" si="19"/>
        <v>681082.5175026909</v>
      </c>
      <c r="H46" s="491">
        <f t="shared" si="20"/>
        <v>681082.5175026909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3467137.889804719</v>
      </c>
      <c r="E47" s="522">
        <f>IF(+I14&lt;F46,I14,D47)</f>
        <v>275721.69047619047</v>
      </c>
      <c r="F47" s="523">
        <f t="shared" si="18"/>
        <v>3191416.1993285287</v>
      </c>
      <c r="G47" s="524">
        <f t="shared" si="19"/>
        <v>650079.24102602224</v>
      </c>
      <c r="H47" s="491">
        <f t="shared" si="20"/>
        <v>650079.24102602224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3191416.1993285287</v>
      </c>
      <c r="E48" s="522">
        <f>IF(+I14&lt;F47,I14,D48)</f>
        <v>275721.69047619047</v>
      </c>
      <c r="F48" s="523">
        <f t="shared" si="18"/>
        <v>2915694.5088523384</v>
      </c>
      <c r="G48" s="524">
        <f t="shared" si="19"/>
        <v>619075.96454935358</v>
      </c>
      <c r="H48" s="491">
        <f t="shared" si="20"/>
        <v>619075.96454935358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2915694.5088523384</v>
      </c>
      <c r="E49" s="522">
        <f>IF(+I14&lt;F48,I14,D49)</f>
        <v>275721.69047619047</v>
      </c>
      <c r="F49" s="523">
        <f t="shared" ref="F49:F72" si="21">+D49-E49</f>
        <v>2639972.8183761481</v>
      </c>
      <c r="G49" s="524">
        <f t="shared" si="19"/>
        <v>588072.68807268492</v>
      </c>
      <c r="H49" s="491">
        <f t="shared" si="20"/>
        <v>588072.68807268492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2639972.8183761481</v>
      </c>
      <c r="E50" s="522">
        <f>IF(+I14&lt;F49,I14,D50)</f>
        <v>275721.69047619047</v>
      </c>
      <c r="F50" s="523">
        <f t="shared" si="21"/>
        <v>2364251.1278999578</v>
      </c>
      <c r="G50" s="524">
        <f t="shared" si="19"/>
        <v>557069.41159601626</v>
      </c>
      <c r="H50" s="491">
        <f t="shared" si="20"/>
        <v>557069.41159601626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2364251.1278999578</v>
      </c>
      <c r="E51" s="522">
        <f>IF(+I14&lt;F50,I14,D51)</f>
        <v>275721.69047619047</v>
      </c>
      <c r="F51" s="523">
        <f t="shared" si="21"/>
        <v>2088529.4374237673</v>
      </c>
      <c r="G51" s="524">
        <f t="shared" si="19"/>
        <v>526066.13511934748</v>
      </c>
      <c r="H51" s="491">
        <f t="shared" si="20"/>
        <v>526066.13511934748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2088529.4374237673</v>
      </c>
      <c r="E52" s="522">
        <f>IF(+I14&lt;F51,I14,D52)</f>
        <v>275721.69047619047</v>
      </c>
      <c r="F52" s="523">
        <f t="shared" si="21"/>
        <v>1812807.7469475768</v>
      </c>
      <c r="G52" s="524">
        <f t="shared" si="19"/>
        <v>495062.85864267871</v>
      </c>
      <c r="H52" s="491">
        <f t="shared" si="20"/>
        <v>495062.85864267871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1812807.7469475768</v>
      </c>
      <c r="E53" s="522">
        <f>IF(+I14&lt;F52,I14,D53)</f>
        <v>275721.69047619047</v>
      </c>
      <c r="F53" s="523">
        <f t="shared" si="21"/>
        <v>1537086.0564713862</v>
      </c>
      <c r="G53" s="524">
        <f t="shared" si="19"/>
        <v>464059.58216601005</v>
      </c>
      <c r="H53" s="491">
        <f t="shared" si="20"/>
        <v>464059.58216601005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1537086.0564713862</v>
      </c>
      <c r="E54" s="522">
        <f>IF(+I14&lt;F53,I14,D54)</f>
        <v>275721.69047619047</v>
      </c>
      <c r="F54" s="523">
        <f t="shared" si="21"/>
        <v>1261364.3659951957</v>
      </c>
      <c r="G54" s="524">
        <f t="shared" si="19"/>
        <v>433056.30568934127</v>
      </c>
      <c r="H54" s="491">
        <f t="shared" si="20"/>
        <v>433056.30568934127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1261364.3659951957</v>
      </c>
      <c r="E55" s="522">
        <f>IF(+I14&lt;F54,I14,D55)</f>
        <v>275721.69047619047</v>
      </c>
      <c r="F55" s="523">
        <f t="shared" si="21"/>
        <v>985642.67551900516</v>
      </c>
      <c r="G55" s="524">
        <f t="shared" si="19"/>
        <v>402053.02921267261</v>
      </c>
      <c r="H55" s="491">
        <f t="shared" si="20"/>
        <v>402053.02921267261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985642.67551900516</v>
      </c>
      <c r="E56" s="522">
        <f>IF(+I14&lt;F55,I14,D56)</f>
        <v>275721.69047619047</v>
      </c>
      <c r="F56" s="523">
        <f t="shared" si="21"/>
        <v>709920.98504281463</v>
      </c>
      <c r="G56" s="524">
        <f t="shared" si="19"/>
        <v>371049.75273600384</v>
      </c>
      <c r="H56" s="491">
        <f t="shared" si="20"/>
        <v>371049.75273600384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709920.98504281463</v>
      </c>
      <c r="E57" s="522">
        <f>IF(+I14&lt;F56,I14,D57)</f>
        <v>275721.69047619047</v>
      </c>
      <c r="F57" s="523">
        <f t="shared" si="21"/>
        <v>434199.29456662416</v>
      </c>
      <c r="G57" s="524">
        <f t="shared" si="19"/>
        <v>340046.47625933518</v>
      </c>
      <c r="H57" s="491">
        <f t="shared" si="20"/>
        <v>340046.47625933518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434199.29456662416</v>
      </c>
      <c r="E58" s="522">
        <f>IF(+I14&lt;F57,I14,D58)</f>
        <v>275721.69047619047</v>
      </c>
      <c r="F58" s="523">
        <f t="shared" si="21"/>
        <v>158477.60409043368</v>
      </c>
      <c r="G58" s="524">
        <f t="shared" si="19"/>
        <v>309043.19978266646</v>
      </c>
      <c r="H58" s="491">
        <f t="shared" si="20"/>
        <v>309043.19978266646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158477.60409043368</v>
      </c>
      <c r="E59" s="522">
        <f>IF(+I14&lt;F58,I14,D59)</f>
        <v>158477.60409043368</v>
      </c>
      <c r="F59" s="523">
        <f t="shared" si="21"/>
        <v>0</v>
      </c>
      <c r="G59" s="524">
        <f t="shared" si="19"/>
        <v>167387.53962450448</v>
      </c>
      <c r="H59" s="491">
        <f t="shared" si="20"/>
        <v>167387.53962450448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4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4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4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4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4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4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4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4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4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4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4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24">
        <f t="shared" si="19"/>
        <v>0</v>
      </c>
      <c r="H72" s="49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11580311</v>
      </c>
      <c r="F73" s="375"/>
      <c r="G73" s="375">
        <f>SUM(G17:G72)</f>
        <v>41046674.845707014</v>
      </c>
      <c r="H73" s="375">
        <f>SUM(H17:H72)</f>
        <v>41046674.845707014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1177134.9411293902</v>
      </c>
      <c r="N87" s="546">
        <f>IF(J92&lt;D11,0,VLOOKUP(J92,C17:O72,11))</f>
        <v>1177134.9411293902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1213128.3119758123</v>
      </c>
      <c r="N88" s="550">
        <f>IF(J92&lt;D11,0,VLOOKUP(J92,C99:P154,7))</f>
        <v>1213128.3119758123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35993.370846422156</v>
      </c>
      <c r="N89" s="555">
        <f>+N88-N87</f>
        <v>35993.370846422156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11580311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275721.69047619047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26">+I99-H99</f>
        <v>0</v>
      </c>
      <c r="K99" s="514"/>
      <c r="L99" s="512">
        <f t="shared" ref="L99:L104" si="27">H99</f>
        <v>979399</v>
      </c>
      <c r="M99" s="513">
        <f t="shared" ref="M99:M130" si="28">IF(L99&lt;&gt;0,+H99-L99,0)</f>
        <v>0</v>
      </c>
      <c r="N99" s="512">
        <f t="shared" ref="N99:N104" si="29">I99</f>
        <v>979399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26"/>
        <v>0</v>
      </c>
      <c r="K100" s="514"/>
      <c r="L100" s="518">
        <f t="shared" si="27"/>
        <v>2145726.6474616765</v>
      </c>
      <c r="M100" s="519">
        <f t="shared" si="28"/>
        <v>0</v>
      </c>
      <c r="N100" s="518">
        <f t="shared" si="29"/>
        <v>2145726.6474616765</v>
      </c>
      <c r="O100" s="514">
        <f t="shared" si="30"/>
        <v>0</v>
      </c>
      <c r="P100" s="514">
        <f t="shared" si="31"/>
        <v>0</v>
      </c>
      <c r="Q100" s="269"/>
    </row>
    <row r="101" spans="1:17">
      <c r="B101" s="195" t="str">
        <f t="shared" ref="B101:B154" si="32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26"/>
        <v>0</v>
      </c>
      <c r="K101" s="514"/>
      <c r="L101" s="518">
        <f t="shared" si="27"/>
        <v>1931048.5627447576</v>
      </c>
      <c r="M101" s="519">
        <f t="shared" si="28"/>
        <v>0</v>
      </c>
      <c r="N101" s="518">
        <f t="shared" si="29"/>
        <v>1931048.5627447576</v>
      </c>
      <c r="O101" s="514">
        <f t="shared" si="30"/>
        <v>0</v>
      </c>
      <c r="P101" s="514">
        <f t="shared" si="31"/>
        <v>0</v>
      </c>
      <c r="Q101" s="269"/>
    </row>
    <row r="102" spans="1:17">
      <c r="B102" s="195" t="str">
        <f t="shared" si="32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26"/>
        <v>0</v>
      </c>
      <c r="K102" s="514"/>
      <c r="L102" s="518">
        <f t="shared" si="27"/>
        <v>1854964.7357626334</v>
      </c>
      <c r="M102" s="519">
        <f t="shared" si="28"/>
        <v>0</v>
      </c>
      <c r="N102" s="518">
        <f t="shared" si="29"/>
        <v>1854964.7357626334</v>
      </c>
      <c r="O102" s="514">
        <f t="shared" si="30"/>
        <v>0</v>
      </c>
      <c r="P102" s="514">
        <f t="shared" si="31"/>
        <v>0</v>
      </c>
      <c r="Q102" s="269"/>
    </row>
    <row r="103" spans="1:17">
      <c r="B103" s="195" t="str">
        <f t="shared" si="32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27"/>
        <v>1690357.4734906773</v>
      </c>
      <c r="M103" s="519">
        <f t="shared" ref="M103:M108" si="33">IF(L103&lt;&gt;0,+H103-L103,0)</f>
        <v>0</v>
      </c>
      <c r="N103" s="518">
        <f t="shared" si="29"/>
        <v>1690357.4734906773</v>
      </c>
      <c r="O103" s="514">
        <f t="shared" ref="O103:O108" si="34">IF(N103&lt;&gt;0,+I103-N103,0)</f>
        <v>0</v>
      </c>
      <c r="P103" s="514">
        <f t="shared" ref="P103:P108" si="35">+O103-M103</f>
        <v>0</v>
      </c>
      <c r="Q103" s="269"/>
    </row>
    <row r="104" spans="1:17">
      <c r="B104" s="195" t="str">
        <f t="shared" si="32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27"/>
        <v>1659486.1970572667</v>
      </c>
      <c r="M104" s="519">
        <f t="shared" si="33"/>
        <v>0</v>
      </c>
      <c r="N104" s="518">
        <f t="shared" si="29"/>
        <v>1659486.1970572667</v>
      </c>
      <c r="O104" s="514">
        <f t="shared" si="34"/>
        <v>0</v>
      </c>
      <c r="P104" s="514">
        <f t="shared" si="35"/>
        <v>0</v>
      </c>
      <c r="Q104" s="269"/>
    </row>
    <row r="105" spans="1:17">
      <c r="B105" s="195" t="str">
        <f t="shared" si="32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26"/>
        <v>0</v>
      </c>
      <c r="K105" s="514"/>
      <c r="L105" s="518">
        <f t="shared" ref="L105:L110" si="36">H105</f>
        <v>1580858.7656028033</v>
      </c>
      <c r="M105" s="519">
        <f t="shared" si="33"/>
        <v>0</v>
      </c>
      <c r="N105" s="518">
        <f t="shared" ref="N105:N110" si="37">I105</f>
        <v>1580858.7656028033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2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26"/>
        <v>0</v>
      </c>
      <c r="K106" s="514"/>
      <c r="L106" s="518">
        <f t="shared" si="36"/>
        <v>1492120.9075767242</v>
      </c>
      <c r="M106" s="519">
        <f t="shared" si="33"/>
        <v>0</v>
      </c>
      <c r="N106" s="518">
        <f t="shared" si="37"/>
        <v>1492120.9075767242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2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26"/>
        <v>0</v>
      </c>
      <c r="K107" s="514"/>
      <c r="L107" s="518">
        <f t="shared" si="36"/>
        <v>1412659.7088236467</v>
      </c>
      <c r="M107" s="519">
        <f t="shared" si="33"/>
        <v>0</v>
      </c>
      <c r="N107" s="518">
        <f t="shared" si="37"/>
        <v>1412659.7088236467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2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26"/>
        <v>0</v>
      </c>
      <c r="K108" s="514"/>
      <c r="L108" s="518">
        <f t="shared" si="36"/>
        <v>1235032.8622445145</v>
      </c>
      <c r="M108" s="519">
        <f t="shared" si="33"/>
        <v>0</v>
      </c>
      <c r="N108" s="518">
        <f t="shared" si="37"/>
        <v>1235032.8622445145</v>
      </c>
      <c r="O108" s="514">
        <f t="shared" si="34"/>
        <v>0</v>
      </c>
      <c r="P108" s="514">
        <f t="shared" si="35"/>
        <v>0</v>
      </c>
      <c r="Q108" s="269"/>
    </row>
    <row r="109" spans="1:17">
      <c r="B109" s="195" t="str">
        <f t="shared" si="32"/>
        <v/>
      </c>
      <c r="C109" s="507">
        <f>IF(D93="","-",+C108+1)</f>
        <v>2019</v>
      </c>
      <c r="D109" s="508">
        <v>8946130.7666920573</v>
      </c>
      <c r="E109" s="516">
        <v>269309.5581395349</v>
      </c>
      <c r="F109" s="515">
        <v>8676821.2085525226</v>
      </c>
      <c r="G109" s="515">
        <v>8811475.9876222908</v>
      </c>
      <c r="H109" s="516">
        <v>1212494.7636968775</v>
      </c>
      <c r="I109" s="510">
        <v>1212494.7636968775</v>
      </c>
      <c r="J109" s="514">
        <f t="shared" si="26"/>
        <v>0</v>
      </c>
      <c r="K109" s="514"/>
      <c r="L109" s="518">
        <f t="shared" si="36"/>
        <v>1212494.7636968775</v>
      </c>
      <c r="M109" s="519">
        <f t="shared" ref="M109" si="38">IF(L109&lt;&gt;0,+H109-L109,0)</f>
        <v>0</v>
      </c>
      <c r="N109" s="518">
        <f t="shared" si="37"/>
        <v>1212494.7636968775</v>
      </c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32"/>
        <v/>
      </c>
      <c r="C110" s="507">
        <f>IF(D93="","-",+C109+1)</f>
        <v>2020</v>
      </c>
      <c r="D110" s="508">
        <v>8676821.2085525226</v>
      </c>
      <c r="E110" s="516">
        <v>275721.69047619047</v>
      </c>
      <c r="F110" s="515">
        <v>8401099.5180763323</v>
      </c>
      <c r="G110" s="515">
        <v>8538960.3633144274</v>
      </c>
      <c r="H110" s="516">
        <v>1194290.3823298137</v>
      </c>
      <c r="I110" s="510">
        <v>1194290.3823298137</v>
      </c>
      <c r="J110" s="514">
        <f t="shared" si="26"/>
        <v>0</v>
      </c>
      <c r="K110" s="514"/>
      <c r="L110" s="518">
        <f t="shared" si="36"/>
        <v>1194290.3823298137</v>
      </c>
      <c r="M110" s="519">
        <f t="shared" ref="M110" si="39">IF(L110&lt;&gt;0,+H110-L110,0)</f>
        <v>0</v>
      </c>
      <c r="N110" s="518">
        <f t="shared" si="37"/>
        <v>1194290.3823298137</v>
      </c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32"/>
        <v/>
      </c>
      <c r="C111" s="507">
        <f>IF(D93="","-",+C110+1)</f>
        <v>2021</v>
      </c>
      <c r="D111" s="508">
        <v>8401099.5180763323</v>
      </c>
      <c r="E111" s="516">
        <v>282446.60975609755</v>
      </c>
      <c r="F111" s="515">
        <v>8118652.9083202351</v>
      </c>
      <c r="G111" s="515">
        <v>8259876.2131982837</v>
      </c>
      <c r="H111" s="516">
        <v>1220060.0680241259</v>
      </c>
      <c r="I111" s="510">
        <v>1220060.0680241259</v>
      </c>
      <c r="J111" s="514">
        <f t="shared" si="26"/>
        <v>0</v>
      </c>
      <c r="K111" s="514"/>
      <c r="L111" s="518">
        <f t="shared" ref="L111" si="40">H111</f>
        <v>1220060.0680241259</v>
      </c>
      <c r="M111" s="519">
        <f t="shared" ref="M111" si="41">IF(L111&lt;&gt;0,+H111-L111,0)</f>
        <v>0</v>
      </c>
      <c r="N111" s="518">
        <f t="shared" ref="N111" si="42">I111</f>
        <v>1220060.0680241259</v>
      </c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32"/>
        <v/>
      </c>
      <c r="C112" s="507">
        <f>IF(D93="","-",+C111+1)</f>
        <v>2022</v>
      </c>
      <c r="D112" s="374">
        <f>IF(F111+SUM(E$99:E111)=D$92,F111,D$92-SUM(E$99:E111))</f>
        <v>8118652.9083202351</v>
      </c>
      <c r="E112" s="522">
        <f>IF(+J96&lt;F111,J96,D112)</f>
        <v>275721.69047619047</v>
      </c>
      <c r="F112" s="523">
        <f t="shared" ref="F112:F130" si="43">+D112-E112</f>
        <v>7842931.2178440448</v>
      </c>
      <c r="G112" s="523">
        <f t="shared" ref="G112:G130" si="44">+(F112+D112)/2</f>
        <v>7980792.0630821399</v>
      </c>
      <c r="H112" s="526">
        <f>+J$94*G112+E112</f>
        <v>1213128.3119758123</v>
      </c>
      <c r="I112" s="577">
        <f>+J$95*G112+E112</f>
        <v>1213128.3119758123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7842931.2178440448</v>
      </c>
      <c r="E113" s="522">
        <f>IF(+J96&lt;F112,J96,D113)</f>
        <v>275721.69047619047</v>
      </c>
      <c r="F113" s="523">
        <f t="shared" si="43"/>
        <v>7567209.5273678545</v>
      </c>
      <c r="G113" s="523">
        <f t="shared" si="44"/>
        <v>7705070.3726059496</v>
      </c>
      <c r="H113" s="526">
        <f t="shared" ref="H113:H154" si="45">+J$94*G113+E113</f>
        <v>1180742.6369324718</v>
      </c>
      <c r="I113" s="577">
        <f t="shared" ref="I113:I154" si="46">+J$95*G113+E113</f>
        <v>1180742.6369324718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7567209.5273678545</v>
      </c>
      <c r="E114" s="522">
        <f>IF(+J96&lt;F113,J96,D114)</f>
        <v>275721.69047619047</v>
      </c>
      <c r="F114" s="523">
        <f t="shared" si="43"/>
        <v>7291487.8368916642</v>
      </c>
      <c r="G114" s="523">
        <f t="shared" si="44"/>
        <v>7429348.6821297593</v>
      </c>
      <c r="H114" s="526">
        <f t="shared" si="45"/>
        <v>1148356.9618891312</v>
      </c>
      <c r="I114" s="577">
        <f t="shared" si="46"/>
        <v>1148356.9618891312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32"/>
        <v/>
      </c>
      <c r="C115" s="507">
        <f>IF(D93="","-",+C114+1)</f>
        <v>2025</v>
      </c>
      <c r="D115" s="374">
        <f>IF(F114+SUM(E$99:E114)=D$92,F114,D$92-SUM(E$99:E114))</f>
        <v>7291487.8368916642</v>
      </c>
      <c r="E115" s="522">
        <f>IF(+J96&lt;F114,J96,D115)</f>
        <v>275721.69047619047</v>
      </c>
      <c r="F115" s="523">
        <f t="shared" si="43"/>
        <v>7015766.1464154739</v>
      </c>
      <c r="G115" s="523">
        <f t="shared" si="44"/>
        <v>7153626.991653569</v>
      </c>
      <c r="H115" s="526">
        <f t="shared" si="45"/>
        <v>1115971.2868457905</v>
      </c>
      <c r="I115" s="577">
        <f t="shared" si="46"/>
        <v>1115971.2868457905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32"/>
        <v/>
      </c>
      <c r="C116" s="507">
        <f>IF(D93="","-",+C115+1)</f>
        <v>2026</v>
      </c>
      <c r="D116" s="374">
        <f>IF(F115+SUM(E$99:E115)=D$92,F115,D$92-SUM(E$99:E115))</f>
        <v>7015766.1464154739</v>
      </c>
      <c r="E116" s="522">
        <f>IF(+J96&lt;F115,J96,D116)</f>
        <v>275721.69047619047</v>
      </c>
      <c r="F116" s="523">
        <f t="shared" si="43"/>
        <v>6740044.4559392836</v>
      </c>
      <c r="G116" s="523">
        <f t="shared" si="44"/>
        <v>6877905.3011773787</v>
      </c>
      <c r="H116" s="526">
        <f t="shared" si="45"/>
        <v>1083585.6118024499</v>
      </c>
      <c r="I116" s="577">
        <f t="shared" si="46"/>
        <v>1083585.6118024499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6740044.4559392836</v>
      </c>
      <c r="E117" s="522">
        <f>IF(+J96&lt;F116,J96,D117)</f>
        <v>275721.69047619047</v>
      </c>
      <c r="F117" s="523">
        <f t="shared" si="43"/>
        <v>6464322.7654630933</v>
      </c>
      <c r="G117" s="523">
        <f t="shared" si="44"/>
        <v>6602183.6107011884</v>
      </c>
      <c r="H117" s="526">
        <f t="shared" si="45"/>
        <v>1051199.9367591094</v>
      </c>
      <c r="I117" s="577">
        <f t="shared" si="46"/>
        <v>1051199.9367591094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6464322.7654630933</v>
      </c>
      <c r="E118" s="522">
        <f>IF(+J96&lt;F117,J96,D118)</f>
        <v>275721.69047619047</v>
      </c>
      <c r="F118" s="523">
        <f t="shared" si="43"/>
        <v>6188601.074986903</v>
      </c>
      <c r="G118" s="523">
        <f t="shared" si="44"/>
        <v>6326461.9202249981</v>
      </c>
      <c r="H118" s="526">
        <f t="shared" si="45"/>
        <v>1018814.2617157688</v>
      </c>
      <c r="I118" s="577">
        <f t="shared" si="46"/>
        <v>1018814.2617157688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6188601.074986903</v>
      </c>
      <c r="E119" s="522">
        <f>IF(+J96&lt;F118,J96,D119)</f>
        <v>275721.69047619047</v>
      </c>
      <c r="F119" s="523">
        <f t="shared" si="43"/>
        <v>5912879.3845107127</v>
      </c>
      <c r="G119" s="523">
        <f t="shared" si="44"/>
        <v>6050740.2297488078</v>
      </c>
      <c r="H119" s="526">
        <f t="shared" si="45"/>
        <v>986428.58667242806</v>
      </c>
      <c r="I119" s="577">
        <f t="shared" si="46"/>
        <v>986428.58667242806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5912879.3845107127</v>
      </c>
      <c r="E120" s="522">
        <f>IF(+J96&lt;F119,J96,D120)</f>
        <v>275721.69047619047</v>
      </c>
      <c r="F120" s="523">
        <f t="shared" si="43"/>
        <v>5637157.6940345224</v>
      </c>
      <c r="G120" s="523">
        <f t="shared" si="44"/>
        <v>5775018.5392726175</v>
      </c>
      <c r="H120" s="526">
        <f t="shared" si="45"/>
        <v>954042.91162908752</v>
      </c>
      <c r="I120" s="577">
        <f t="shared" si="46"/>
        <v>954042.91162908752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5637157.6940345224</v>
      </c>
      <c r="E121" s="522">
        <f>IF(+J96&lt;F120,J96,D121)</f>
        <v>275721.69047619047</v>
      </c>
      <c r="F121" s="523">
        <f t="shared" si="43"/>
        <v>5361436.0035583321</v>
      </c>
      <c r="G121" s="523">
        <f t="shared" si="44"/>
        <v>5499296.8487964272</v>
      </c>
      <c r="H121" s="526">
        <f t="shared" si="45"/>
        <v>921657.23658574698</v>
      </c>
      <c r="I121" s="577">
        <f t="shared" si="46"/>
        <v>921657.23658574698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5361436.0035583321</v>
      </c>
      <c r="E122" s="522">
        <f>IF(+J96&lt;F121,J96,D122)</f>
        <v>275721.69047619047</v>
      </c>
      <c r="F122" s="523">
        <f t="shared" si="43"/>
        <v>5085714.3130821418</v>
      </c>
      <c r="G122" s="523">
        <f t="shared" si="44"/>
        <v>5223575.158320237</v>
      </c>
      <c r="H122" s="526">
        <f t="shared" si="45"/>
        <v>889271.56154240645</v>
      </c>
      <c r="I122" s="577">
        <f t="shared" si="46"/>
        <v>889271.56154240645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5085714.3130821418</v>
      </c>
      <c r="E123" s="522">
        <f>IF(+J96&lt;F122,J96,D123)</f>
        <v>275721.69047619047</v>
      </c>
      <c r="F123" s="523">
        <f t="shared" si="43"/>
        <v>4809992.6226059515</v>
      </c>
      <c r="G123" s="523">
        <f t="shared" si="44"/>
        <v>4947853.4678440467</v>
      </c>
      <c r="H123" s="526">
        <f t="shared" si="45"/>
        <v>856885.88649906567</v>
      </c>
      <c r="I123" s="577">
        <f t="shared" si="46"/>
        <v>856885.88649906567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4809992.6226059515</v>
      </c>
      <c r="E124" s="522">
        <f>IF(+J96&lt;F123,J96,D124)</f>
        <v>275721.69047619047</v>
      </c>
      <c r="F124" s="523">
        <f t="shared" si="43"/>
        <v>4534270.9321297612</v>
      </c>
      <c r="G124" s="523">
        <f t="shared" si="44"/>
        <v>4672131.7773678564</v>
      </c>
      <c r="H124" s="526">
        <f t="shared" si="45"/>
        <v>824500.21145572513</v>
      </c>
      <c r="I124" s="577">
        <f t="shared" si="46"/>
        <v>824500.21145572513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4534270.9321297612</v>
      </c>
      <c r="E125" s="522">
        <f>IF(+J96&lt;F124,J96,D125)</f>
        <v>275721.69047619047</v>
      </c>
      <c r="F125" s="523">
        <f t="shared" si="43"/>
        <v>4258549.2416535709</v>
      </c>
      <c r="G125" s="523">
        <f t="shared" si="44"/>
        <v>4396410.0868916661</v>
      </c>
      <c r="H125" s="526">
        <f t="shared" si="45"/>
        <v>792114.53641238459</v>
      </c>
      <c r="I125" s="577">
        <f t="shared" si="46"/>
        <v>792114.53641238459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4258549.2416535709</v>
      </c>
      <c r="E126" s="522">
        <f>IF(+J96&lt;F125,J96,D126)</f>
        <v>275721.69047619047</v>
      </c>
      <c r="F126" s="523">
        <f t="shared" si="43"/>
        <v>3982827.5511773806</v>
      </c>
      <c r="G126" s="523">
        <f t="shared" si="44"/>
        <v>4120688.3964154758</v>
      </c>
      <c r="H126" s="526">
        <f t="shared" si="45"/>
        <v>759728.86136904394</v>
      </c>
      <c r="I126" s="577">
        <f t="shared" si="46"/>
        <v>759728.86136904394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3982827.5511773806</v>
      </c>
      <c r="E127" s="522">
        <f>IF(+J96&lt;F126,J96,D127)</f>
        <v>275721.69047619047</v>
      </c>
      <c r="F127" s="523">
        <f t="shared" si="43"/>
        <v>3707105.8607011903</v>
      </c>
      <c r="G127" s="523">
        <f t="shared" si="44"/>
        <v>3844966.7059392855</v>
      </c>
      <c r="H127" s="526">
        <f t="shared" si="45"/>
        <v>727343.18632570328</v>
      </c>
      <c r="I127" s="577">
        <f t="shared" si="46"/>
        <v>727343.18632570328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3707105.8607011903</v>
      </c>
      <c r="E128" s="522">
        <f>IF(+J96&lt;F127,J96,D128)</f>
        <v>275721.69047619047</v>
      </c>
      <c r="F128" s="523">
        <f t="shared" si="43"/>
        <v>3431384.170225</v>
      </c>
      <c r="G128" s="523">
        <f t="shared" si="44"/>
        <v>3569245.0154630952</v>
      </c>
      <c r="H128" s="526">
        <f t="shared" si="45"/>
        <v>694957.51128236274</v>
      </c>
      <c r="I128" s="577">
        <f t="shared" si="46"/>
        <v>694957.51128236274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3431384.170225</v>
      </c>
      <c r="E129" s="522">
        <f>IF(+J96&lt;F128,J96,D129)</f>
        <v>275721.69047619047</v>
      </c>
      <c r="F129" s="523">
        <f t="shared" si="43"/>
        <v>3155662.4797488097</v>
      </c>
      <c r="G129" s="523">
        <f t="shared" si="44"/>
        <v>3293523.3249869049</v>
      </c>
      <c r="H129" s="526">
        <f t="shared" si="45"/>
        <v>662571.83623902209</v>
      </c>
      <c r="I129" s="577">
        <f t="shared" si="46"/>
        <v>662571.83623902209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32"/>
        <v/>
      </c>
      <c r="C130" s="507">
        <f>IF(D93="","-",+C129+1)</f>
        <v>2040</v>
      </c>
      <c r="D130" s="374">
        <f>IF(F129+SUM(E$99:E129)=D$92,F129,D$92-SUM(E$99:E129))</f>
        <v>3155662.4797488097</v>
      </c>
      <c r="E130" s="522">
        <f>IF(+J96&lt;F129,J96,D130)</f>
        <v>275721.69047619047</v>
      </c>
      <c r="F130" s="523">
        <f t="shared" si="43"/>
        <v>2879940.7892726194</v>
      </c>
      <c r="G130" s="523">
        <f t="shared" si="44"/>
        <v>3017801.6345107146</v>
      </c>
      <c r="H130" s="526">
        <f t="shared" si="45"/>
        <v>630186.16119568143</v>
      </c>
      <c r="I130" s="577">
        <f t="shared" si="46"/>
        <v>630186.16119568143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2879940.7892726194</v>
      </c>
      <c r="E131" s="522">
        <f>IF(+J96&lt;F130,J96,D131)</f>
        <v>275721.69047619047</v>
      </c>
      <c r="F131" s="523">
        <f t="shared" ref="F131:F154" si="47">+D131-E131</f>
        <v>2604219.0987964291</v>
      </c>
      <c r="G131" s="523">
        <f t="shared" ref="G131:G154" si="48">+(F131+D131)/2</f>
        <v>2742079.9440345243</v>
      </c>
      <c r="H131" s="526">
        <f t="shared" si="45"/>
        <v>597800.48615234089</v>
      </c>
      <c r="I131" s="577">
        <f t="shared" si="46"/>
        <v>597800.48615234089</v>
      </c>
      <c r="J131" s="514">
        <f t="shared" ref="J131:J154" si="49">+I131-H131</f>
        <v>0</v>
      </c>
      <c r="K131" s="514"/>
      <c r="L131" s="525"/>
      <c r="M131" s="514">
        <f t="shared" ref="M131:M154" si="50">IF(L131&lt;&gt;0,+H131-L131,0)</f>
        <v>0</v>
      </c>
      <c r="N131" s="525"/>
      <c r="O131" s="514">
        <f t="shared" ref="O131:O154" si="51">IF(N131&lt;&gt;0,+I131-N131,0)</f>
        <v>0</v>
      </c>
      <c r="P131" s="514">
        <f t="shared" ref="P131:P154" si="52">+O131-M131</f>
        <v>0</v>
      </c>
      <c r="Q131" s="269"/>
    </row>
    <row r="132" spans="2:17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2604219.0987964291</v>
      </c>
      <c r="E132" s="522">
        <f>IF(+J96&lt;F131,J96,D132)</f>
        <v>275721.69047619047</v>
      </c>
      <c r="F132" s="523">
        <f t="shared" si="47"/>
        <v>2328497.4083202388</v>
      </c>
      <c r="G132" s="523">
        <f t="shared" si="48"/>
        <v>2466358.253558334</v>
      </c>
      <c r="H132" s="526">
        <f t="shared" si="45"/>
        <v>565414.81110900035</v>
      </c>
      <c r="I132" s="577">
        <f t="shared" si="46"/>
        <v>565414.81110900035</v>
      </c>
      <c r="J132" s="514">
        <f t="shared" si="49"/>
        <v>0</v>
      </c>
      <c r="K132" s="514"/>
      <c r="L132" s="525"/>
      <c r="M132" s="514">
        <f t="shared" si="50"/>
        <v>0</v>
      </c>
      <c r="N132" s="525"/>
      <c r="O132" s="514">
        <f t="shared" si="51"/>
        <v>0</v>
      </c>
      <c r="P132" s="514">
        <f t="shared" si="52"/>
        <v>0</v>
      </c>
      <c r="Q132" s="269"/>
    </row>
    <row r="133" spans="2:17">
      <c r="B133" s="195" t="str">
        <f t="shared" si="32"/>
        <v/>
      </c>
      <c r="C133" s="507">
        <f>IF(D93="","-",+C132+1)</f>
        <v>2043</v>
      </c>
      <c r="D133" s="374">
        <f>IF(F132+SUM(E$99:E132)=D$92,F132,D$92-SUM(E$99:E132))</f>
        <v>2328497.4083202388</v>
      </c>
      <c r="E133" s="522">
        <f>IF(+J96&lt;F132,J96,D133)</f>
        <v>275721.69047619047</v>
      </c>
      <c r="F133" s="523">
        <f t="shared" si="47"/>
        <v>2052775.7178440483</v>
      </c>
      <c r="G133" s="523">
        <f t="shared" si="48"/>
        <v>2190636.5630821437</v>
      </c>
      <c r="H133" s="526">
        <f t="shared" si="45"/>
        <v>533029.1360656597</v>
      </c>
      <c r="I133" s="577">
        <f t="shared" si="46"/>
        <v>533029.1360656597</v>
      </c>
      <c r="J133" s="514">
        <f t="shared" si="49"/>
        <v>0</v>
      </c>
      <c r="K133" s="514"/>
      <c r="L133" s="525"/>
      <c r="M133" s="514">
        <f t="shared" si="50"/>
        <v>0</v>
      </c>
      <c r="N133" s="525"/>
      <c r="O133" s="514">
        <f t="shared" si="51"/>
        <v>0</v>
      </c>
      <c r="P133" s="514">
        <f t="shared" si="52"/>
        <v>0</v>
      </c>
      <c r="Q133" s="269"/>
    </row>
    <row r="134" spans="2:17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2052775.7178440483</v>
      </c>
      <c r="E134" s="522">
        <f>IF(+J96&lt;F133,J96,D134)</f>
        <v>275721.69047619047</v>
      </c>
      <c r="F134" s="523">
        <f t="shared" si="47"/>
        <v>1777054.0273678578</v>
      </c>
      <c r="G134" s="523">
        <f t="shared" si="48"/>
        <v>1914914.8726059529</v>
      </c>
      <c r="H134" s="526">
        <f t="shared" si="45"/>
        <v>500643.46102231904</v>
      </c>
      <c r="I134" s="577">
        <f t="shared" si="46"/>
        <v>500643.46102231904</v>
      </c>
      <c r="J134" s="514">
        <f t="shared" si="49"/>
        <v>0</v>
      </c>
      <c r="K134" s="514"/>
      <c r="L134" s="525"/>
      <c r="M134" s="514">
        <f t="shared" si="50"/>
        <v>0</v>
      </c>
      <c r="N134" s="525"/>
      <c r="O134" s="514">
        <f t="shared" si="51"/>
        <v>0</v>
      </c>
      <c r="P134" s="514">
        <f t="shared" si="52"/>
        <v>0</v>
      </c>
      <c r="Q134" s="269"/>
    </row>
    <row r="135" spans="2:17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1777054.0273678578</v>
      </c>
      <c r="E135" s="522">
        <f>IF(+J96&lt;F134,J96,D135)</f>
        <v>275721.69047619047</v>
      </c>
      <c r="F135" s="523">
        <f t="shared" si="47"/>
        <v>1501332.3368916672</v>
      </c>
      <c r="G135" s="523">
        <f t="shared" si="48"/>
        <v>1639193.1821297626</v>
      </c>
      <c r="H135" s="526">
        <f t="shared" si="45"/>
        <v>468257.78597897844</v>
      </c>
      <c r="I135" s="577">
        <f t="shared" si="46"/>
        <v>468257.78597897844</v>
      </c>
      <c r="J135" s="514">
        <f t="shared" si="49"/>
        <v>0</v>
      </c>
      <c r="K135" s="514"/>
      <c r="L135" s="525"/>
      <c r="M135" s="514">
        <f t="shared" si="50"/>
        <v>0</v>
      </c>
      <c r="N135" s="525"/>
      <c r="O135" s="514">
        <f t="shared" si="51"/>
        <v>0</v>
      </c>
      <c r="P135" s="514">
        <f t="shared" si="52"/>
        <v>0</v>
      </c>
      <c r="Q135" s="269"/>
    </row>
    <row r="136" spans="2:17">
      <c r="B136" s="195" t="str">
        <f t="shared" si="32"/>
        <v/>
      </c>
      <c r="C136" s="507">
        <f>IF(D93="","-",+C135+1)</f>
        <v>2046</v>
      </c>
      <c r="D136" s="374">
        <f>IF(F135+SUM(E$99:E135)=D$92,F135,D$92-SUM(E$99:E135))</f>
        <v>1501332.3368916672</v>
      </c>
      <c r="E136" s="522">
        <f>IF(+J96&lt;F135,J96,D136)</f>
        <v>275721.69047619047</v>
      </c>
      <c r="F136" s="523">
        <f t="shared" si="47"/>
        <v>1225610.6464154767</v>
      </c>
      <c r="G136" s="523">
        <f t="shared" si="48"/>
        <v>1363471.4916535718</v>
      </c>
      <c r="H136" s="526">
        <f t="shared" si="45"/>
        <v>435872.11093563779</v>
      </c>
      <c r="I136" s="577">
        <f t="shared" si="46"/>
        <v>435872.11093563779</v>
      </c>
      <c r="J136" s="514">
        <f t="shared" si="49"/>
        <v>0</v>
      </c>
      <c r="K136" s="514"/>
      <c r="L136" s="525"/>
      <c r="M136" s="514">
        <f t="shared" si="50"/>
        <v>0</v>
      </c>
      <c r="N136" s="525"/>
      <c r="O136" s="514">
        <f t="shared" si="51"/>
        <v>0</v>
      </c>
      <c r="P136" s="514">
        <f t="shared" si="52"/>
        <v>0</v>
      </c>
      <c r="Q136" s="269"/>
    </row>
    <row r="137" spans="2:17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1225610.6464154767</v>
      </c>
      <c r="E137" s="522">
        <f>IF(+J96&lt;F136,J96,D137)</f>
        <v>275721.69047619047</v>
      </c>
      <c r="F137" s="523">
        <f t="shared" si="47"/>
        <v>949888.95593928616</v>
      </c>
      <c r="G137" s="523">
        <f t="shared" si="48"/>
        <v>1087749.8011773815</v>
      </c>
      <c r="H137" s="526">
        <f t="shared" si="45"/>
        <v>403486.43589229719</v>
      </c>
      <c r="I137" s="577">
        <f t="shared" si="46"/>
        <v>403486.43589229719</v>
      </c>
      <c r="J137" s="514">
        <f t="shared" si="49"/>
        <v>0</v>
      </c>
      <c r="K137" s="514"/>
      <c r="L137" s="525"/>
      <c r="M137" s="514">
        <f t="shared" si="50"/>
        <v>0</v>
      </c>
      <c r="N137" s="525"/>
      <c r="O137" s="514">
        <f t="shared" si="51"/>
        <v>0</v>
      </c>
      <c r="P137" s="514">
        <f t="shared" si="52"/>
        <v>0</v>
      </c>
      <c r="Q137" s="269"/>
    </row>
    <row r="138" spans="2:17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949888.95593928616</v>
      </c>
      <c r="E138" s="522">
        <f>IF(+J96&lt;F137,J96,D138)</f>
        <v>275721.69047619047</v>
      </c>
      <c r="F138" s="523">
        <f t="shared" si="47"/>
        <v>674167.26546309562</v>
      </c>
      <c r="G138" s="523">
        <f t="shared" si="48"/>
        <v>812028.11070119089</v>
      </c>
      <c r="H138" s="526">
        <f t="shared" si="45"/>
        <v>371100.76084895653</v>
      </c>
      <c r="I138" s="577">
        <f t="shared" si="46"/>
        <v>371100.76084895653</v>
      </c>
      <c r="J138" s="514">
        <f t="shared" si="49"/>
        <v>0</v>
      </c>
      <c r="K138" s="514"/>
      <c r="L138" s="525"/>
      <c r="M138" s="514">
        <f t="shared" si="50"/>
        <v>0</v>
      </c>
      <c r="N138" s="525"/>
      <c r="O138" s="514">
        <f t="shared" si="51"/>
        <v>0</v>
      </c>
      <c r="P138" s="514">
        <f t="shared" si="52"/>
        <v>0</v>
      </c>
      <c r="Q138" s="269"/>
    </row>
    <row r="139" spans="2:17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674167.26546309562</v>
      </c>
      <c r="E139" s="522">
        <f>IF(+J96&lt;F138,J96,D139)</f>
        <v>275721.69047619047</v>
      </c>
      <c r="F139" s="523">
        <f t="shared" si="47"/>
        <v>398445.57498690515</v>
      </c>
      <c r="G139" s="523">
        <f t="shared" si="48"/>
        <v>536306.42022500036</v>
      </c>
      <c r="H139" s="526">
        <f t="shared" si="45"/>
        <v>338715.08580561593</v>
      </c>
      <c r="I139" s="577">
        <f t="shared" si="46"/>
        <v>338715.08580561593</v>
      </c>
      <c r="J139" s="514">
        <f t="shared" si="49"/>
        <v>0</v>
      </c>
      <c r="K139" s="514"/>
      <c r="L139" s="525"/>
      <c r="M139" s="514">
        <f t="shared" si="50"/>
        <v>0</v>
      </c>
      <c r="N139" s="525"/>
      <c r="O139" s="514">
        <f t="shared" si="51"/>
        <v>0</v>
      </c>
      <c r="P139" s="514">
        <f t="shared" si="52"/>
        <v>0</v>
      </c>
      <c r="Q139" s="269"/>
    </row>
    <row r="140" spans="2:17">
      <c r="B140" s="195" t="str">
        <f t="shared" si="32"/>
        <v/>
      </c>
      <c r="C140" s="507">
        <f>IF(D93="","-",+C139+1)</f>
        <v>2050</v>
      </c>
      <c r="D140" s="374">
        <f>IF(F139+SUM(E$99:E139)=D$92,F139,D$92-SUM(E$99:E139))</f>
        <v>398445.57498690515</v>
      </c>
      <c r="E140" s="522">
        <f>IF(+J96&lt;F139,J96,D140)</f>
        <v>275721.69047619047</v>
      </c>
      <c r="F140" s="523">
        <f t="shared" si="47"/>
        <v>122723.88451071468</v>
      </c>
      <c r="G140" s="523">
        <f t="shared" si="48"/>
        <v>260584.72974880991</v>
      </c>
      <c r="H140" s="526">
        <f t="shared" si="45"/>
        <v>306329.41076227528</v>
      </c>
      <c r="I140" s="577">
        <f t="shared" si="46"/>
        <v>306329.41076227528</v>
      </c>
      <c r="J140" s="514">
        <f t="shared" si="49"/>
        <v>0</v>
      </c>
      <c r="K140" s="514"/>
      <c r="L140" s="525"/>
      <c r="M140" s="514">
        <f t="shared" si="50"/>
        <v>0</v>
      </c>
      <c r="N140" s="525"/>
      <c r="O140" s="514">
        <f t="shared" si="51"/>
        <v>0</v>
      </c>
      <c r="P140" s="514">
        <f t="shared" si="52"/>
        <v>0</v>
      </c>
      <c r="Q140" s="269"/>
    </row>
    <row r="141" spans="2:17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122723.88451071468</v>
      </c>
      <c r="E141" s="522">
        <f>IF(+J96&lt;F140,J96,D141)</f>
        <v>122723.88451071468</v>
      </c>
      <c r="F141" s="523">
        <f t="shared" si="47"/>
        <v>0</v>
      </c>
      <c r="G141" s="523">
        <f t="shared" si="48"/>
        <v>61361.942255357339</v>
      </c>
      <c r="H141" s="526">
        <f t="shared" si="45"/>
        <v>129931.32589292193</v>
      </c>
      <c r="I141" s="577">
        <f t="shared" si="46"/>
        <v>129931.32589292193</v>
      </c>
      <c r="J141" s="514">
        <f t="shared" si="49"/>
        <v>0</v>
      </c>
      <c r="K141" s="514"/>
      <c r="L141" s="525"/>
      <c r="M141" s="514">
        <f t="shared" si="50"/>
        <v>0</v>
      </c>
      <c r="N141" s="525"/>
      <c r="O141" s="514">
        <f t="shared" si="51"/>
        <v>0</v>
      </c>
      <c r="P141" s="514">
        <f t="shared" si="52"/>
        <v>0</v>
      </c>
      <c r="Q141" s="269"/>
    </row>
    <row r="142" spans="2:17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7"/>
        <v>0</v>
      </c>
      <c r="G142" s="523">
        <f t="shared" si="48"/>
        <v>0</v>
      </c>
      <c r="H142" s="526">
        <f t="shared" si="45"/>
        <v>0</v>
      </c>
      <c r="I142" s="577">
        <f t="shared" si="46"/>
        <v>0</v>
      </c>
      <c r="J142" s="514">
        <f t="shared" si="49"/>
        <v>0</v>
      </c>
      <c r="K142" s="514"/>
      <c r="L142" s="525"/>
      <c r="M142" s="514">
        <f t="shared" si="50"/>
        <v>0</v>
      </c>
      <c r="N142" s="525"/>
      <c r="O142" s="514">
        <f t="shared" si="51"/>
        <v>0</v>
      </c>
      <c r="P142" s="514">
        <f t="shared" si="52"/>
        <v>0</v>
      </c>
      <c r="Q142" s="269"/>
    </row>
    <row r="143" spans="2:17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48"/>
        <v>0</v>
      </c>
      <c r="H143" s="526">
        <f t="shared" si="45"/>
        <v>0</v>
      </c>
      <c r="I143" s="577">
        <f t="shared" si="46"/>
        <v>0</v>
      </c>
      <c r="J143" s="514">
        <f t="shared" si="49"/>
        <v>0</v>
      </c>
      <c r="K143" s="514"/>
      <c r="L143" s="525"/>
      <c r="M143" s="514">
        <f t="shared" si="50"/>
        <v>0</v>
      </c>
      <c r="N143" s="525"/>
      <c r="O143" s="514">
        <f t="shared" si="51"/>
        <v>0</v>
      </c>
      <c r="P143" s="514">
        <f t="shared" si="52"/>
        <v>0</v>
      </c>
      <c r="Q143" s="269"/>
    </row>
    <row r="144" spans="2:17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48"/>
        <v>0</v>
      </c>
      <c r="H144" s="526">
        <f t="shared" si="45"/>
        <v>0</v>
      </c>
      <c r="I144" s="577">
        <f t="shared" si="46"/>
        <v>0</v>
      </c>
      <c r="J144" s="514">
        <f t="shared" si="49"/>
        <v>0</v>
      </c>
      <c r="K144" s="514"/>
      <c r="L144" s="525"/>
      <c r="M144" s="514">
        <f t="shared" si="50"/>
        <v>0</v>
      </c>
      <c r="N144" s="525"/>
      <c r="O144" s="514">
        <f t="shared" si="51"/>
        <v>0</v>
      </c>
      <c r="P144" s="514">
        <f t="shared" si="52"/>
        <v>0</v>
      </c>
      <c r="Q144" s="269"/>
    </row>
    <row r="145" spans="2:17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48"/>
        <v>0</v>
      </c>
      <c r="H145" s="526">
        <f t="shared" si="45"/>
        <v>0</v>
      </c>
      <c r="I145" s="577">
        <f t="shared" si="46"/>
        <v>0</v>
      </c>
      <c r="J145" s="514">
        <f t="shared" si="49"/>
        <v>0</v>
      </c>
      <c r="K145" s="514"/>
      <c r="L145" s="525"/>
      <c r="M145" s="514">
        <f t="shared" si="50"/>
        <v>0</v>
      </c>
      <c r="N145" s="525"/>
      <c r="O145" s="514">
        <f t="shared" si="51"/>
        <v>0</v>
      </c>
      <c r="P145" s="514">
        <f t="shared" si="52"/>
        <v>0</v>
      </c>
      <c r="Q145" s="269"/>
    </row>
    <row r="146" spans="2:17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48"/>
        <v>0</v>
      </c>
      <c r="H146" s="526">
        <f t="shared" si="45"/>
        <v>0</v>
      </c>
      <c r="I146" s="577">
        <f t="shared" si="46"/>
        <v>0</v>
      </c>
      <c r="J146" s="514">
        <f t="shared" si="49"/>
        <v>0</v>
      </c>
      <c r="K146" s="514"/>
      <c r="L146" s="525"/>
      <c r="M146" s="514">
        <f t="shared" si="50"/>
        <v>0</v>
      </c>
      <c r="N146" s="525"/>
      <c r="O146" s="514">
        <f t="shared" si="51"/>
        <v>0</v>
      </c>
      <c r="P146" s="514">
        <f t="shared" si="52"/>
        <v>0</v>
      </c>
      <c r="Q146" s="269"/>
    </row>
    <row r="147" spans="2:17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48"/>
        <v>0</v>
      </c>
      <c r="H147" s="526">
        <f t="shared" si="45"/>
        <v>0</v>
      </c>
      <c r="I147" s="577">
        <f t="shared" si="46"/>
        <v>0</v>
      </c>
      <c r="J147" s="514">
        <f t="shared" si="49"/>
        <v>0</v>
      </c>
      <c r="K147" s="514"/>
      <c r="L147" s="525"/>
      <c r="M147" s="514">
        <f t="shared" si="50"/>
        <v>0</v>
      </c>
      <c r="N147" s="525"/>
      <c r="O147" s="514">
        <f t="shared" si="51"/>
        <v>0</v>
      </c>
      <c r="P147" s="514">
        <f t="shared" si="52"/>
        <v>0</v>
      </c>
      <c r="Q147" s="269"/>
    </row>
    <row r="148" spans="2:17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48"/>
        <v>0</v>
      </c>
      <c r="H148" s="526">
        <f t="shared" si="45"/>
        <v>0</v>
      </c>
      <c r="I148" s="577">
        <f t="shared" si="46"/>
        <v>0</v>
      </c>
      <c r="J148" s="514">
        <f t="shared" si="49"/>
        <v>0</v>
      </c>
      <c r="K148" s="514"/>
      <c r="L148" s="525"/>
      <c r="M148" s="514">
        <f t="shared" si="50"/>
        <v>0</v>
      </c>
      <c r="N148" s="525"/>
      <c r="O148" s="514">
        <f t="shared" si="51"/>
        <v>0</v>
      </c>
      <c r="P148" s="514">
        <f t="shared" si="52"/>
        <v>0</v>
      </c>
      <c r="Q148" s="269"/>
    </row>
    <row r="149" spans="2:17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48"/>
        <v>0</v>
      </c>
      <c r="H149" s="526">
        <f t="shared" si="45"/>
        <v>0</v>
      </c>
      <c r="I149" s="577">
        <f t="shared" si="46"/>
        <v>0</v>
      </c>
      <c r="J149" s="514">
        <f t="shared" si="49"/>
        <v>0</v>
      </c>
      <c r="K149" s="514"/>
      <c r="L149" s="525"/>
      <c r="M149" s="514">
        <f t="shared" si="50"/>
        <v>0</v>
      </c>
      <c r="N149" s="525"/>
      <c r="O149" s="514">
        <f t="shared" si="51"/>
        <v>0</v>
      </c>
      <c r="P149" s="514">
        <f t="shared" si="52"/>
        <v>0</v>
      </c>
      <c r="Q149" s="269"/>
    </row>
    <row r="150" spans="2:17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48"/>
        <v>0</v>
      </c>
      <c r="H150" s="526">
        <f t="shared" si="45"/>
        <v>0</v>
      </c>
      <c r="I150" s="577">
        <f t="shared" si="46"/>
        <v>0</v>
      </c>
      <c r="J150" s="514">
        <f t="shared" si="49"/>
        <v>0</v>
      </c>
      <c r="K150" s="514"/>
      <c r="L150" s="525"/>
      <c r="M150" s="514">
        <f t="shared" si="50"/>
        <v>0</v>
      </c>
      <c r="N150" s="525"/>
      <c r="O150" s="514">
        <f t="shared" si="51"/>
        <v>0</v>
      </c>
      <c r="P150" s="514">
        <f t="shared" si="52"/>
        <v>0</v>
      </c>
      <c r="Q150" s="269"/>
    </row>
    <row r="151" spans="2:17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48"/>
        <v>0</v>
      </c>
      <c r="H151" s="526">
        <f t="shared" si="45"/>
        <v>0</v>
      </c>
      <c r="I151" s="577">
        <f t="shared" si="46"/>
        <v>0</v>
      </c>
      <c r="J151" s="514">
        <f t="shared" si="49"/>
        <v>0</v>
      </c>
      <c r="K151" s="514"/>
      <c r="L151" s="525"/>
      <c r="M151" s="514">
        <f t="shared" si="50"/>
        <v>0</v>
      </c>
      <c r="N151" s="525"/>
      <c r="O151" s="514">
        <f t="shared" si="51"/>
        <v>0</v>
      </c>
      <c r="P151" s="514">
        <f t="shared" si="52"/>
        <v>0</v>
      </c>
      <c r="Q151" s="269"/>
    </row>
    <row r="152" spans="2:17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48"/>
        <v>0</v>
      </c>
      <c r="H152" s="526">
        <f t="shared" si="45"/>
        <v>0</v>
      </c>
      <c r="I152" s="577">
        <f t="shared" si="46"/>
        <v>0</v>
      </c>
      <c r="J152" s="514">
        <f t="shared" si="49"/>
        <v>0</v>
      </c>
      <c r="K152" s="514"/>
      <c r="L152" s="525"/>
      <c r="M152" s="514">
        <f t="shared" si="50"/>
        <v>0</v>
      </c>
      <c r="N152" s="525"/>
      <c r="O152" s="514">
        <f t="shared" si="51"/>
        <v>0</v>
      </c>
      <c r="P152" s="514">
        <f t="shared" si="52"/>
        <v>0</v>
      </c>
      <c r="Q152" s="269"/>
    </row>
    <row r="153" spans="2:17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48"/>
        <v>0</v>
      </c>
      <c r="H153" s="526">
        <f t="shared" si="45"/>
        <v>0</v>
      </c>
      <c r="I153" s="577">
        <f t="shared" si="46"/>
        <v>0</v>
      </c>
      <c r="J153" s="514">
        <f t="shared" si="49"/>
        <v>0</v>
      </c>
      <c r="K153" s="514"/>
      <c r="L153" s="525"/>
      <c r="M153" s="514">
        <f t="shared" si="50"/>
        <v>0</v>
      </c>
      <c r="N153" s="525"/>
      <c r="O153" s="514">
        <f t="shared" si="51"/>
        <v>0</v>
      </c>
      <c r="P153" s="514">
        <f t="shared" si="52"/>
        <v>0</v>
      </c>
      <c r="Q153" s="269"/>
    </row>
    <row r="154" spans="2:17" ht="13.5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48"/>
        <v>0</v>
      </c>
      <c r="H154" s="530">
        <f t="shared" si="45"/>
        <v>0</v>
      </c>
      <c r="I154" s="579">
        <f t="shared" si="46"/>
        <v>0</v>
      </c>
      <c r="J154" s="533">
        <f t="shared" si="49"/>
        <v>0</v>
      </c>
      <c r="K154" s="514"/>
      <c r="L154" s="532"/>
      <c r="M154" s="533">
        <f t="shared" si="50"/>
        <v>0</v>
      </c>
      <c r="N154" s="532"/>
      <c r="O154" s="533">
        <f t="shared" si="51"/>
        <v>0</v>
      </c>
      <c r="P154" s="533">
        <f t="shared" si="52"/>
        <v>0</v>
      </c>
      <c r="Q154" s="269"/>
    </row>
    <row r="155" spans="2:17">
      <c r="C155" s="374" t="s">
        <v>78</v>
      </c>
      <c r="D155" s="375"/>
      <c r="E155" s="375">
        <f>SUM(E99:E154)</f>
        <v>11580311</v>
      </c>
      <c r="F155" s="375"/>
      <c r="G155" s="375"/>
      <c r="H155" s="375">
        <f>SUM(H99:H154)</f>
        <v>41770568.380410731</v>
      </c>
      <c r="I155" s="375">
        <f>SUM(I99:I154)</f>
        <v>41770568.380410731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view="pageBreakPreview" zoomScale="80" zoomScaleNormal="100" zoomScaleSheetLayoutView="80" workbookViewId="0">
      <selection activeCell="D104" sqref="D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67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1313001.915934932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1313001.915934932</v>
      </c>
      <c r="O6" s="269"/>
      <c r="P6" s="269"/>
    </row>
    <row r="7" spans="1:16" ht="13.5" thickBot="1">
      <c r="C7" s="467" t="s">
        <v>48</v>
      </c>
      <c r="D7" s="624" t="s">
        <v>391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421</v>
      </c>
      <c r="E9" s="637" t="s">
        <v>422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10668801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254019.07142857142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 t="shared" ref="K17:K22" si="1">+G17</f>
        <v>720921.93663194391</v>
      </c>
      <c r="L17" s="513">
        <f t="shared" ref="L17:L72" si="2">IF(K17&lt;&gt;0,+G17-K17,0)</f>
        <v>0</v>
      </c>
      <c r="M17" s="512">
        <f t="shared" ref="M17:M22" si="3">+H17</f>
        <v>720921.93663194391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1359929.3750502607</v>
      </c>
      <c r="H18" s="639">
        <v>1359929.3750502607</v>
      </c>
      <c r="I18" s="511">
        <f t="shared" si="0"/>
        <v>0</v>
      </c>
      <c r="J18" s="511"/>
      <c r="K18" s="518">
        <f t="shared" si="1"/>
        <v>1359929.3750502607</v>
      </c>
      <c r="L18" s="519">
        <f t="shared" si="2"/>
        <v>0</v>
      </c>
      <c r="M18" s="518">
        <f t="shared" si="3"/>
        <v>1359929.3750502607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224543.29268292684</v>
      </c>
      <c r="F19" s="631">
        <v>8596613.8506806567</v>
      </c>
      <c r="G19" s="630">
        <v>1331391.2475963396</v>
      </c>
      <c r="H19" s="639">
        <v>1331391.2475963396</v>
      </c>
      <c r="I19" s="511">
        <f t="shared" si="0"/>
        <v>0</v>
      </c>
      <c r="J19" s="511"/>
      <c r="K19" s="518">
        <f t="shared" si="1"/>
        <v>1331391.2475963396</v>
      </c>
      <c r="L19" s="519">
        <f t="shared" ref="L19" si="6">IF(K19&lt;&gt;0,+G19-K19,0)</f>
        <v>0</v>
      </c>
      <c r="M19" s="518">
        <f t="shared" si="3"/>
        <v>1331391.2475963396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1276491.1744003529</v>
      </c>
      <c r="H20" s="639">
        <v>1276491.1744003529</v>
      </c>
      <c r="I20" s="511">
        <f t="shared" si="0"/>
        <v>0</v>
      </c>
      <c r="J20" s="511"/>
      <c r="K20" s="518">
        <f t="shared" si="1"/>
        <v>1276491.1744003529</v>
      </c>
      <c r="L20" s="519">
        <f t="shared" ref="L20" si="8">IF(K20&lt;&gt;0,+G20-K20,0)</f>
        <v>0</v>
      </c>
      <c r="M20" s="518">
        <f t="shared" si="3"/>
        <v>1276491.1744003529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9809333.2125638109</v>
      </c>
      <c r="E21" s="630">
        <v>254019.07142857142</v>
      </c>
      <c r="F21" s="631">
        <v>9555314.14113524</v>
      </c>
      <c r="G21" s="630">
        <v>1280389.3877484133</v>
      </c>
      <c r="H21" s="639">
        <v>1280389.3877484133</v>
      </c>
      <c r="I21" s="511">
        <f t="shared" si="0"/>
        <v>0</v>
      </c>
      <c r="J21" s="511"/>
      <c r="K21" s="518">
        <f t="shared" si="1"/>
        <v>1280389.3877484133</v>
      </c>
      <c r="L21" s="519">
        <f t="shared" ref="L21" si="9">IF(K21&lt;&gt;0,+G21-K21,0)</f>
        <v>0</v>
      </c>
      <c r="M21" s="518">
        <f t="shared" si="3"/>
        <v>1280389.3877484133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9544870.2670569643</v>
      </c>
      <c r="E22" s="630">
        <v>254019.07142857142</v>
      </c>
      <c r="F22" s="631">
        <v>9290851.1956283934</v>
      </c>
      <c r="G22" s="630">
        <v>1313001.915934932</v>
      </c>
      <c r="H22" s="639">
        <v>1313001.915934932</v>
      </c>
      <c r="I22" s="511">
        <f t="shared" si="0"/>
        <v>0</v>
      </c>
      <c r="J22" s="511"/>
      <c r="K22" s="518">
        <f t="shared" si="1"/>
        <v>1313001.915934932</v>
      </c>
      <c r="L22" s="519">
        <f t="shared" ref="L22" si="10">IF(K22&lt;&gt;0,+G22-K22,0)</f>
        <v>0</v>
      </c>
      <c r="M22" s="518">
        <f t="shared" si="3"/>
        <v>1313001.915934932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/>
      </c>
      <c r="C23" s="507">
        <f>IF(D11="","-",+C22+1)</f>
        <v>2023</v>
      </c>
      <c r="D23" s="523">
        <f>IF(F22+SUM(E$17:E22)=D$10,F22,D$10-SUM(E$17:E22))</f>
        <v>9290851.1956283934</v>
      </c>
      <c r="E23" s="522">
        <f>IF(+I14&lt;F22,I14,D23)</f>
        <v>254019.07142857142</v>
      </c>
      <c r="F23" s="523">
        <f t="shared" ref="F23:F72" si="11">+D23-E23</f>
        <v>9036832.1241998225</v>
      </c>
      <c r="G23" s="524">
        <f t="shared" ref="G23:G48" si="12">+I$12*((D23+F23)/2)+E23</f>
        <v>1284438.9708570703</v>
      </c>
      <c r="H23" s="491">
        <f t="shared" ref="H23:H48" si="13">+I$13*((D23+F23)/2)+E23</f>
        <v>1284438.9708570703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9036832.1241998225</v>
      </c>
      <c r="E24" s="522">
        <f>IF(+I14&lt;F23,I14,D24)</f>
        <v>254019.07142857142</v>
      </c>
      <c r="F24" s="523">
        <f t="shared" si="11"/>
        <v>8782813.0527712516</v>
      </c>
      <c r="G24" s="524">
        <f t="shared" si="12"/>
        <v>1255876.0257792084</v>
      </c>
      <c r="H24" s="491">
        <f t="shared" si="13"/>
        <v>1255876.0257792084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8782813.0527712516</v>
      </c>
      <c r="E25" s="522">
        <f>IF(+I14&lt;F24,I14,D25)</f>
        <v>254019.07142857142</v>
      </c>
      <c r="F25" s="523">
        <f t="shared" si="11"/>
        <v>8528793.9813426808</v>
      </c>
      <c r="G25" s="524">
        <f t="shared" si="12"/>
        <v>1227313.0807013465</v>
      </c>
      <c r="H25" s="491">
        <f t="shared" si="13"/>
        <v>1227313.0807013465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8528793.9813426808</v>
      </c>
      <c r="E26" s="522">
        <f>IF(+I14&lt;F25,I14,D26)</f>
        <v>254019.07142857142</v>
      </c>
      <c r="F26" s="523">
        <f t="shared" si="11"/>
        <v>8274774.9099141089</v>
      </c>
      <c r="G26" s="524">
        <f t="shared" si="12"/>
        <v>1198750.1356234848</v>
      </c>
      <c r="H26" s="491">
        <f t="shared" si="13"/>
        <v>1198750.1356234848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8274774.9099141089</v>
      </c>
      <c r="E27" s="522">
        <f>IF(+I14&lt;F26,I14,D27)</f>
        <v>254019.07142857142</v>
      </c>
      <c r="F27" s="523">
        <f t="shared" si="11"/>
        <v>8020755.8384855371</v>
      </c>
      <c r="G27" s="524">
        <f t="shared" si="12"/>
        <v>1170187.1905456227</v>
      </c>
      <c r="H27" s="491">
        <f t="shared" si="13"/>
        <v>1170187.1905456227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8020755.8384855371</v>
      </c>
      <c r="E28" s="522">
        <f>IF(+I14&lt;F27,I14,D28)</f>
        <v>254019.07142857142</v>
      </c>
      <c r="F28" s="523">
        <f t="shared" si="11"/>
        <v>7766736.7670569653</v>
      </c>
      <c r="G28" s="524">
        <f t="shared" si="12"/>
        <v>1141624.2454677608</v>
      </c>
      <c r="H28" s="491">
        <f t="shared" si="13"/>
        <v>1141624.2454677608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7766736.7670569653</v>
      </c>
      <c r="E29" s="522">
        <f>IF(+I14&lt;F28,I14,D29)</f>
        <v>254019.07142857142</v>
      </c>
      <c r="F29" s="523">
        <f t="shared" si="11"/>
        <v>7512717.6956283934</v>
      </c>
      <c r="G29" s="524">
        <f t="shared" si="12"/>
        <v>1113061.3003898989</v>
      </c>
      <c r="H29" s="491">
        <f t="shared" si="13"/>
        <v>1113061.3003898989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7512717.6956283934</v>
      </c>
      <c r="E30" s="522">
        <f>IF(+I14&lt;F29,I14,D30)</f>
        <v>254019.07142857142</v>
      </c>
      <c r="F30" s="523">
        <f t="shared" si="11"/>
        <v>7258698.6241998216</v>
      </c>
      <c r="G30" s="524">
        <f t="shared" si="12"/>
        <v>1084498.355312037</v>
      </c>
      <c r="H30" s="491">
        <f t="shared" si="13"/>
        <v>1084498.355312037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7258698.6241998216</v>
      </c>
      <c r="E31" s="522">
        <f>IF(+I14&lt;F30,I14,D31)</f>
        <v>254019.07142857142</v>
      </c>
      <c r="F31" s="523">
        <f t="shared" si="11"/>
        <v>7004679.5527712498</v>
      </c>
      <c r="G31" s="524">
        <f t="shared" si="12"/>
        <v>1055935.4102341752</v>
      </c>
      <c r="H31" s="491">
        <f t="shared" si="13"/>
        <v>1055935.4102341752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7004679.5527712498</v>
      </c>
      <c r="E32" s="522">
        <f>IF(+I14&lt;F31,I14,D32)</f>
        <v>254019.07142857142</v>
      </c>
      <c r="F32" s="523">
        <f t="shared" si="11"/>
        <v>6750660.481342678</v>
      </c>
      <c r="G32" s="524">
        <f t="shared" si="12"/>
        <v>1027372.4651563133</v>
      </c>
      <c r="H32" s="491">
        <f t="shared" si="13"/>
        <v>1027372.4651563133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6750660.481342678</v>
      </c>
      <c r="E33" s="522">
        <f>IF(+I14&lt;F32,I14,D33)</f>
        <v>254019.07142857142</v>
      </c>
      <c r="F33" s="523">
        <f t="shared" si="11"/>
        <v>6496641.4099141061</v>
      </c>
      <c r="G33" s="524">
        <f t="shared" si="12"/>
        <v>998809.52007845137</v>
      </c>
      <c r="H33" s="491">
        <f t="shared" si="13"/>
        <v>998809.52007845137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6496641.4099141061</v>
      </c>
      <c r="E34" s="522">
        <f>IF(+I14&lt;F33,I14,D34)</f>
        <v>254019.07142857142</v>
      </c>
      <c r="F34" s="523">
        <f t="shared" si="11"/>
        <v>6242622.3384855343</v>
      </c>
      <c r="G34" s="524">
        <f t="shared" si="12"/>
        <v>970246.57500058948</v>
      </c>
      <c r="H34" s="491">
        <f t="shared" si="13"/>
        <v>970246.57500058948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6242622.3384855343</v>
      </c>
      <c r="E35" s="522">
        <f>IF(+I14&lt;F34,I14,D35)</f>
        <v>254019.07142857142</v>
      </c>
      <c r="F35" s="523">
        <f t="shared" si="11"/>
        <v>5988603.2670569625</v>
      </c>
      <c r="G35" s="524">
        <f t="shared" si="12"/>
        <v>941683.62992272736</v>
      </c>
      <c r="H35" s="491">
        <f t="shared" si="13"/>
        <v>941683.62992272736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5988603.2670569625</v>
      </c>
      <c r="E36" s="522">
        <f>IF(+I14&lt;F35,I14,D36)</f>
        <v>254019.07142857142</v>
      </c>
      <c r="F36" s="523">
        <f t="shared" si="11"/>
        <v>5734584.1956283906</v>
      </c>
      <c r="G36" s="524">
        <f t="shared" si="12"/>
        <v>913120.6848448657</v>
      </c>
      <c r="H36" s="491">
        <f t="shared" si="13"/>
        <v>913120.6848448657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5734584.1956283906</v>
      </c>
      <c r="E37" s="522">
        <f>IF(+I14&lt;F36,I14,D37)</f>
        <v>254019.07142857142</v>
      </c>
      <c r="F37" s="523">
        <f t="shared" si="11"/>
        <v>5480565.1241998188</v>
      </c>
      <c r="G37" s="524">
        <f t="shared" si="12"/>
        <v>884557.73976700357</v>
      </c>
      <c r="H37" s="491">
        <f t="shared" si="13"/>
        <v>884557.73976700357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5480565.1241998188</v>
      </c>
      <c r="E38" s="522">
        <f>IF(+I14&lt;F37,I14,D38)</f>
        <v>254019.07142857142</v>
      </c>
      <c r="F38" s="523">
        <f t="shared" si="11"/>
        <v>5226546.052771247</v>
      </c>
      <c r="G38" s="524">
        <f t="shared" si="12"/>
        <v>855994.79468914168</v>
      </c>
      <c r="H38" s="491">
        <f t="shared" si="13"/>
        <v>855994.79468914168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5226546.052771247</v>
      </c>
      <c r="E39" s="522">
        <f>IF(+I14&lt;F38,I14,D39)</f>
        <v>254019.07142857142</v>
      </c>
      <c r="F39" s="523">
        <f t="shared" si="11"/>
        <v>4972526.9813426752</v>
      </c>
      <c r="G39" s="524">
        <f t="shared" si="12"/>
        <v>827431.84961127979</v>
      </c>
      <c r="H39" s="491">
        <f t="shared" si="13"/>
        <v>827431.84961127979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4972526.9813426752</v>
      </c>
      <c r="E40" s="522">
        <f>IF(+I14&lt;F39,I14,D40)</f>
        <v>254019.07142857142</v>
      </c>
      <c r="F40" s="523">
        <f t="shared" si="11"/>
        <v>4718507.9099141033</v>
      </c>
      <c r="G40" s="524">
        <f t="shared" si="12"/>
        <v>798868.9045334179</v>
      </c>
      <c r="H40" s="491">
        <f t="shared" si="13"/>
        <v>798868.9045334179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4718507.9099141033</v>
      </c>
      <c r="E41" s="522">
        <f>IF(+I14&lt;F40,I14,D41)</f>
        <v>254019.07142857142</v>
      </c>
      <c r="F41" s="523">
        <f t="shared" si="11"/>
        <v>4464488.8384855315</v>
      </c>
      <c r="G41" s="524">
        <f t="shared" si="12"/>
        <v>770305.959455556</v>
      </c>
      <c r="H41" s="491">
        <f t="shared" si="13"/>
        <v>770305.959455556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4464488.8384855315</v>
      </c>
      <c r="E42" s="522">
        <f>IF(+I14&lt;F41,I14,D42)</f>
        <v>254019.07142857142</v>
      </c>
      <c r="F42" s="523">
        <f t="shared" si="11"/>
        <v>4210469.7670569597</v>
      </c>
      <c r="G42" s="524">
        <f t="shared" si="12"/>
        <v>741743.01437769411</v>
      </c>
      <c r="H42" s="491">
        <f t="shared" si="13"/>
        <v>741743.01437769411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4210469.7670569597</v>
      </c>
      <c r="E43" s="522">
        <f>IF(+I14&lt;F42,I14,D43)</f>
        <v>254019.07142857142</v>
      </c>
      <c r="F43" s="523">
        <f t="shared" si="11"/>
        <v>3956450.6956283883</v>
      </c>
      <c r="G43" s="524">
        <f t="shared" si="12"/>
        <v>713180.06929983222</v>
      </c>
      <c r="H43" s="491">
        <f t="shared" si="13"/>
        <v>713180.06929983222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3956450.6956283883</v>
      </c>
      <c r="E44" s="522">
        <f>IF(+I14&lt;F43,I14,D44)</f>
        <v>254019.07142857142</v>
      </c>
      <c r="F44" s="523">
        <f t="shared" si="11"/>
        <v>3702431.624199817</v>
      </c>
      <c r="G44" s="524">
        <f t="shared" si="12"/>
        <v>684617.12422197033</v>
      </c>
      <c r="H44" s="491">
        <f t="shared" si="13"/>
        <v>684617.12422197033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3702431.624199817</v>
      </c>
      <c r="E45" s="522">
        <f>IF(+I14&lt;F44,I14,D45)</f>
        <v>254019.07142857142</v>
      </c>
      <c r="F45" s="523">
        <f t="shared" si="11"/>
        <v>3448412.5527712456</v>
      </c>
      <c r="G45" s="524">
        <f t="shared" si="12"/>
        <v>656054.17914410844</v>
      </c>
      <c r="H45" s="491">
        <f t="shared" si="13"/>
        <v>656054.17914410844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3448412.5527712456</v>
      </c>
      <c r="E46" s="522">
        <f>IF(+I14&lt;F45,I14,D46)</f>
        <v>254019.07142857142</v>
      </c>
      <c r="F46" s="523">
        <f t="shared" si="11"/>
        <v>3194393.4813426742</v>
      </c>
      <c r="G46" s="524">
        <f t="shared" si="12"/>
        <v>627491.23406624654</v>
      </c>
      <c r="H46" s="491">
        <f t="shared" si="13"/>
        <v>627491.23406624654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3194393.4813426742</v>
      </c>
      <c r="E47" s="522">
        <f>IF(+I14&lt;F46,I14,D47)</f>
        <v>254019.07142857142</v>
      </c>
      <c r="F47" s="523">
        <f t="shared" si="11"/>
        <v>2940374.4099141029</v>
      </c>
      <c r="G47" s="524">
        <f t="shared" si="12"/>
        <v>598928.28898838477</v>
      </c>
      <c r="H47" s="491">
        <f t="shared" si="13"/>
        <v>598928.28898838477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2940374.4099141029</v>
      </c>
      <c r="E48" s="522">
        <f>IF(+I14&lt;F47,I14,D48)</f>
        <v>254019.07142857142</v>
      </c>
      <c r="F48" s="523">
        <f t="shared" si="11"/>
        <v>2686355.3384855315</v>
      </c>
      <c r="G48" s="524">
        <f t="shared" si="12"/>
        <v>570365.34391052288</v>
      </c>
      <c r="H48" s="491">
        <f t="shared" si="13"/>
        <v>570365.34391052288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2686355.3384855315</v>
      </c>
      <c r="E49" s="522">
        <f>IF(+I14&lt;F48,I14,D49)</f>
        <v>254019.07142857142</v>
      </c>
      <c r="F49" s="523">
        <f t="shared" si="11"/>
        <v>2432336.2670569601</v>
      </c>
      <c r="G49" s="524">
        <f t="shared" ref="G49:G72" si="14">+I$12*((D49+F49)/2)+E49</f>
        <v>541802.3988326611</v>
      </c>
      <c r="H49" s="491">
        <f t="shared" ref="H49:H72" si="15">+I$13*((D49+F49)/2)+E49</f>
        <v>541802.3988326611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2432336.2670569601</v>
      </c>
      <c r="E50" s="522">
        <f>IF(+I14&lt;F49,I14,D50)</f>
        <v>254019.07142857142</v>
      </c>
      <c r="F50" s="523">
        <f t="shared" si="11"/>
        <v>2178317.1956283888</v>
      </c>
      <c r="G50" s="524">
        <f t="shared" si="14"/>
        <v>513239.45375479909</v>
      </c>
      <c r="H50" s="491">
        <f t="shared" si="15"/>
        <v>513239.45375479909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2178317.1956283888</v>
      </c>
      <c r="E51" s="522">
        <f>IF(+I14&lt;F50,I14,D51)</f>
        <v>254019.07142857142</v>
      </c>
      <c r="F51" s="523">
        <f t="shared" si="11"/>
        <v>1924298.1241998174</v>
      </c>
      <c r="G51" s="524">
        <f t="shared" si="14"/>
        <v>484676.50867693732</v>
      </c>
      <c r="H51" s="491">
        <f t="shared" si="15"/>
        <v>484676.50867693732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1924298.1241998174</v>
      </c>
      <c r="E52" s="522">
        <f>IF(+I14&lt;F51,I14,D52)</f>
        <v>254019.07142857142</v>
      </c>
      <c r="F52" s="523">
        <f t="shared" si="11"/>
        <v>1670279.0527712461</v>
      </c>
      <c r="G52" s="524">
        <f t="shared" si="14"/>
        <v>456113.56359907542</v>
      </c>
      <c r="H52" s="491">
        <f t="shared" si="15"/>
        <v>456113.56359907542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1670279.0527712461</v>
      </c>
      <c r="E53" s="522">
        <f>IF(+I14&lt;F52,I14,D53)</f>
        <v>254019.07142857142</v>
      </c>
      <c r="F53" s="523">
        <f t="shared" si="11"/>
        <v>1416259.9813426747</v>
      </c>
      <c r="G53" s="524">
        <f t="shared" si="14"/>
        <v>427550.61852121353</v>
      </c>
      <c r="H53" s="491">
        <f t="shared" si="15"/>
        <v>427550.61852121353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1416259.9813426747</v>
      </c>
      <c r="E54" s="522">
        <f>IF(+I14&lt;F53,I14,D54)</f>
        <v>254019.07142857142</v>
      </c>
      <c r="F54" s="523">
        <f t="shared" si="11"/>
        <v>1162240.9099141033</v>
      </c>
      <c r="G54" s="524">
        <f t="shared" si="14"/>
        <v>398987.6734433517</v>
      </c>
      <c r="H54" s="491">
        <f t="shared" si="15"/>
        <v>398987.6734433517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1162240.9099141033</v>
      </c>
      <c r="E55" s="522">
        <f>IF(+I14&lt;F54,I14,D55)</f>
        <v>254019.07142857142</v>
      </c>
      <c r="F55" s="523">
        <f t="shared" si="11"/>
        <v>908221.83848553197</v>
      </c>
      <c r="G55" s="524">
        <f t="shared" si="14"/>
        <v>370424.72836548986</v>
      </c>
      <c r="H55" s="491">
        <f t="shared" si="15"/>
        <v>370424.72836548986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908221.83848553197</v>
      </c>
      <c r="E56" s="522">
        <f>IF(+I14&lt;F55,I14,D56)</f>
        <v>254019.07142857142</v>
      </c>
      <c r="F56" s="523">
        <f t="shared" si="11"/>
        <v>654202.76705696061</v>
      </c>
      <c r="G56" s="524">
        <f t="shared" si="14"/>
        <v>341861.78328762797</v>
      </c>
      <c r="H56" s="491">
        <f t="shared" si="15"/>
        <v>341861.78328762797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654202.76705696061</v>
      </c>
      <c r="E57" s="522">
        <f>IF(+I14&lt;F56,I14,D57)</f>
        <v>254019.07142857142</v>
      </c>
      <c r="F57" s="523">
        <f t="shared" si="11"/>
        <v>400183.69562838919</v>
      </c>
      <c r="G57" s="524">
        <f t="shared" si="14"/>
        <v>313298.83820976614</v>
      </c>
      <c r="H57" s="491">
        <f t="shared" si="15"/>
        <v>313298.83820976614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400183.69562838919</v>
      </c>
      <c r="E58" s="522">
        <f>IF(+I14&lt;F57,I14,D58)</f>
        <v>254019.07142857142</v>
      </c>
      <c r="F58" s="523">
        <f t="shared" si="11"/>
        <v>146164.62419981777</v>
      </c>
      <c r="G58" s="524">
        <f t="shared" si="14"/>
        <v>284735.89313190425</v>
      </c>
      <c r="H58" s="491">
        <f t="shared" si="15"/>
        <v>284735.89313190425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146164.62419981777</v>
      </c>
      <c r="E59" s="522">
        <f>IF(+I14&lt;F58,I14,D59)</f>
        <v>146164.62419981777</v>
      </c>
      <c r="F59" s="523">
        <f t="shared" si="11"/>
        <v>0</v>
      </c>
      <c r="G59" s="524">
        <f t="shared" si="14"/>
        <v>154382.29878201871</v>
      </c>
      <c r="H59" s="491">
        <f t="shared" si="15"/>
        <v>154382.29878201871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4"/>
        <v>0</v>
      </c>
      <c r="H60" s="491">
        <f t="shared" si="15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10668800.999999996</v>
      </c>
      <c r="F73" s="375"/>
      <c r="G73" s="375">
        <f>SUM(G17:G72)</f>
        <v>35681654.887945794</v>
      </c>
      <c r="H73" s="375">
        <f>SUM(H17:H72)</f>
        <v>35681654.887945794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1313001.915934932</v>
      </c>
      <c r="N87" s="546">
        <f>IF(J92&lt;D11,0,VLOOKUP(J92,C17:O72,11))</f>
        <v>1313001.915934932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1350693.7188751008</v>
      </c>
      <c r="N88" s="550">
        <f>IF(J92&lt;D11,0,VLOOKUP(J92,C99:P154,7))</f>
        <v>1350693.7188751008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37691.802940168884</v>
      </c>
      <c r="N89" s="555">
        <f>+N88-N87</f>
        <v>37691.802940168884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10668801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254019.07142857142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16">+I99-H99</f>
        <v>0</v>
      </c>
      <c r="K99" s="514"/>
      <c r="L99" s="512">
        <f>+H99</f>
        <v>818789.20929668087</v>
      </c>
      <c r="M99" s="513">
        <f t="shared" ref="M99:M130" si="17">IF(L99&lt;&gt;0,+H99-L99,0)</f>
        <v>0</v>
      </c>
      <c r="N99" s="512">
        <f>+I99</f>
        <v>818789.20929668087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16"/>
        <v>0</v>
      </c>
      <c r="K100" s="514"/>
      <c r="L100" s="655">
        <f>+H100</f>
        <v>1347547.6401151039</v>
      </c>
      <c r="M100" s="514">
        <f t="shared" si="17"/>
        <v>0</v>
      </c>
      <c r="N100" s="655">
        <f>+I100</f>
        <v>1347547.6401151039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>IU</v>
      </c>
      <c r="C101" s="507">
        <f>IF(D93="","-",+C100+1)</f>
        <v>2019</v>
      </c>
      <c r="D101" s="629">
        <v>10226106.035714285</v>
      </c>
      <c r="E101" s="630">
        <v>248111.65116279069</v>
      </c>
      <c r="F101" s="631">
        <v>9977994.3845514953</v>
      </c>
      <c r="G101" s="631">
        <v>10102050.210132889</v>
      </c>
      <c r="H101" s="633">
        <v>1329440.626850764</v>
      </c>
      <c r="I101" s="634">
        <v>1329440.626850764</v>
      </c>
      <c r="J101" s="514">
        <f t="shared" si="16"/>
        <v>0</v>
      </c>
      <c r="K101" s="514"/>
      <c r="L101" s="655">
        <f>+H101</f>
        <v>1329440.626850764</v>
      </c>
      <c r="M101" s="514">
        <f t="shared" ref="M101" si="21">IF(L101&lt;&gt;0,+H101-L101,0)</f>
        <v>0</v>
      </c>
      <c r="N101" s="655">
        <f>+I101</f>
        <v>1329440.626850764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2020</v>
      </c>
      <c r="D102" s="629">
        <v>9977994.3845514953</v>
      </c>
      <c r="E102" s="630">
        <v>254019.07142857142</v>
      </c>
      <c r="F102" s="631">
        <v>9723975.3131229244</v>
      </c>
      <c r="G102" s="631">
        <v>9850984.8488372099</v>
      </c>
      <c r="H102" s="633">
        <v>1313727.2655246886</v>
      </c>
      <c r="I102" s="634">
        <v>1313727.2655246886</v>
      </c>
      <c r="J102" s="514">
        <f t="shared" si="16"/>
        <v>0</v>
      </c>
      <c r="K102" s="514"/>
      <c r="L102" s="655">
        <f>+H102</f>
        <v>1313727.2655246886</v>
      </c>
      <c r="M102" s="514">
        <f t="shared" ref="M102" si="22">IF(L102&lt;&gt;0,+H102-L102,0)</f>
        <v>0</v>
      </c>
      <c r="N102" s="655">
        <f>+I102</f>
        <v>1313727.2655246886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/>
      </c>
      <c r="C103" s="507">
        <f>IF(D93="","-",+C102+1)</f>
        <v>2021</v>
      </c>
      <c r="D103" s="629">
        <v>9723975.3131229244</v>
      </c>
      <c r="E103" s="630">
        <v>260214.65853658537</v>
      </c>
      <c r="F103" s="631">
        <v>9463760.6545863394</v>
      </c>
      <c r="G103" s="631">
        <v>9593867.9838546328</v>
      </c>
      <c r="H103" s="633">
        <v>1349255.1606370155</v>
      </c>
      <c r="I103" s="634">
        <v>1349255.1606370155</v>
      </c>
      <c r="J103" s="514">
        <f t="shared" si="16"/>
        <v>0</v>
      </c>
      <c r="K103" s="514"/>
      <c r="L103" s="655">
        <f>+H103</f>
        <v>1349255.1606370155</v>
      </c>
      <c r="M103" s="514">
        <f t="shared" ref="M103" si="23">IF(L103&lt;&gt;0,+H103-L103,0)</f>
        <v>0</v>
      </c>
      <c r="N103" s="655">
        <f>+I103</f>
        <v>1349255.1606370155</v>
      </c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9463760.6545863394</v>
      </c>
      <c r="E104" s="522">
        <f>IF(+J96&lt;F103,J96,D104)</f>
        <v>254019.07142857142</v>
      </c>
      <c r="F104" s="523">
        <f t="shared" ref="F104:F130" si="24">+D104-E104</f>
        <v>9209741.5831577685</v>
      </c>
      <c r="G104" s="523">
        <f t="shared" ref="G104:G130" si="25">+(F104+D104)/2</f>
        <v>9336751.1188720539</v>
      </c>
      <c r="H104" s="526">
        <f t="shared" ref="H104:H154" si="26">+J$94*G104+E104</f>
        <v>1350693.7188751008</v>
      </c>
      <c r="I104" s="577">
        <f t="shared" ref="I104:I154" si="27">+J$95*G104+E104</f>
        <v>1350693.7188751008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9209741.5831577685</v>
      </c>
      <c r="E105" s="522">
        <f>IF(+J96&lt;F104,J96,D105)</f>
        <v>254019.07142857142</v>
      </c>
      <c r="F105" s="523">
        <f t="shared" si="24"/>
        <v>8955722.5117291976</v>
      </c>
      <c r="G105" s="523">
        <f t="shared" si="25"/>
        <v>9082732.047443483</v>
      </c>
      <c r="H105" s="526">
        <f t="shared" si="26"/>
        <v>1320857.1866534648</v>
      </c>
      <c r="I105" s="577">
        <f t="shared" si="27"/>
        <v>1320857.1866534648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8955722.5117291976</v>
      </c>
      <c r="E106" s="522">
        <f>IF(+J96&lt;F105,J96,D106)</f>
        <v>254019.07142857142</v>
      </c>
      <c r="F106" s="523">
        <f t="shared" si="24"/>
        <v>8701703.4403006267</v>
      </c>
      <c r="G106" s="523">
        <f t="shared" si="25"/>
        <v>8828712.9760149121</v>
      </c>
      <c r="H106" s="526">
        <f t="shared" si="26"/>
        <v>1291020.6544318288</v>
      </c>
      <c r="I106" s="577">
        <f t="shared" si="27"/>
        <v>1291020.6544318288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8701703.4403006267</v>
      </c>
      <c r="E107" s="522">
        <f>IF(+J96&lt;F106,J96,D107)</f>
        <v>254019.07142857142</v>
      </c>
      <c r="F107" s="523">
        <f t="shared" si="24"/>
        <v>8447684.3688720558</v>
      </c>
      <c r="G107" s="523">
        <f t="shared" si="25"/>
        <v>8574693.9045863412</v>
      </c>
      <c r="H107" s="526">
        <f t="shared" si="26"/>
        <v>1261184.1222101927</v>
      </c>
      <c r="I107" s="577">
        <f t="shared" si="27"/>
        <v>1261184.1222101927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8447684.3688720558</v>
      </c>
      <c r="E108" s="522">
        <f>IF(+J96&lt;F107,J96,D108)</f>
        <v>254019.07142857142</v>
      </c>
      <c r="F108" s="523">
        <f t="shared" si="24"/>
        <v>8193665.297443484</v>
      </c>
      <c r="G108" s="523">
        <f t="shared" si="25"/>
        <v>8320674.8331577703</v>
      </c>
      <c r="H108" s="526">
        <f t="shared" si="26"/>
        <v>1231347.5899885567</v>
      </c>
      <c r="I108" s="577">
        <f t="shared" si="27"/>
        <v>1231347.5899885567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8193665.297443484</v>
      </c>
      <c r="E109" s="522">
        <f>IF(+J96&lt;F108,J96,D109)</f>
        <v>254019.07142857142</v>
      </c>
      <c r="F109" s="523">
        <f t="shared" si="24"/>
        <v>7939646.2260149121</v>
      </c>
      <c r="G109" s="523">
        <f t="shared" si="25"/>
        <v>8066655.7617291976</v>
      </c>
      <c r="H109" s="526">
        <f t="shared" si="26"/>
        <v>1201511.0577669202</v>
      </c>
      <c r="I109" s="577">
        <f t="shared" si="27"/>
        <v>1201511.0577669202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7939646.2260149121</v>
      </c>
      <c r="E110" s="522">
        <f>IF(+J96&lt;F109,J96,D110)</f>
        <v>254019.07142857142</v>
      </c>
      <c r="F110" s="523">
        <f t="shared" si="24"/>
        <v>7685627.1545863403</v>
      </c>
      <c r="G110" s="523">
        <f t="shared" si="25"/>
        <v>7812636.6903006267</v>
      </c>
      <c r="H110" s="526">
        <f t="shared" si="26"/>
        <v>1171674.5255452842</v>
      </c>
      <c r="I110" s="577">
        <f t="shared" si="27"/>
        <v>1171674.5255452842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7685627.1545863403</v>
      </c>
      <c r="E111" s="522">
        <f>IF(+J96&lt;F110,J96,D111)</f>
        <v>254019.07142857142</v>
      </c>
      <c r="F111" s="523">
        <f t="shared" si="24"/>
        <v>7431608.0831577685</v>
      </c>
      <c r="G111" s="523">
        <f t="shared" si="25"/>
        <v>7558617.6188720539</v>
      </c>
      <c r="H111" s="526">
        <f t="shared" si="26"/>
        <v>1141837.9933236479</v>
      </c>
      <c r="I111" s="577">
        <f t="shared" si="27"/>
        <v>1141837.9933236479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7431608.0831577685</v>
      </c>
      <c r="E112" s="522">
        <f>IF(+J96&lt;F111,J96,D112)</f>
        <v>254019.07142857142</v>
      </c>
      <c r="F112" s="523">
        <f t="shared" si="24"/>
        <v>7177589.0117291966</v>
      </c>
      <c r="G112" s="523">
        <f t="shared" si="25"/>
        <v>7304598.547443483</v>
      </c>
      <c r="H112" s="526">
        <f t="shared" si="26"/>
        <v>1112001.4611020118</v>
      </c>
      <c r="I112" s="577">
        <f t="shared" si="27"/>
        <v>1112001.4611020118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7177589.0117291966</v>
      </c>
      <c r="E113" s="522">
        <f>IF(+J96&lt;F112,J96,D113)</f>
        <v>254019.07142857142</v>
      </c>
      <c r="F113" s="523">
        <f t="shared" si="24"/>
        <v>6923569.9403006248</v>
      </c>
      <c r="G113" s="523">
        <f t="shared" si="25"/>
        <v>7050579.4760149103</v>
      </c>
      <c r="H113" s="526">
        <f t="shared" si="26"/>
        <v>1082164.9288803756</v>
      </c>
      <c r="I113" s="577">
        <f t="shared" si="27"/>
        <v>1082164.9288803756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6923569.9403006248</v>
      </c>
      <c r="E114" s="522">
        <f>IF(+J96&lt;F113,J96,D114)</f>
        <v>254019.07142857142</v>
      </c>
      <c r="F114" s="523">
        <f t="shared" si="24"/>
        <v>6669550.868872053</v>
      </c>
      <c r="G114" s="523">
        <f t="shared" si="25"/>
        <v>6796560.4045863394</v>
      </c>
      <c r="H114" s="526">
        <f t="shared" si="26"/>
        <v>1052328.3966587395</v>
      </c>
      <c r="I114" s="577">
        <f t="shared" si="27"/>
        <v>1052328.3966587395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6669550.868872053</v>
      </c>
      <c r="E115" s="522">
        <f>IF(+J96&lt;F114,J96,D115)</f>
        <v>254019.07142857142</v>
      </c>
      <c r="F115" s="523">
        <f t="shared" si="24"/>
        <v>6415531.7974434812</v>
      </c>
      <c r="G115" s="523">
        <f t="shared" si="25"/>
        <v>6542541.3331577666</v>
      </c>
      <c r="H115" s="526">
        <f t="shared" si="26"/>
        <v>1022491.864437103</v>
      </c>
      <c r="I115" s="577">
        <f t="shared" si="27"/>
        <v>1022491.864437103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6415531.7974434812</v>
      </c>
      <c r="E116" s="522">
        <f>IF(+J96&lt;F115,J96,D116)</f>
        <v>254019.07142857142</v>
      </c>
      <c r="F116" s="523">
        <f t="shared" si="24"/>
        <v>6161512.7260149093</v>
      </c>
      <c r="G116" s="523">
        <f t="shared" si="25"/>
        <v>6288522.2617291957</v>
      </c>
      <c r="H116" s="526">
        <f t="shared" si="26"/>
        <v>992655.332215467</v>
      </c>
      <c r="I116" s="577">
        <f t="shared" si="27"/>
        <v>992655.332215467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6161512.7260149093</v>
      </c>
      <c r="E117" s="522">
        <f>IF(+J96&lt;F116,J96,D117)</f>
        <v>254019.07142857142</v>
      </c>
      <c r="F117" s="523">
        <f t="shared" si="24"/>
        <v>5907493.6545863375</v>
      </c>
      <c r="G117" s="523">
        <f t="shared" si="25"/>
        <v>6034503.190300623</v>
      </c>
      <c r="H117" s="526">
        <f t="shared" si="26"/>
        <v>962818.79999383073</v>
      </c>
      <c r="I117" s="577">
        <f t="shared" si="27"/>
        <v>962818.79999383073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5907493.6545863375</v>
      </c>
      <c r="E118" s="522">
        <f>IF(+J96&lt;F117,J96,D118)</f>
        <v>254019.07142857142</v>
      </c>
      <c r="F118" s="523">
        <f t="shared" si="24"/>
        <v>5653474.5831577657</v>
      </c>
      <c r="G118" s="523">
        <f t="shared" si="25"/>
        <v>5780484.1188720521</v>
      </c>
      <c r="H118" s="526">
        <f t="shared" si="26"/>
        <v>932982.2677721947</v>
      </c>
      <c r="I118" s="577">
        <f t="shared" si="27"/>
        <v>932982.2677721947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5653474.5831577657</v>
      </c>
      <c r="E119" s="522">
        <f>IF(+J96&lt;F118,J96,D119)</f>
        <v>254019.07142857142</v>
      </c>
      <c r="F119" s="523">
        <f t="shared" si="24"/>
        <v>5399455.5117291939</v>
      </c>
      <c r="G119" s="523">
        <f t="shared" si="25"/>
        <v>5526465.0474434793</v>
      </c>
      <c r="H119" s="526">
        <f t="shared" si="26"/>
        <v>903145.73555055843</v>
      </c>
      <c r="I119" s="577">
        <f t="shared" si="27"/>
        <v>903145.73555055843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5399455.5117291939</v>
      </c>
      <c r="E120" s="522">
        <f>IF(+J96&lt;F119,J96,D120)</f>
        <v>254019.07142857142</v>
      </c>
      <c r="F120" s="523">
        <f t="shared" si="24"/>
        <v>5145436.440300622</v>
      </c>
      <c r="G120" s="523">
        <f t="shared" si="25"/>
        <v>5272445.9760149084</v>
      </c>
      <c r="H120" s="526">
        <f t="shared" si="26"/>
        <v>873309.20332892239</v>
      </c>
      <c r="I120" s="577">
        <f t="shared" si="27"/>
        <v>873309.20332892239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5145436.440300622</v>
      </c>
      <c r="E121" s="522">
        <f>IF(+J96&lt;F120,J96,D121)</f>
        <v>254019.07142857142</v>
      </c>
      <c r="F121" s="523">
        <f t="shared" si="24"/>
        <v>4891417.3688720502</v>
      </c>
      <c r="G121" s="523">
        <f t="shared" si="25"/>
        <v>5018426.9045863356</v>
      </c>
      <c r="H121" s="526">
        <f t="shared" si="26"/>
        <v>843472.67110728589</v>
      </c>
      <c r="I121" s="577">
        <f t="shared" si="27"/>
        <v>843472.67110728589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4891417.3688720502</v>
      </c>
      <c r="E122" s="522">
        <f>IF(+J96&lt;F121,J96,D122)</f>
        <v>254019.07142857142</v>
      </c>
      <c r="F122" s="523">
        <f t="shared" si="24"/>
        <v>4637398.2974434784</v>
      </c>
      <c r="G122" s="523">
        <f t="shared" si="25"/>
        <v>4764407.8331577647</v>
      </c>
      <c r="H122" s="526">
        <f t="shared" si="26"/>
        <v>813636.13888564985</v>
      </c>
      <c r="I122" s="577">
        <f t="shared" si="27"/>
        <v>813636.13888564985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4637398.2974434784</v>
      </c>
      <c r="E123" s="522">
        <f>IF(+J96&lt;F122,J96,D123)</f>
        <v>254019.07142857142</v>
      </c>
      <c r="F123" s="523">
        <f t="shared" si="24"/>
        <v>4383379.2260149065</v>
      </c>
      <c r="G123" s="523">
        <f t="shared" si="25"/>
        <v>4510388.761729192</v>
      </c>
      <c r="H123" s="526">
        <f t="shared" si="26"/>
        <v>783799.60666401358</v>
      </c>
      <c r="I123" s="577">
        <f t="shared" si="27"/>
        <v>783799.60666401358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4383379.2260149065</v>
      </c>
      <c r="E124" s="522">
        <f>IF(+J96&lt;F123,J96,D124)</f>
        <v>254019.07142857142</v>
      </c>
      <c r="F124" s="523">
        <f t="shared" si="24"/>
        <v>4129360.1545863352</v>
      </c>
      <c r="G124" s="523">
        <f t="shared" si="25"/>
        <v>4256369.6903006211</v>
      </c>
      <c r="H124" s="526">
        <f t="shared" si="26"/>
        <v>753963.07444237755</v>
      </c>
      <c r="I124" s="577">
        <f t="shared" si="27"/>
        <v>753963.07444237755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4129360.1545863352</v>
      </c>
      <c r="E125" s="522">
        <f>IF(+J96&lt;F124,J96,D125)</f>
        <v>254019.07142857142</v>
      </c>
      <c r="F125" s="523">
        <f t="shared" si="24"/>
        <v>3875341.0831577638</v>
      </c>
      <c r="G125" s="523">
        <f t="shared" si="25"/>
        <v>4002350.6188720493</v>
      </c>
      <c r="H125" s="526">
        <f t="shared" si="26"/>
        <v>724126.54222074128</v>
      </c>
      <c r="I125" s="577">
        <f t="shared" si="27"/>
        <v>724126.54222074128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3875341.0831577638</v>
      </c>
      <c r="E126" s="522">
        <f>IF(+J96&lt;F125,J96,D126)</f>
        <v>254019.07142857142</v>
      </c>
      <c r="F126" s="523">
        <f t="shared" si="24"/>
        <v>3621322.0117291925</v>
      </c>
      <c r="G126" s="523">
        <f t="shared" si="25"/>
        <v>3748331.5474434784</v>
      </c>
      <c r="H126" s="526">
        <f t="shared" si="26"/>
        <v>694290.00999910524</v>
      </c>
      <c r="I126" s="577">
        <f t="shared" si="27"/>
        <v>694290.00999910524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3621322.0117291925</v>
      </c>
      <c r="E127" s="522">
        <f>IF(+J96&lt;F126,J96,D127)</f>
        <v>254019.07142857142</v>
      </c>
      <c r="F127" s="523">
        <f t="shared" si="24"/>
        <v>3367302.9403006211</v>
      </c>
      <c r="G127" s="523">
        <f t="shared" si="25"/>
        <v>3494312.4760149065</v>
      </c>
      <c r="H127" s="526">
        <f t="shared" si="26"/>
        <v>664453.47777746897</v>
      </c>
      <c r="I127" s="577">
        <f t="shared" si="27"/>
        <v>664453.47777746897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3367302.9403006211</v>
      </c>
      <c r="E128" s="522">
        <f>IF(+J96&lt;F127,J96,D128)</f>
        <v>254019.07142857142</v>
      </c>
      <c r="F128" s="523">
        <f t="shared" si="24"/>
        <v>3113283.8688720497</v>
      </c>
      <c r="G128" s="523">
        <f t="shared" si="25"/>
        <v>3240293.4045863356</v>
      </c>
      <c r="H128" s="526">
        <f t="shared" si="26"/>
        <v>634616.94555583294</v>
      </c>
      <c r="I128" s="577">
        <f t="shared" si="27"/>
        <v>634616.94555583294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3113283.8688720497</v>
      </c>
      <c r="E129" s="522">
        <f>IF(+J96&lt;F128,J96,D129)</f>
        <v>254019.07142857142</v>
      </c>
      <c r="F129" s="523">
        <f t="shared" si="24"/>
        <v>2859264.7974434784</v>
      </c>
      <c r="G129" s="523">
        <f t="shared" si="25"/>
        <v>2986274.3331577638</v>
      </c>
      <c r="H129" s="526">
        <f t="shared" si="26"/>
        <v>604780.41333419678</v>
      </c>
      <c r="I129" s="577">
        <f t="shared" si="27"/>
        <v>604780.41333419678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2859264.7974434784</v>
      </c>
      <c r="E130" s="522">
        <f>IF(+J96&lt;F129,J96,D130)</f>
        <v>254019.07142857142</v>
      </c>
      <c r="F130" s="523">
        <f t="shared" si="24"/>
        <v>2605245.726014907</v>
      </c>
      <c r="G130" s="523">
        <f t="shared" si="25"/>
        <v>2732255.2617291929</v>
      </c>
      <c r="H130" s="526">
        <f t="shared" si="26"/>
        <v>574943.88111256063</v>
      </c>
      <c r="I130" s="577">
        <f t="shared" si="27"/>
        <v>574943.88111256063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2605245.726014907</v>
      </c>
      <c r="E131" s="522">
        <f>IF(+J96&lt;F130,J96,D131)</f>
        <v>254019.07142857142</v>
      </c>
      <c r="F131" s="523">
        <f t="shared" ref="F131:F154" si="28">+D131-E131</f>
        <v>2351226.6545863356</v>
      </c>
      <c r="G131" s="523">
        <f t="shared" ref="G131:G154" si="29">+(F131+D131)/2</f>
        <v>2478236.1903006211</v>
      </c>
      <c r="H131" s="526">
        <f t="shared" si="26"/>
        <v>545107.34889092448</v>
      </c>
      <c r="I131" s="577">
        <f t="shared" si="27"/>
        <v>545107.34889092448</v>
      </c>
      <c r="J131" s="514">
        <f t="shared" ref="J131:J154" si="30">+I541-H541</f>
        <v>0</v>
      </c>
      <c r="K131" s="514"/>
      <c r="L131" s="525"/>
      <c r="M131" s="514">
        <f t="shared" ref="M131:M154" si="31">IF(L541&lt;&gt;0,+H541-L541,0)</f>
        <v>0</v>
      </c>
      <c r="N131" s="525"/>
      <c r="O131" s="514">
        <f t="shared" ref="O131:O154" si="32">IF(N541&lt;&gt;0,+I541-N541,0)</f>
        <v>0</v>
      </c>
      <c r="P131" s="514">
        <f t="shared" ref="P131:P154" si="33">+O541-M541</f>
        <v>0</v>
      </c>
    </row>
    <row r="132" spans="2:16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2351226.6545863356</v>
      </c>
      <c r="E132" s="522">
        <f>IF(+J96&lt;F131,J96,D132)</f>
        <v>254019.07142857142</v>
      </c>
      <c r="F132" s="523">
        <f t="shared" si="28"/>
        <v>2097207.5831577643</v>
      </c>
      <c r="G132" s="523">
        <f t="shared" si="29"/>
        <v>2224217.1188720502</v>
      </c>
      <c r="H132" s="526">
        <f t="shared" si="26"/>
        <v>515270.81666928844</v>
      </c>
      <c r="I132" s="577">
        <f t="shared" si="27"/>
        <v>515270.81666928844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</row>
    <row r="133" spans="2:16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2097207.5831577643</v>
      </c>
      <c r="E133" s="522">
        <f>IF(+J96&lt;F132,J96,D133)</f>
        <v>254019.07142857142</v>
      </c>
      <c r="F133" s="523">
        <f t="shared" si="28"/>
        <v>1843188.5117291929</v>
      </c>
      <c r="G133" s="523">
        <f t="shared" si="29"/>
        <v>1970198.0474434786</v>
      </c>
      <c r="H133" s="526">
        <f t="shared" si="26"/>
        <v>485434.28444765229</v>
      </c>
      <c r="I133" s="577">
        <f t="shared" si="27"/>
        <v>485434.28444765229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</row>
    <row r="134" spans="2:16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1843188.5117291929</v>
      </c>
      <c r="E134" s="522">
        <f>IF(+J96&lt;F133,J96,D134)</f>
        <v>254019.07142857142</v>
      </c>
      <c r="F134" s="523">
        <f t="shared" si="28"/>
        <v>1589169.4403006216</v>
      </c>
      <c r="G134" s="523">
        <f t="shared" si="29"/>
        <v>1716178.9760149072</v>
      </c>
      <c r="H134" s="526">
        <f t="shared" si="26"/>
        <v>455597.75222601613</v>
      </c>
      <c r="I134" s="577">
        <f t="shared" si="27"/>
        <v>455597.75222601613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</row>
    <row r="135" spans="2:16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1589169.4403006216</v>
      </c>
      <c r="E135" s="522">
        <f>IF(+J96&lt;F134,J96,D135)</f>
        <v>254019.07142857142</v>
      </c>
      <c r="F135" s="523">
        <f t="shared" si="28"/>
        <v>1335150.3688720502</v>
      </c>
      <c r="G135" s="523">
        <f t="shared" si="29"/>
        <v>1462159.9045863359</v>
      </c>
      <c r="H135" s="526">
        <f t="shared" si="26"/>
        <v>425761.22000437998</v>
      </c>
      <c r="I135" s="577">
        <f t="shared" si="27"/>
        <v>425761.22000437998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</row>
    <row r="136" spans="2:16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1335150.3688720502</v>
      </c>
      <c r="E136" s="522">
        <f>IF(+J96&lt;F135,J96,D136)</f>
        <v>254019.07142857142</v>
      </c>
      <c r="F136" s="523">
        <f t="shared" si="28"/>
        <v>1081131.2974434788</v>
      </c>
      <c r="G136" s="523">
        <f t="shared" si="29"/>
        <v>1208140.8331577645</v>
      </c>
      <c r="H136" s="526">
        <f t="shared" si="26"/>
        <v>395924.68778274383</v>
      </c>
      <c r="I136" s="577">
        <f t="shared" si="27"/>
        <v>395924.68778274383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</row>
    <row r="137" spans="2:16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1081131.2974434788</v>
      </c>
      <c r="E137" s="522">
        <f>IF(+J96&lt;F136,J96,D137)</f>
        <v>254019.07142857142</v>
      </c>
      <c r="F137" s="523">
        <f t="shared" si="28"/>
        <v>827112.22601490747</v>
      </c>
      <c r="G137" s="523">
        <f t="shared" si="29"/>
        <v>954121.76172919315</v>
      </c>
      <c r="H137" s="526">
        <f t="shared" si="26"/>
        <v>366088.15556110768</v>
      </c>
      <c r="I137" s="577">
        <f t="shared" si="27"/>
        <v>366088.15556110768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</row>
    <row r="138" spans="2:16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827112.22601490747</v>
      </c>
      <c r="E138" s="522">
        <f>IF(+J96&lt;F137,J96,D138)</f>
        <v>254019.07142857142</v>
      </c>
      <c r="F138" s="523">
        <f t="shared" si="28"/>
        <v>573093.15458633611</v>
      </c>
      <c r="G138" s="523">
        <f t="shared" si="29"/>
        <v>700102.69030062179</v>
      </c>
      <c r="H138" s="526">
        <f t="shared" si="26"/>
        <v>336251.62333947158</v>
      </c>
      <c r="I138" s="577">
        <f t="shared" si="27"/>
        <v>336251.62333947158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</row>
    <row r="139" spans="2:16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573093.15458633611</v>
      </c>
      <c r="E139" s="522">
        <f>IF(+J96&lt;F138,J96,D139)</f>
        <v>254019.07142857142</v>
      </c>
      <c r="F139" s="523">
        <f t="shared" si="28"/>
        <v>319074.08315776469</v>
      </c>
      <c r="G139" s="523">
        <f t="shared" si="29"/>
        <v>446083.61887205043</v>
      </c>
      <c r="H139" s="526">
        <f t="shared" si="26"/>
        <v>306415.09111783543</v>
      </c>
      <c r="I139" s="577">
        <f t="shared" si="27"/>
        <v>306415.09111783543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</row>
    <row r="140" spans="2:16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319074.08315776469</v>
      </c>
      <c r="E140" s="522">
        <f>IF(+J96&lt;F139,J96,D140)</f>
        <v>254019.07142857142</v>
      </c>
      <c r="F140" s="523">
        <f t="shared" si="28"/>
        <v>65055.011729193269</v>
      </c>
      <c r="G140" s="523">
        <f t="shared" si="29"/>
        <v>192064.54744347898</v>
      </c>
      <c r="H140" s="526">
        <f t="shared" si="26"/>
        <v>276578.55889619928</v>
      </c>
      <c r="I140" s="577">
        <f t="shared" si="27"/>
        <v>276578.55889619928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</row>
    <row r="141" spans="2:16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65055.011729193269</v>
      </c>
      <c r="E141" s="522">
        <f>IF(+J96&lt;F140,J96,D141)</f>
        <v>65055.011729193269</v>
      </c>
      <c r="F141" s="523">
        <f t="shared" si="28"/>
        <v>0</v>
      </c>
      <c r="G141" s="523">
        <f t="shared" si="29"/>
        <v>32527.505864596635</v>
      </c>
      <c r="H141" s="526">
        <f t="shared" si="26"/>
        <v>68875.622407598159</v>
      </c>
      <c r="I141" s="577">
        <f t="shared" si="27"/>
        <v>68875.622407598159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</row>
    <row r="142" spans="2:16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</row>
    <row r="143" spans="2:16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</row>
    <row r="144" spans="2:16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</row>
    <row r="145" spans="2:16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</row>
    <row r="146" spans="2:16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</row>
    <row r="147" spans="2:16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</row>
    <row r="148" spans="2:16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</row>
    <row r="149" spans="2:16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</row>
    <row r="150" spans="2:16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</row>
    <row r="151" spans="2:16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</row>
    <row r="152" spans="2:16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</row>
    <row r="153" spans="2:16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</row>
    <row r="154" spans="2:16" ht="13.5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</row>
    <row r="155" spans="2:16">
      <c r="C155" s="374" t="s">
        <v>78</v>
      </c>
      <c r="D155" s="375"/>
      <c r="E155" s="375">
        <f>SUM(E99:E154)</f>
        <v>10668801</v>
      </c>
      <c r="F155" s="375"/>
      <c r="G155" s="375"/>
      <c r="H155" s="375">
        <f>SUM(H99:H154)</f>
        <v>36332172.663600907</v>
      </c>
      <c r="I155" s="375">
        <f>SUM(I99:I154)</f>
        <v>36332172.663600907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18" priority="2" stopIfTrue="1" operator="equal">
      <formula>$I$10</formula>
    </cfRule>
  </conditionalFormatting>
  <conditionalFormatting sqref="C99:C154">
    <cfRule type="cellIs" dxfId="17" priority="3" stopIfTrue="1" operator="equal">
      <formula>$J$92</formula>
    </cfRule>
  </conditionalFormatting>
  <conditionalFormatting sqref="C17">
    <cfRule type="cellIs" dxfId="16" priority="1" stopIfTrue="1" operator="equal">
      <formula>$I$10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zoomScale="80" zoomScaleNormal="80" workbookViewId="0">
      <selection activeCell="D94" sqref="D9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68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1404403.3392026301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1404403.3392026301</v>
      </c>
      <c r="O6" s="269"/>
      <c r="P6" s="269"/>
    </row>
    <row r="7" spans="1:16" ht="13.5" thickBot="1">
      <c r="C7" s="467" t="s">
        <v>48</v>
      </c>
      <c r="D7" s="624" t="s">
        <v>425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423</v>
      </c>
      <c r="E9" s="637" t="s">
        <v>424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11171456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265987.04761904763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748027.48799327505</v>
      </c>
      <c r="H17" s="639">
        <v>748027.48799327505</v>
      </c>
      <c r="I17" s="511">
        <f t="shared" ref="I17:I72" si="0">H17-G17</f>
        <v>0</v>
      </c>
      <c r="J17" s="511"/>
      <c r="K17" s="512">
        <f>+G17</f>
        <v>748027.48799327505</v>
      </c>
      <c r="L17" s="513">
        <f t="shared" ref="L17:L72" si="1">IF(K17&lt;&gt;0,+G17-K17,0)</f>
        <v>0</v>
      </c>
      <c r="M17" s="512">
        <f>+H17</f>
        <v>748027.48799327505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237341.46341463414</v>
      </c>
      <c r="F18" s="631">
        <v>9355209.349593496</v>
      </c>
      <c r="G18" s="630">
        <v>1441415.7157019456</v>
      </c>
      <c r="H18" s="639">
        <v>1441415.7157019456</v>
      </c>
      <c r="I18" s="511">
        <f t="shared" si="0"/>
        <v>0</v>
      </c>
      <c r="J18" s="511"/>
      <c r="K18" s="518">
        <f>+G18</f>
        <v>1441415.7157019456</v>
      </c>
      <c r="L18" s="519">
        <f t="shared" si="1"/>
        <v>0</v>
      </c>
      <c r="M18" s="518">
        <f>+H18</f>
        <v>1441415.7157019456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1362917.8369081842</v>
      </c>
      <c r="H19" s="639">
        <v>1362917.8369081842</v>
      </c>
      <c r="I19" s="511">
        <f t="shared" si="0"/>
        <v>0</v>
      </c>
      <c r="J19" s="511"/>
      <c r="K19" s="518">
        <f>+G19</f>
        <v>1362917.8369081842</v>
      </c>
      <c r="L19" s="519">
        <f t="shared" ref="L19" si="4">IF(K19&lt;&gt;0,+G19-K19,0)</f>
        <v>0</v>
      </c>
      <c r="M19" s="518">
        <f>+H19</f>
        <v>1362917.8369081842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2021</v>
      </c>
      <c r="D20" s="631">
        <v>10534306.560597466</v>
      </c>
      <c r="E20" s="630">
        <v>265987.04761904763</v>
      </c>
      <c r="F20" s="631">
        <v>10268319.512978418</v>
      </c>
      <c r="G20" s="630">
        <v>1368573.5039296474</v>
      </c>
      <c r="H20" s="639">
        <v>1368573.5039296474</v>
      </c>
      <c r="I20" s="511">
        <f t="shared" si="0"/>
        <v>0</v>
      </c>
      <c r="J20" s="511"/>
      <c r="K20" s="518">
        <f>+G20</f>
        <v>1368573.5039296474</v>
      </c>
      <c r="L20" s="519">
        <f t="shared" ref="L20" si="6">IF(K20&lt;&gt;0,+G20-K20,0)</f>
        <v>0</v>
      </c>
      <c r="M20" s="518">
        <f>+H20</f>
        <v>1368573.5039296474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2022</v>
      </c>
      <c r="D21" s="631">
        <v>10257280.37514518</v>
      </c>
      <c r="E21" s="630">
        <v>265987.04761904763</v>
      </c>
      <c r="F21" s="631">
        <v>9991293.3275261316</v>
      </c>
      <c r="G21" s="630">
        <v>1404403.3392026301</v>
      </c>
      <c r="H21" s="639">
        <v>1404403.3392026301</v>
      </c>
      <c r="I21" s="511">
        <f t="shared" si="0"/>
        <v>0</v>
      </c>
      <c r="J21" s="511"/>
      <c r="K21" s="518">
        <f>+G21</f>
        <v>1404403.3392026301</v>
      </c>
      <c r="L21" s="519">
        <f t="shared" ref="L21" si="7">IF(K21&lt;&gt;0,+G21-K21,0)</f>
        <v>0</v>
      </c>
      <c r="M21" s="518">
        <f>+H21</f>
        <v>1404403.3392026301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9991293.3275261316</v>
      </c>
      <c r="E22" s="522">
        <f>IF(+I14&lt;F21,I14,D22)</f>
        <v>265987.04761904763</v>
      </c>
      <c r="F22" s="523">
        <f t="shared" ref="F22:F72" si="8">+D22-E22</f>
        <v>9725306.2799070831</v>
      </c>
      <c r="G22" s="524">
        <f t="shared" ref="G22:G72" si="9">+I$12*((D22+F22)/2)+E22</f>
        <v>1374494.6658505118</v>
      </c>
      <c r="H22" s="491">
        <f t="shared" ref="H22:H72" si="10">+I$13*((D22+F22)/2)+E22</f>
        <v>1374494.6658505118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9725306.2799070831</v>
      </c>
      <c r="E23" s="522">
        <f>IF(+I14&lt;F22,I14,D23)</f>
        <v>265987.04761904763</v>
      </c>
      <c r="F23" s="523">
        <f t="shared" si="8"/>
        <v>9459319.2322880346</v>
      </c>
      <c r="G23" s="524">
        <f t="shared" si="9"/>
        <v>1344585.9924983936</v>
      </c>
      <c r="H23" s="491">
        <f t="shared" si="10"/>
        <v>1344585.9924983936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9459319.2322880346</v>
      </c>
      <c r="E24" s="522">
        <f>IF(+I14&lt;F23,I14,D24)</f>
        <v>265987.04761904763</v>
      </c>
      <c r="F24" s="523">
        <f t="shared" si="8"/>
        <v>9193332.1846689861</v>
      </c>
      <c r="G24" s="524">
        <f t="shared" si="9"/>
        <v>1314677.3191462755</v>
      </c>
      <c r="H24" s="491">
        <f t="shared" si="10"/>
        <v>1314677.3191462755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9193332.1846689861</v>
      </c>
      <c r="E25" s="522">
        <f>IF(+I14&lt;F24,I14,D25)</f>
        <v>265987.04761904763</v>
      </c>
      <c r="F25" s="523">
        <f t="shared" si="8"/>
        <v>8927345.1370499376</v>
      </c>
      <c r="G25" s="524">
        <f t="shared" si="9"/>
        <v>1284768.6457941574</v>
      </c>
      <c r="H25" s="491">
        <f t="shared" si="10"/>
        <v>1284768.6457941574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8927345.1370499376</v>
      </c>
      <c r="E26" s="522">
        <f>IF(+I14&lt;F25,I14,D26)</f>
        <v>265987.04761904763</v>
      </c>
      <c r="F26" s="523">
        <f t="shared" si="8"/>
        <v>8661358.0894308891</v>
      </c>
      <c r="G26" s="524">
        <f t="shared" si="9"/>
        <v>1254859.9724420393</v>
      </c>
      <c r="H26" s="491">
        <f t="shared" si="10"/>
        <v>1254859.9724420393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8661358.0894308891</v>
      </c>
      <c r="E27" s="522">
        <f>IF(+I14&lt;F26,I14,D27)</f>
        <v>265987.04761904763</v>
      </c>
      <c r="F27" s="523">
        <f t="shared" si="8"/>
        <v>8395371.0418118406</v>
      </c>
      <c r="G27" s="524">
        <f t="shared" si="9"/>
        <v>1224951.2990899212</v>
      </c>
      <c r="H27" s="491">
        <f t="shared" si="10"/>
        <v>1224951.2990899212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8395371.0418118406</v>
      </c>
      <c r="E28" s="522">
        <f>IF(+I14&lt;F27,I14,D28)</f>
        <v>265987.04761904763</v>
      </c>
      <c r="F28" s="523">
        <f t="shared" si="8"/>
        <v>8129383.994192793</v>
      </c>
      <c r="G28" s="524">
        <f t="shared" si="9"/>
        <v>1195042.6257378031</v>
      </c>
      <c r="H28" s="491">
        <f t="shared" si="10"/>
        <v>1195042.6257378031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8129383.994192793</v>
      </c>
      <c r="E29" s="522">
        <f>IF(+I14&lt;F28,I14,D29)</f>
        <v>265987.04761904763</v>
      </c>
      <c r="F29" s="523">
        <f t="shared" si="8"/>
        <v>7863396.9465737455</v>
      </c>
      <c r="G29" s="524">
        <f t="shared" si="9"/>
        <v>1165133.9523856849</v>
      </c>
      <c r="H29" s="491">
        <f t="shared" si="10"/>
        <v>1165133.9523856849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7863396.9465737455</v>
      </c>
      <c r="E30" s="522">
        <f>IF(+I14&lt;F29,I14,D30)</f>
        <v>265987.04761904763</v>
      </c>
      <c r="F30" s="523">
        <f t="shared" si="8"/>
        <v>7597409.8989546979</v>
      </c>
      <c r="G30" s="524">
        <f t="shared" si="9"/>
        <v>1135225.2790335668</v>
      </c>
      <c r="H30" s="491">
        <f t="shared" si="10"/>
        <v>1135225.2790335668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7597409.8989546979</v>
      </c>
      <c r="E31" s="522">
        <f>IF(+I14&lt;F30,I14,D31)</f>
        <v>265987.04761904763</v>
      </c>
      <c r="F31" s="523">
        <f t="shared" si="8"/>
        <v>7331422.8513356503</v>
      </c>
      <c r="G31" s="524">
        <f t="shared" si="9"/>
        <v>1105316.6056814489</v>
      </c>
      <c r="H31" s="491">
        <f t="shared" si="10"/>
        <v>1105316.6056814489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7331422.8513356503</v>
      </c>
      <c r="E32" s="522">
        <f>IF(+I14&lt;F31,I14,D32)</f>
        <v>265987.04761904763</v>
      </c>
      <c r="F32" s="523">
        <f t="shared" si="8"/>
        <v>7065435.8037166027</v>
      </c>
      <c r="G32" s="524">
        <f t="shared" si="9"/>
        <v>1075407.9323293308</v>
      </c>
      <c r="H32" s="491">
        <f t="shared" si="10"/>
        <v>1075407.9323293308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7065435.8037166027</v>
      </c>
      <c r="E33" s="522">
        <f>IF(+I14&lt;F32,I14,D33)</f>
        <v>265987.04761904763</v>
      </c>
      <c r="F33" s="523">
        <f t="shared" si="8"/>
        <v>6799448.7560975552</v>
      </c>
      <c r="G33" s="524">
        <f t="shared" si="9"/>
        <v>1045499.2589772129</v>
      </c>
      <c r="H33" s="491">
        <f t="shared" si="10"/>
        <v>1045499.2589772129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6799448.7560975552</v>
      </c>
      <c r="E34" s="522">
        <f>IF(+I14&lt;F33,I14,D34)</f>
        <v>265987.04761904763</v>
      </c>
      <c r="F34" s="523">
        <f t="shared" si="8"/>
        <v>6533461.7084785076</v>
      </c>
      <c r="G34" s="524">
        <f t="shared" si="9"/>
        <v>1015590.5856250946</v>
      </c>
      <c r="H34" s="491">
        <f t="shared" si="10"/>
        <v>1015590.5856250946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6533461.7084785076</v>
      </c>
      <c r="E35" s="522">
        <f>IF(+I14&lt;F34,I14,D35)</f>
        <v>265987.04761904763</v>
      </c>
      <c r="F35" s="523">
        <f t="shared" si="8"/>
        <v>6267474.66085946</v>
      </c>
      <c r="G35" s="524">
        <f t="shared" si="9"/>
        <v>985681.91227297671</v>
      </c>
      <c r="H35" s="491">
        <f t="shared" si="10"/>
        <v>985681.91227297671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6267474.66085946</v>
      </c>
      <c r="E36" s="522">
        <f>IF(+I14&lt;F35,I14,D36)</f>
        <v>265987.04761904763</v>
      </c>
      <c r="F36" s="523">
        <f t="shared" si="8"/>
        <v>6001487.6132404124</v>
      </c>
      <c r="G36" s="524">
        <f t="shared" si="9"/>
        <v>955773.2389208586</v>
      </c>
      <c r="H36" s="491">
        <f t="shared" si="10"/>
        <v>955773.2389208586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6001487.6132404124</v>
      </c>
      <c r="E37" s="522">
        <f>IF(+I14&lt;F36,I14,D37)</f>
        <v>265987.04761904763</v>
      </c>
      <c r="F37" s="523">
        <f t="shared" si="8"/>
        <v>5735500.5656213649</v>
      </c>
      <c r="G37" s="524">
        <f t="shared" si="9"/>
        <v>925864.56556874071</v>
      </c>
      <c r="H37" s="491">
        <f t="shared" si="10"/>
        <v>925864.56556874071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5735500.5656213649</v>
      </c>
      <c r="E38" s="522">
        <f>IF(+I14&lt;F37,I14,D38)</f>
        <v>265987.04761904763</v>
      </c>
      <c r="F38" s="523">
        <f t="shared" si="8"/>
        <v>5469513.5180023173</v>
      </c>
      <c r="G38" s="524">
        <f t="shared" si="9"/>
        <v>895955.89221662236</v>
      </c>
      <c r="H38" s="491">
        <f t="shared" si="10"/>
        <v>895955.89221662236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5469513.5180023173</v>
      </c>
      <c r="E39" s="522">
        <f>IF(+I14&lt;F38,I14,D39)</f>
        <v>265987.04761904763</v>
      </c>
      <c r="F39" s="523">
        <f t="shared" si="8"/>
        <v>5203526.4703832697</v>
      </c>
      <c r="G39" s="524">
        <f t="shared" si="9"/>
        <v>866047.21886450448</v>
      </c>
      <c r="H39" s="491">
        <f t="shared" si="10"/>
        <v>866047.21886450448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5203526.4703832697</v>
      </c>
      <c r="E40" s="522">
        <f>IF(+I14&lt;F39,I14,D40)</f>
        <v>265987.04761904763</v>
      </c>
      <c r="F40" s="523">
        <f t="shared" si="8"/>
        <v>4937539.4227642221</v>
      </c>
      <c r="G40" s="524">
        <f t="shared" si="9"/>
        <v>836138.54551238636</v>
      </c>
      <c r="H40" s="491">
        <f t="shared" si="10"/>
        <v>836138.54551238636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4937539.4227642221</v>
      </c>
      <c r="E41" s="522">
        <f>IF(+I14&lt;F40,I14,D41)</f>
        <v>265987.04761904763</v>
      </c>
      <c r="F41" s="523">
        <f t="shared" si="8"/>
        <v>4671552.3751451746</v>
      </c>
      <c r="G41" s="524">
        <f t="shared" si="9"/>
        <v>806229.87216026848</v>
      </c>
      <c r="H41" s="491">
        <f t="shared" si="10"/>
        <v>806229.87216026848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4671552.3751451746</v>
      </c>
      <c r="E42" s="522">
        <f>IF(+I14&lt;F41,I14,D42)</f>
        <v>265987.04761904763</v>
      </c>
      <c r="F42" s="523">
        <f t="shared" si="8"/>
        <v>4405565.327526127</v>
      </c>
      <c r="G42" s="524">
        <f t="shared" si="9"/>
        <v>776321.19880815025</v>
      </c>
      <c r="H42" s="491">
        <f t="shared" si="10"/>
        <v>776321.19880815025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4405565.327526127</v>
      </c>
      <c r="E43" s="522">
        <f>IF(+I14&lt;F42,I14,D43)</f>
        <v>265987.04761904763</v>
      </c>
      <c r="F43" s="523">
        <f t="shared" si="8"/>
        <v>4139578.2799070794</v>
      </c>
      <c r="G43" s="524">
        <f t="shared" si="9"/>
        <v>746412.52545603225</v>
      </c>
      <c r="H43" s="491">
        <f t="shared" si="10"/>
        <v>746412.52545603225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4139578.2799070794</v>
      </c>
      <c r="E44" s="522">
        <f>IF(+I14&lt;F43,I14,D44)</f>
        <v>265987.04761904763</v>
      </c>
      <c r="F44" s="523">
        <f t="shared" si="8"/>
        <v>3873591.2322880318</v>
      </c>
      <c r="G44" s="524">
        <f t="shared" si="9"/>
        <v>716503.85210391425</v>
      </c>
      <c r="H44" s="491">
        <f t="shared" si="10"/>
        <v>716503.85210391425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3873591.2322880318</v>
      </c>
      <c r="E45" s="522">
        <f>IF(+I14&lt;F44,I14,D45)</f>
        <v>265987.04761904763</v>
      </c>
      <c r="F45" s="523">
        <f t="shared" si="8"/>
        <v>3607604.1846689843</v>
      </c>
      <c r="G45" s="524">
        <f t="shared" si="9"/>
        <v>686595.17875179625</v>
      </c>
      <c r="H45" s="491">
        <f t="shared" si="10"/>
        <v>686595.17875179625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3607604.1846689843</v>
      </c>
      <c r="E46" s="522">
        <f>IF(+I14&lt;F45,I14,D46)</f>
        <v>265987.04761904763</v>
      </c>
      <c r="F46" s="523">
        <f t="shared" si="8"/>
        <v>3341617.1370499367</v>
      </c>
      <c r="G46" s="524">
        <f t="shared" si="9"/>
        <v>656686.50539967814</v>
      </c>
      <c r="H46" s="491">
        <f t="shared" si="10"/>
        <v>656686.50539967814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3341617.1370499367</v>
      </c>
      <c r="E47" s="522">
        <f>IF(+I14&lt;F46,I14,D47)</f>
        <v>265987.04761904763</v>
      </c>
      <c r="F47" s="523">
        <f t="shared" si="8"/>
        <v>3075630.0894308891</v>
      </c>
      <c r="G47" s="524">
        <f t="shared" si="9"/>
        <v>626777.83204756002</v>
      </c>
      <c r="H47" s="491">
        <f t="shared" si="10"/>
        <v>626777.83204756002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3075630.0894308891</v>
      </c>
      <c r="E48" s="522">
        <f>IF(+I14&lt;F47,I14,D48)</f>
        <v>265987.04761904763</v>
      </c>
      <c r="F48" s="523">
        <f t="shared" si="8"/>
        <v>2809643.0418118415</v>
      </c>
      <c r="G48" s="524">
        <f t="shared" si="9"/>
        <v>596869.15869544202</v>
      </c>
      <c r="H48" s="491">
        <f t="shared" si="10"/>
        <v>596869.15869544202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2809643.0418118415</v>
      </c>
      <c r="E49" s="522">
        <f>IF(+I14&lt;F48,I14,D49)</f>
        <v>265987.04761904763</v>
      </c>
      <c r="F49" s="523">
        <f t="shared" si="8"/>
        <v>2543655.994192794</v>
      </c>
      <c r="G49" s="524">
        <f t="shared" si="9"/>
        <v>566960.48534332402</v>
      </c>
      <c r="H49" s="491">
        <f t="shared" si="10"/>
        <v>566960.48534332402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2543655.994192794</v>
      </c>
      <c r="E50" s="522">
        <f>IF(+I14&lt;F49,I14,D50)</f>
        <v>265987.04761904763</v>
      </c>
      <c r="F50" s="523">
        <f t="shared" si="8"/>
        <v>2277668.9465737464</v>
      </c>
      <c r="G50" s="524">
        <f t="shared" si="9"/>
        <v>537051.8119912059</v>
      </c>
      <c r="H50" s="491">
        <f t="shared" si="10"/>
        <v>537051.8119912059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2277668.9465737464</v>
      </c>
      <c r="E51" s="522">
        <f>IF(+I14&lt;F50,I14,D51)</f>
        <v>265987.04761904763</v>
      </c>
      <c r="F51" s="523">
        <f t="shared" si="8"/>
        <v>2011681.8989546988</v>
      </c>
      <c r="G51" s="524">
        <f t="shared" si="9"/>
        <v>507143.13863908791</v>
      </c>
      <c r="H51" s="491">
        <f t="shared" si="10"/>
        <v>507143.13863908791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2011681.8989546988</v>
      </c>
      <c r="E52" s="522">
        <f>IF(+I14&lt;F51,I14,D52)</f>
        <v>265987.04761904763</v>
      </c>
      <c r="F52" s="523">
        <f t="shared" si="8"/>
        <v>1745694.8513356512</v>
      </c>
      <c r="G52" s="524">
        <f t="shared" si="9"/>
        <v>477234.46528696979</v>
      </c>
      <c r="H52" s="491">
        <f t="shared" si="10"/>
        <v>477234.46528696979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1745694.8513356512</v>
      </c>
      <c r="E53" s="522">
        <f>IF(+I14&lt;F52,I14,D53)</f>
        <v>265987.04761904763</v>
      </c>
      <c r="F53" s="523">
        <f t="shared" si="8"/>
        <v>1479707.8037166037</v>
      </c>
      <c r="G53" s="524">
        <f t="shared" si="9"/>
        <v>447325.79193485179</v>
      </c>
      <c r="H53" s="491">
        <f t="shared" si="10"/>
        <v>447325.79193485179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1479707.8037166037</v>
      </c>
      <c r="E54" s="522">
        <f>IF(+I14&lt;F53,I14,D54)</f>
        <v>265987.04761904763</v>
      </c>
      <c r="F54" s="523">
        <f t="shared" si="8"/>
        <v>1213720.7560975561</v>
      </c>
      <c r="G54" s="524">
        <f t="shared" si="9"/>
        <v>417417.11858273373</v>
      </c>
      <c r="H54" s="491">
        <f t="shared" si="10"/>
        <v>417417.11858273373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1213720.7560975561</v>
      </c>
      <c r="E55" s="522">
        <f>IF(+I14&lt;F54,I14,D55)</f>
        <v>265987.04761904763</v>
      </c>
      <c r="F55" s="523">
        <f t="shared" si="8"/>
        <v>947733.70847850852</v>
      </c>
      <c r="G55" s="524">
        <f t="shared" si="9"/>
        <v>387508.44523061567</v>
      </c>
      <c r="H55" s="491">
        <f t="shared" si="10"/>
        <v>387508.44523061567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947733.70847850852</v>
      </c>
      <c r="E56" s="522">
        <f>IF(+I14&lt;F55,I14,D56)</f>
        <v>265987.04761904763</v>
      </c>
      <c r="F56" s="523">
        <f t="shared" si="8"/>
        <v>681746.66085946094</v>
      </c>
      <c r="G56" s="524">
        <f t="shared" si="9"/>
        <v>357599.77187849762</v>
      </c>
      <c r="H56" s="491">
        <f t="shared" si="10"/>
        <v>357599.77187849762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681746.66085946094</v>
      </c>
      <c r="E57" s="522">
        <f>IF(+I14&lt;F56,I14,D57)</f>
        <v>265987.04761904763</v>
      </c>
      <c r="F57" s="523">
        <f t="shared" si="8"/>
        <v>415759.61324041331</v>
      </c>
      <c r="G57" s="524">
        <f t="shared" si="9"/>
        <v>327691.09852637956</v>
      </c>
      <c r="H57" s="491">
        <f t="shared" si="10"/>
        <v>327691.09852637956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415759.61324041331</v>
      </c>
      <c r="E58" s="522">
        <f>IF(+I14&lt;F57,I14,D58)</f>
        <v>265987.04761904763</v>
      </c>
      <c r="F58" s="523">
        <f t="shared" si="8"/>
        <v>149772.56562136568</v>
      </c>
      <c r="G58" s="524">
        <f t="shared" si="9"/>
        <v>297782.4251742615</v>
      </c>
      <c r="H58" s="491">
        <f t="shared" si="10"/>
        <v>297782.4251742615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149772.56562136568</v>
      </c>
      <c r="E59" s="522">
        <f>IF(+I14&lt;F58,I14,D59)</f>
        <v>149772.56562136568</v>
      </c>
      <c r="F59" s="523">
        <f t="shared" si="8"/>
        <v>0</v>
      </c>
      <c r="G59" s="524">
        <f t="shared" si="9"/>
        <v>158193.08606094311</v>
      </c>
      <c r="H59" s="491">
        <f t="shared" si="10"/>
        <v>158193.08606094311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9"/>
        <v>0</v>
      </c>
      <c r="H60" s="491">
        <f t="shared" si="10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11171456.000000002</v>
      </c>
      <c r="F73" s="375"/>
      <c r="G73" s="375">
        <f>SUM(G17:G72)</f>
        <v>37420657.15375492</v>
      </c>
      <c r="H73" s="375">
        <f>SUM(H17:H72)</f>
        <v>37420657.15375492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1404403.3392026301</v>
      </c>
      <c r="N87" s="546">
        <f>IF(J92&lt;D11,0,VLOOKUP(J92,C17:O72,11))</f>
        <v>1404403.3392026301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1450559.273323264</v>
      </c>
      <c r="N88" s="550">
        <f>IF(J92&lt;D11,0,VLOOKUP(J92,C99:P154,7))</f>
        <v>1450559.273323264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46155.934120633872</v>
      </c>
      <c r="N89" s="555">
        <f>+N88-N87</f>
        <v>46155.934120633872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11171456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265987.04761904763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11">+I99-H99</f>
        <v>0</v>
      </c>
      <c r="K99" s="514"/>
      <c r="L99" s="512">
        <f>+H99</f>
        <v>736637.67271858163</v>
      </c>
      <c r="M99" s="513">
        <f t="shared" ref="M99:M100" si="12">IF(L99&lt;&gt;0,+H99-L99,0)</f>
        <v>0</v>
      </c>
      <c r="N99" s="512">
        <f>+I99</f>
        <v>736637.67271858163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11016340.513888888</v>
      </c>
      <c r="E100" s="630">
        <v>259801.3023255814</v>
      </c>
      <c r="F100" s="631">
        <v>10756539.211563306</v>
      </c>
      <c r="G100" s="631">
        <v>10886439.862726096</v>
      </c>
      <c r="H100" s="633">
        <v>1425091.7751290696</v>
      </c>
      <c r="I100" s="634">
        <v>1425091.7751290696</v>
      </c>
      <c r="J100" s="514">
        <f t="shared" si="11"/>
        <v>0</v>
      </c>
      <c r="K100" s="514"/>
      <c r="L100" s="655">
        <f>+H100</f>
        <v>1425091.7751290696</v>
      </c>
      <c r="M100" s="514">
        <f t="shared" si="12"/>
        <v>0</v>
      </c>
      <c r="N100" s="655">
        <f>+I100</f>
        <v>1425091.7751290696</v>
      </c>
      <c r="O100" s="514">
        <f t="shared" si="13"/>
        <v>0</v>
      </c>
      <c r="P100" s="514">
        <f t="shared" si="14"/>
        <v>0</v>
      </c>
    </row>
    <row r="101" spans="1:16">
      <c r="B101" s="195" t="str">
        <f t="shared" ref="B101:B154" si="15">IF(D101=F100,"","IU")</f>
        <v/>
      </c>
      <c r="C101" s="507">
        <f>IF(D93="","-",+C100+1)</f>
        <v>2020</v>
      </c>
      <c r="D101" s="629">
        <v>10756539.211563306</v>
      </c>
      <c r="E101" s="630">
        <v>265987.04761904763</v>
      </c>
      <c r="F101" s="631">
        <v>10490552.163944257</v>
      </c>
      <c r="G101" s="631">
        <v>10623545.687753782</v>
      </c>
      <c r="H101" s="633">
        <v>1408802.5719974055</v>
      </c>
      <c r="I101" s="634">
        <v>1408802.5719974055</v>
      </c>
      <c r="J101" s="514">
        <f t="shared" si="11"/>
        <v>0</v>
      </c>
      <c r="K101" s="514"/>
      <c r="L101" s="655">
        <f>+H101</f>
        <v>1408802.5719974055</v>
      </c>
      <c r="M101" s="514">
        <f t="shared" ref="M101" si="16">IF(L101&lt;&gt;0,+H101-L101,0)</f>
        <v>0</v>
      </c>
      <c r="N101" s="655">
        <f>+I101</f>
        <v>1408802.5719974055</v>
      </c>
      <c r="O101" s="514">
        <f t="shared" si="13"/>
        <v>0</v>
      </c>
      <c r="P101" s="514">
        <f t="shared" si="14"/>
        <v>0</v>
      </c>
    </row>
    <row r="102" spans="1:16">
      <c r="B102" s="195" t="str">
        <f t="shared" si="15"/>
        <v/>
      </c>
      <c r="C102" s="507">
        <f>IF(D93="","-",+C101+1)</f>
        <v>2021</v>
      </c>
      <c r="D102" s="629">
        <v>10490552.163944257</v>
      </c>
      <c r="E102" s="630">
        <v>272474.53658536583</v>
      </c>
      <c r="F102" s="631">
        <v>10218077.627358891</v>
      </c>
      <c r="G102" s="631">
        <v>10354314.895651575</v>
      </c>
      <c r="H102" s="633">
        <v>1447836.5815752498</v>
      </c>
      <c r="I102" s="634">
        <v>1447836.5815752498</v>
      </c>
      <c r="J102" s="514">
        <f t="shared" si="11"/>
        <v>0</v>
      </c>
      <c r="K102" s="514"/>
      <c r="L102" s="655">
        <f>+H102</f>
        <v>1447836.5815752498</v>
      </c>
      <c r="M102" s="514">
        <f t="shared" ref="M102" si="17">IF(L102&lt;&gt;0,+H102-L102,0)</f>
        <v>0</v>
      </c>
      <c r="N102" s="655">
        <f>+I102</f>
        <v>1447836.5815752498</v>
      </c>
      <c r="O102" s="514">
        <f t="shared" si="13"/>
        <v>0</v>
      </c>
      <c r="P102" s="514">
        <f t="shared" si="14"/>
        <v>0</v>
      </c>
    </row>
    <row r="103" spans="1:16">
      <c r="B103" s="195" t="str">
        <f t="shared" si="15"/>
        <v/>
      </c>
      <c r="C103" s="507">
        <f>IF(D93="","-",+C102+1)</f>
        <v>2022</v>
      </c>
      <c r="D103" s="374">
        <f>IF(F102+SUM(E$99:E102)=D$92,F102,D$92-SUM(E$99:E102))</f>
        <v>10218077.627358891</v>
      </c>
      <c r="E103" s="522">
        <f>IF(+J96&lt;F102,J96,D103)</f>
        <v>265987.04761904763</v>
      </c>
      <c r="F103" s="523">
        <f t="shared" ref="F103:F154" si="18">+D103-E103</f>
        <v>9952090.5797398426</v>
      </c>
      <c r="G103" s="523">
        <f t="shared" ref="G103:G154" si="19">+(F103+D103)/2</f>
        <v>10085084.103549367</v>
      </c>
      <c r="H103" s="526">
        <f t="shared" ref="H103:H154" si="20">+J$94*G103+E103</f>
        <v>1450559.273323264</v>
      </c>
      <c r="I103" s="577">
        <f t="shared" ref="I103:I154" si="21">+J$95*G103+E103</f>
        <v>1450559.273323264</v>
      </c>
      <c r="J103" s="514">
        <f t="shared" si="11"/>
        <v>0</v>
      </c>
      <c r="K103" s="514"/>
      <c r="L103" s="525"/>
      <c r="M103" s="514">
        <f t="shared" ref="M103:M130" si="22">IF(L103&lt;&gt;0,+H103-L103,0)</f>
        <v>0</v>
      </c>
      <c r="N103" s="525"/>
      <c r="O103" s="514">
        <f t="shared" si="13"/>
        <v>0</v>
      </c>
      <c r="P103" s="514">
        <f t="shared" si="14"/>
        <v>0</v>
      </c>
    </row>
    <row r="104" spans="1:16">
      <c r="B104" s="195" t="str">
        <f t="shared" si="15"/>
        <v/>
      </c>
      <c r="C104" s="507">
        <f>IF(D93="","-",+C103+1)</f>
        <v>2023</v>
      </c>
      <c r="D104" s="374">
        <f>IF(F103+SUM(E$99:E103)=D$92,F103,D$92-SUM(E$99:E103))</f>
        <v>9952090.5797398426</v>
      </c>
      <c r="E104" s="522">
        <f>IF(+J96&lt;F103,J96,D104)</f>
        <v>265987.04761904763</v>
      </c>
      <c r="F104" s="523">
        <f t="shared" si="18"/>
        <v>9686103.5321207941</v>
      </c>
      <c r="G104" s="523">
        <f t="shared" si="19"/>
        <v>9819097.0559303183</v>
      </c>
      <c r="H104" s="526">
        <f t="shared" si="20"/>
        <v>1419317.0084327115</v>
      </c>
      <c r="I104" s="577">
        <f t="shared" si="21"/>
        <v>1419317.0084327115</v>
      </c>
      <c r="J104" s="514">
        <f t="shared" si="11"/>
        <v>0</v>
      </c>
      <c r="K104" s="514"/>
      <c r="L104" s="525"/>
      <c r="M104" s="514">
        <f t="shared" si="22"/>
        <v>0</v>
      </c>
      <c r="N104" s="525"/>
      <c r="O104" s="514">
        <f t="shared" si="13"/>
        <v>0</v>
      </c>
      <c r="P104" s="514">
        <f t="shared" si="14"/>
        <v>0</v>
      </c>
    </row>
    <row r="105" spans="1:16">
      <c r="B105" s="195" t="str">
        <f t="shared" si="15"/>
        <v/>
      </c>
      <c r="C105" s="507">
        <f>IF(D93="","-",+C104+1)</f>
        <v>2024</v>
      </c>
      <c r="D105" s="374">
        <f>IF(F104+SUM(E$99:E104)=D$92,F104,D$92-SUM(E$99:E104))</f>
        <v>9686103.5321207941</v>
      </c>
      <c r="E105" s="522">
        <f>IF(+J96&lt;F104,J96,D105)</f>
        <v>265987.04761904763</v>
      </c>
      <c r="F105" s="523">
        <f t="shared" si="18"/>
        <v>9420116.4845017456</v>
      </c>
      <c r="G105" s="523">
        <f t="shared" si="19"/>
        <v>9553110.0083112698</v>
      </c>
      <c r="H105" s="526">
        <f t="shared" si="20"/>
        <v>1388074.7435421587</v>
      </c>
      <c r="I105" s="577">
        <f t="shared" si="21"/>
        <v>1388074.7435421587</v>
      </c>
      <c r="J105" s="514">
        <f t="shared" si="11"/>
        <v>0</v>
      </c>
      <c r="K105" s="514"/>
      <c r="L105" s="525"/>
      <c r="M105" s="514">
        <f t="shared" si="22"/>
        <v>0</v>
      </c>
      <c r="N105" s="525"/>
      <c r="O105" s="514">
        <f t="shared" si="13"/>
        <v>0</v>
      </c>
      <c r="P105" s="514">
        <f t="shared" si="14"/>
        <v>0</v>
      </c>
    </row>
    <row r="106" spans="1:16">
      <c r="B106" s="195" t="str">
        <f t="shared" si="15"/>
        <v/>
      </c>
      <c r="C106" s="507">
        <f>IF(D93="","-",+C105+1)</f>
        <v>2025</v>
      </c>
      <c r="D106" s="374">
        <f>IF(F105+SUM(E$99:E105)=D$92,F105,D$92-SUM(E$99:E105))</f>
        <v>9420116.4845017456</v>
      </c>
      <c r="E106" s="522">
        <f>IF(+J96&lt;F105,J96,D106)</f>
        <v>265987.04761904763</v>
      </c>
      <c r="F106" s="523">
        <f t="shared" si="18"/>
        <v>9154129.436882697</v>
      </c>
      <c r="G106" s="523">
        <f t="shared" si="19"/>
        <v>9287122.9606922213</v>
      </c>
      <c r="H106" s="526">
        <f t="shared" si="20"/>
        <v>1356832.4786516062</v>
      </c>
      <c r="I106" s="577">
        <f t="shared" si="21"/>
        <v>1356832.4786516062</v>
      </c>
      <c r="J106" s="514">
        <f t="shared" si="11"/>
        <v>0</v>
      </c>
      <c r="K106" s="514"/>
      <c r="L106" s="525"/>
      <c r="M106" s="514">
        <f t="shared" si="22"/>
        <v>0</v>
      </c>
      <c r="N106" s="525"/>
      <c r="O106" s="514">
        <f t="shared" si="13"/>
        <v>0</v>
      </c>
      <c r="P106" s="514">
        <f t="shared" si="14"/>
        <v>0</v>
      </c>
    </row>
    <row r="107" spans="1:16">
      <c r="B107" s="195" t="str">
        <f t="shared" si="15"/>
        <v/>
      </c>
      <c r="C107" s="507">
        <f>IF(D93="","-",+C106+1)</f>
        <v>2026</v>
      </c>
      <c r="D107" s="374">
        <f>IF(F106+SUM(E$99:E106)=D$92,F106,D$92-SUM(E$99:E106))</f>
        <v>9154129.436882697</v>
      </c>
      <c r="E107" s="522">
        <f>IF(+J96&lt;F106,J96,D107)</f>
        <v>265987.04761904763</v>
      </c>
      <c r="F107" s="523">
        <f t="shared" si="18"/>
        <v>8888142.3892636485</v>
      </c>
      <c r="G107" s="523">
        <f t="shared" si="19"/>
        <v>9021135.9130731728</v>
      </c>
      <c r="H107" s="526">
        <f t="shared" si="20"/>
        <v>1325590.2137610537</v>
      </c>
      <c r="I107" s="577">
        <f t="shared" si="21"/>
        <v>1325590.2137610537</v>
      </c>
      <c r="J107" s="514">
        <f t="shared" si="11"/>
        <v>0</v>
      </c>
      <c r="K107" s="514"/>
      <c r="L107" s="525"/>
      <c r="M107" s="514">
        <f t="shared" si="22"/>
        <v>0</v>
      </c>
      <c r="N107" s="525"/>
      <c r="O107" s="514">
        <f t="shared" si="13"/>
        <v>0</v>
      </c>
      <c r="P107" s="514">
        <f t="shared" si="14"/>
        <v>0</v>
      </c>
    </row>
    <row r="108" spans="1:16">
      <c r="B108" s="195" t="str">
        <f t="shared" si="15"/>
        <v/>
      </c>
      <c r="C108" s="507">
        <f>IF(D93="","-",+C107+1)</f>
        <v>2027</v>
      </c>
      <c r="D108" s="374">
        <f>IF(F107+SUM(E$99:E107)=D$92,F107,D$92-SUM(E$99:E107))</f>
        <v>8888142.3892636485</v>
      </c>
      <c r="E108" s="522">
        <f>IF(+J96&lt;F107,J96,D108)</f>
        <v>265987.04761904763</v>
      </c>
      <c r="F108" s="523">
        <f t="shared" si="18"/>
        <v>8622155.3416446</v>
      </c>
      <c r="G108" s="523">
        <f t="shared" si="19"/>
        <v>8755148.8654541243</v>
      </c>
      <c r="H108" s="526">
        <f t="shared" si="20"/>
        <v>1294347.9488705015</v>
      </c>
      <c r="I108" s="577">
        <f t="shared" si="21"/>
        <v>1294347.9488705015</v>
      </c>
      <c r="J108" s="514">
        <f t="shared" si="11"/>
        <v>0</v>
      </c>
      <c r="K108" s="514"/>
      <c r="L108" s="525"/>
      <c r="M108" s="514">
        <f t="shared" si="22"/>
        <v>0</v>
      </c>
      <c r="N108" s="525"/>
      <c r="O108" s="514">
        <f t="shared" si="13"/>
        <v>0</v>
      </c>
      <c r="P108" s="514">
        <f t="shared" si="14"/>
        <v>0</v>
      </c>
    </row>
    <row r="109" spans="1:16">
      <c r="B109" s="195" t="str">
        <f t="shared" si="15"/>
        <v/>
      </c>
      <c r="C109" s="507">
        <f>IF(D93="","-",+C108+1)</f>
        <v>2028</v>
      </c>
      <c r="D109" s="374">
        <f>IF(F108+SUM(E$99:E108)=D$92,F108,D$92-SUM(E$99:E108))</f>
        <v>8622155.3416446</v>
      </c>
      <c r="E109" s="522">
        <f>IF(+J96&lt;F108,J96,D109)</f>
        <v>265987.04761904763</v>
      </c>
      <c r="F109" s="523">
        <f t="shared" si="18"/>
        <v>8356168.2940255525</v>
      </c>
      <c r="G109" s="523">
        <f t="shared" si="19"/>
        <v>8489161.8178350758</v>
      </c>
      <c r="H109" s="526">
        <f t="shared" si="20"/>
        <v>1263105.6839799487</v>
      </c>
      <c r="I109" s="577">
        <f t="shared" si="21"/>
        <v>1263105.6839799487</v>
      </c>
      <c r="J109" s="514">
        <f t="shared" si="11"/>
        <v>0</v>
      </c>
      <c r="K109" s="514"/>
      <c r="L109" s="525"/>
      <c r="M109" s="514">
        <f t="shared" si="22"/>
        <v>0</v>
      </c>
      <c r="N109" s="525"/>
      <c r="O109" s="514">
        <f t="shared" si="13"/>
        <v>0</v>
      </c>
      <c r="P109" s="514">
        <f t="shared" si="14"/>
        <v>0</v>
      </c>
    </row>
    <row r="110" spans="1:16">
      <c r="B110" s="195" t="str">
        <f t="shared" si="15"/>
        <v/>
      </c>
      <c r="C110" s="507">
        <f>IF(D93="","-",+C109+1)</f>
        <v>2029</v>
      </c>
      <c r="D110" s="374">
        <f>IF(F109+SUM(E$99:E109)=D$92,F109,D$92-SUM(E$99:E109))</f>
        <v>8356168.2940255525</v>
      </c>
      <c r="E110" s="522">
        <f>IF(+J96&lt;F109,J96,D110)</f>
        <v>265987.04761904763</v>
      </c>
      <c r="F110" s="523">
        <f t="shared" si="18"/>
        <v>8090181.2464065049</v>
      </c>
      <c r="G110" s="523">
        <f t="shared" si="19"/>
        <v>8223174.7702160291</v>
      </c>
      <c r="H110" s="526">
        <f t="shared" si="20"/>
        <v>1231863.4190893965</v>
      </c>
      <c r="I110" s="577">
        <f t="shared" si="21"/>
        <v>1231863.4190893965</v>
      </c>
      <c r="J110" s="514">
        <f t="shared" si="11"/>
        <v>0</v>
      </c>
      <c r="K110" s="514"/>
      <c r="L110" s="525"/>
      <c r="M110" s="514">
        <f t="shared" si="22"/>
        <v>0</v>
      </c>
      <c r="N110" s="525"/>
      <c r="O110" s="514">
        <f t="shared" si="13"/>
        <v>0</v>
      </c>
      <c r="P110" s="514">
        <f t="shared" si="14"/>
        <v>0</v>
      </c>
    </row>
    <row r="111" spans="1:16">
      <c r="B111" s="195" t="str">
        <f t="shared" si="15"/>
        <v/>
      </c>
      <c r="C111" s="507">
        <f>IF(D93="","-",+C110+1)</f>
        <v>2030</v>
      </c>
      <c r="D111" s="374">
        <f>IF(F110+SUM(E$99:E110)=D$92,F110,D$92-SUM(E$99:E110))</f>
        <v>8090181.2464065049</v>
      </c>
      <c r="E111" s="522">
        <f>IF(+J96&lt;F110,J96,D111)</f>
        <v>265987.04761904763</v>
      </c>
      <c r="F111" s="523">
        <f t="shared" si="18"/>
        <v>7824194.1987874573</v>
      </c>
      <c r="G111" s="523">
        <f t="shared" si="19"/>
        <v>7957187.7225969806</v>
      </c>
      <c r="H111" s="526">
        <f t="shared" si="20"/>
        <v>1200621.154198844</v>
      </c>
      <c r="I111" s="577">
        <f t="shared" si="21"/>
        <v>1200621.154198844</v>
      </c>
      <c r="J111" s="514">
        <f t="shared" si="11"/>
        <v>0</v>
      </c>
      <c r="K111" s="514"/>
      <c r="L111" s="525"/>
      <c r="M111" s="514">
        <f t="shared" si="22"/>
        <v>0</v>
      </c>
      <c r="N111" s="525"/>
      <c r="O111" s="514">
        <f t="shared" si="13"/>
        <v>0</v>
      </c>
      <c r="P111" s="514">
        <f t="shared" si="14"/>
        <v>0</v>
      </c>
    </row>
    <row r="112" spans="1:16">
      <c r="B112" s="195" t="str">
        <f t="shared" si="15"/>
        <v/>
      </c>
      <c r="C112" s="507">
        <f>IF(D93="","-",+C111+1)</f>
        <v>2031</v>
      </c>
      <c r="D112" s="374">
        <f>IF(F111+SUM(E$99:E111)=D$92,F111,D$92-SUM(E$99:E111))</f>
        <v>7824194.1987874573</v>
      </c>
      <c r="E112" s="522">
        <f>IF(+J96&lt;F111,J96,D112)</f>
        <v>265987.04761904763</v>
      </c>
      <c r="F112" s="523">
        <f t="shared" si="18"/>
        <v>7558207.1511684097</v>
      </c>
      <c r="G112" s="523">
        <f t="shared" si="19"/>
        <v>7691200.674977934</v>
      </c>
      <c r="H112" s="526">
        <f t="shared" si="20"/>
        <v>1169378.8893082917</v>
      </c>
      <c r="I112" s="577">
        <f t="shared" si="21"/>
        <v>1169378.8893082917</v>
      </c>
      <c r="J112" s="514">
        <f t="shared" si="11"/>
        <v>0</v>
      </c>
      <c r="K112" s="514"/>
      <c r="L112" s="525"/>
      <c r="M112" s="514">
        <f t="shared" si="22"/>
        <v>0</v>
      </c>
      <c r="N112" s="525"/>
      <c r="O112" s="514">
        <f t="shared" si="13"/>
        <v>0</v>
      </c>
      <c r="P112" s="514">
        <f t="shared" si="14"/>
        <v>0</v>
      </c>
    </row>
    <row r="113" spans="2:16">
      <c r="B113" s="195" t="str">
        <f t="shared" si="15"/>
        <v/>
      </c>
      <c r="C113" s="507">
        <f>IF(D93="","-",+C112+1)</f>
        <v>2032</v>
      </c>
      <c r="D113" s="374">
        <f>IF(F112+SUM(E$99:E112)=D$92,F112,D$92-SUM(E$99:E112))</f>
        <v>7558207.1511684097</v>
      </c>
      <c r="E113" s="522">
        <f>IF(+J96&lt;F112,J96,D113)</f>
        <v>265987.04761904763</v>
      </c>
      <c r="F113" s="523">
        <f t="shared" si="18"/>
        <v>7292220.1035493622</v>
      </c>
      <c r="G113" s="523">
        <f t="shared" si="19"/>
        <v>7425213.6273588855</v>
      </c>
      <c r="H113" s="526">
        <f t="shared" si="20"/>
        <v>1138136.6244177392</v>
      </c>
      <c r="I113" s="577">
        <f t="shared" si="21"/>
        <v>1138136.6244177392</v>
      </c>
      <c r="J113" s="514">
        <f t="shared" si="11"/>
        <v>0</v>
      </c>
      <c r="K113" s="514"/>
      <c r="L113" s="525"/>
      <c r="M113" s="514">
        <f t="shared" si="22"/>
        <v>0</v>
      </c>
      <c r="N113" s="525"/>
      <c r="O113" s="514">
        <f t="shared" si="13"/>
        <v>0</v>
      </c>
      <c r="P113" s="514">
        <f t="shared" si="14"/>
        <v>0</v>
      </c>
    </row>
    <row r="114" spans="2:16">
      <c r="B114" s="195" t="str">
        <f t="shared" si="15"/>
        <v/>
      </c>
      <c r="C114" s="507">
        <f>IF(D93="","-",+C113+1)</f>
        <v>2033</v>
      </c>
      <c r="D114" s="374">
        <f>IF(F113+SUM(E$99:E113)=D$92,F113,D$92-SUM(E$99:E113))</f>
        <v>7292220.1035493622</v>
      </c>
      <c r="E114" s="522">
        <f>IF(+J96&lt;F113,J96,D114)</f>
        <v>265987.04761904763</v>
      </c>
      <c r="F114" s="523">
        <f t="shared" si="18"/>
        <v>7026233.0559303146</v>
      </c>
      <c r="G114" s="523">
        <f t="shared" si="19"/>
        <v>7159226.5797398388</v>
      </c>
      <c r="H114" s="526">
        <f t="shared" si="20"/>
        <v>1106894.359527187</v>
      </c>
      <c r="I114" s="577">
        <f t="shared" si="21"/>
        <v>1106894.359527187</v>
      </c>
      <c r="J114" s="514">
        <f t="shared" si="11"/>
        <v>0</v>
      </c>
      <c r="K114" s="514"/>
      <c r="L114" s="525"/>
      <c r="M114" s="514">
        <f t="shared" si="22"/>
        <v>0</v>
      </c>
      <c r="N114" s="525"/>
      <c r="O114" s="514">
        <f t="shared" si="13"/>
        <v>0</v>
      </c>
      <c r="P114" s="514">
        <f t="shared" si="14"/>
        <v>0</v>
      </c>
    </row>
    <row r="115" spans="2:16">
      <c r="B115" s="195" t="str">
        <f t="shared" si="15"/>
        <v/>
      </c>
      <c r="C115" s="507">
        <f>IF(D93="","-",+C114+1)</f>
        <v>2034</v>
      </c>
      <c r="D115" s="374">
        <f>IF(F114+SUM(E$99:E114)=D$92,F114,D$92-SUM(E$99:E114))</f>
        <v>7026233.0559303146</v>
      </c>
      <c r="E115" s="522">
        <f>IF(+J96&lt;F114,J96,D115)</f>
        <v>265987.04761904763</v>
      </c>
      <c r="F115" s="523">
        <f t="shared" si="18"/>
        <v>6760246.008311267</v>
      </c>
      <c r="G115" s="523">
        <f t="shared" si="19"/>
        <v>6893239.5321207903</v>
      </c>
      <c r="H115" s="526">
        <f t="shared" si="20"/>
        <v>1075652.0946366345</v>
      </c>
      <c r="I115" s="577">
        <f t="shared" si="21"/>
        <v>1075652.0946366345</v>
      </c>
      <c r="J115" s="514">
        <f t="shared" si="11"/>
        <v>0</v>
      </c>
      <c r="K115" s="514"/>
      <c r="L115" s="525"/>
      <c r="M115" s="514">
        <f t="shared" si="22"/>
        <v>0</v>
      </c>
      <c r="N115" s="525"/>
      <c r="O115" s="514">
        <f t="shared" si="13"/>
        <v>0</v>
      </c>
      <c r="P115" s="514">
        <f t="shared" si="14"/>
        <v>0</v>
      </c>
    </row>
    <row r="116" spans="2:16">
      <c r="B116" s="195" t="str">
        <f t="shared" si="15"/>
        <v/>
      </c>
      <c r="C116" s="507">
        <f>IF(D93="","-",+C115+1)</f>
        <v>2035</v>
      </c>
      <c r="D116" s="374">
        <f>IF(F115+SUM(E$99:E115)=D$92,F115,D$92-SUM(E$99:E115))</f>
        <v>6760246.008311267</v>
      </c>
      <c r="E116" s="522">
        <f>IF(+J96&lt;F115,J96,D116)</f>
        <v>265987.04761904763</v>
      </c>
      <c r="F116" s="523">
        <f t="shared" si="18"/>
        <v>6494258.9606922194</v>
      </c>
      <c r="G116" s="523">
        <f t="shared" si="19"/>
        <v>6627252.4845017437</v>
      </c>
      <c r="H116" s="526">
        <f t="shared" si="20"/>
        <v>1044409.8297460822</v>
      </c>
      <c r="I116" s="577">
        <f t="shared" si="21"/>
        <v>1044409.8297460822</v>
      </c>
      <c r="J116" s="514">
        <f t="shared" si="11"/>
        <v>0</v>
      </c>
      <c r="K116" s="514"/>
      <c r="L116" s="525"/>
      <c r="M116" s="514">
        <f t="shared" si="22"/>
        <v>0</v>
      </c>
      <c r="N116" s="525"/>
      <c r="O116" s="514">
        <f t="shared" si="13"/>
        <v>0</v>
      </c>
      <c r="P116" s="514">
        <f t="shared" si="14"/>
        <v>0</v>
      </c>
    </row>
    <row r="117" spans="2:16">
      <c r="B117" s="195" t="str">
        <f t="shared" si="15"/>
        <v/>
      </c>
      <c r="C117" s="507">
        <f>IF(D93="","-",+C116+1)</f>
        <v>2036</v>
      </c>
      <c r="D117" s="374">
        <f>IF(F116+SUM(E$99:E116)=D$92,F116,D$92-SUM(E$99:E116))</f>
        <v>6494258.9606922194</v>
      </c>
      <c r="E117" s="522">
        <f>IF(+J96&lt;F116,J96,D117)</f>
        <v>265987.04761904763</v>
      </c>
      <c r="F117" s="523">
        <f t="shared" si="18"/>
        <v>6228271.9130731719</v>
      </c>
      <c r="G117" s="523">
        <f t="shared" si="19"/>
        <v>6361265.4368826952</v>
      </c>
      <c r="H117" s="526">
        <f t="shared" si="20"/>
        <v>1013167.5648555297</v>
      </c>
      <c r="I117" s="577">
        <f t="shared" si="21"/>
        <v>1013167.5648555297</v>
      </c>
      <c r="J117" s="514">
        <f t="shared" si="11"/>
        <v>0</v>
      </c>
      <c r="K117" s="514"/>
      <c r="L117" s="525"/>
      <c r="M117" s="514">
        <f t="shared" si="22"/>
        <v>0</v>
      </c>
      <c r="N117" s="525"/>
      <c r="O117" s="514">
        <f t="shared" si="13"/>
        <v>0</v>
      </c>
      <c r="P117" s="514">
        <f t="shared" si="14"/>
        <v>0</v>
      </c>
    </row>
    <row r="118" spans="2:16">
      <c r="B118" s="195" t="str">
        <f t="shared" si="15"/>
        <v/>
      </c>
      <c r="C118" s="507">
        <f>IF(D93="","-",+C117+1)</f>
        <v>2037</v>
      </c>
      <c r="D118" s="374">
        <f>IF(F117+SUM(E$99:E117)=D$92,F117,D$92-SUM(E$99:E117))</f>
        <v>6228271.9130731719</v>
      </c>
      <c r="E118" s="522">
        <f>IF(+J96&lt;F117,J96,D118)</f>
        <v>265987.04761904763</v>
      </c>
      <c r="F118" s="523">
        <f t="shared" si="18"/>
        <v>5962284.8654541243</v>
      </c>
      <c r="G118" s="523">
        <f t="shared" si="19"/>
        <v>6095278.3892636485</v>
      </c>
      <c r="H118" s="526">
        <f t="shared" si="20"/>
        <v>981925.29996497743</v>
      </c>
      <c r="I118" s="577">
        <f t="shared" si="21"/>
        <v>981925.29996497743</v>
      </c>
      <c r="J118" s="514">
        <f t="shared" si="11"/>
        <v>0</v>
      </c>
      <c r="K118" s="514"/>
      <c r="L118" s="525"/>
      <c r="M118" s="514">
        <f t="shared" si="22"/>
        <v>0</v>
      </c>
      <c r="N118" s="525"/>
      <c r="O118" s="514">
        <f t="shared" si="13"/>
        <v>0</v>
      </c>
      <c r="P118" s="514">
        <f t="shared" si="14"/>
        <v>0</v>
      </c>
    </row>
    <row r="119" spans="2:16">
      <c r="B119" s="195" t="str">
        <f t="shared" si="15"/>
        <v/>
      </c>
      <c r="C119" s="507">
        <f>IF(D93="","-",+C118+1)</f>
        <v>2038</v>
      </c>
      <c r="D119" s="374">
        <f>IF(F118+SUM(E$99:E118)=D$92,F118,D$92-SUM(E$99:E118))</f>
        <v>5962284.8654541243</v>
      </c>
      <c r="E119" s="522">
        <f>IF(+J96&lt;F118,J96,D119)</f>
        <v>265987.04761904763</v>
      </c>
      <c r="F119" s="523">
        <f t="shared" si="18"/>
        <v>5696297.8178350767</v>
      </c>
      <c r="G119" s="523">
        <f t="shared" si="19"/>
        <v>5829291.3416446</v>
      </c>
      <c r="H119" s="526">
        <f t="shared" si="20"/>
        <v>950683.0350744247</v>
      </c>
      <c r="I119" s="577">
        <f t="shared" si="21"/>
        <v>950683.0350744247</v>
      </c>
      <c r="J119" s="514">
        <f t="shared" si="11"/>
        <v>0</v>
      </c>
      <c r="K119" s="514"/>
      <c r="L119" s="525"/>
      <c r="M119" s="514">
        <f t="shared" si="22"/>
        <v>0</v>
      </c>
      <c r="N119" s="525"/>
      <c r="O119" s="514">
        <f t="shared" si="13"/>
        <v>0</v>
      </c>
      <c r="P119" s="514">
        <f t="shared" si="14"/>
        <v>0</v>
      </c>
    </row>
    <row r="120" spans="2:16">
      <c r="B120" s="195" t="str">
        <f t="shared" si="15"/>
        <v/>
      </c>
      <c r="C120" s="507">
        <f>IF(D93="","-",+C119+1)</f>
        <v>2039</v>
      </c>
      <c r="D120" s="374">
        <f>IF(F119+SUM(E$99:E119)=D$92,F119,D$92-SUM(E$99:E119))</f>
        <v>5696297.8178350767</v>
      </c>
      <c r="E120" s="522">
        <f>IF(+J96&lt;F119,J96,D120)</f>
        <v>265987.04761904763</v>
      </c>
      <c r="F120" s="523">
        <f t="shared" si="18"/>
        <v>5430310.7702160291</v>
      </c>
      <c r="G120" s="523">
        <f t="shared" si="19"/>
        <v>5563304.2940255534</v>
      </c>
      <c r="H120" s="526">
        <f t="shared" si="20"/>
        <v>919440.77018387243</v>
      </c>
      <c r="I120" s="577">
        <f t="shared" si="21"/>
        <v>919440.77018387243</v>
      </c>
      <c r="J120" s="514">
        <f t="shared" si="11"/>
        <v>0</v>
      </c>
      <c r="K120" s="514"/>
      <c r="L120" s="525"/>
      <c r="M120" s="514">
        <f t="shared" si="22"/>
        <v>0</v>
      </c>
      <c r="N120" s="525"/>
      <c r="O120" s="514">
        <f t="shared" si="13"/>
        <v>0</v>
      </c>
      <c r="P120" s="514">
        <f t="shared" si="14"/>
        <v>0</v>
      </c>
    </row>
    <row r="121" spans="2:16">
      <c r="B121" s="195" t="str">
        <f t="shared" si="15"/>
        <v/>
      </c>
      <c r="C121" s="507">
        <f>IF(D93="","-",+C120+1)</f>
        <v>2040</v>
      </c>
      <c r="D121" s="374">
        <f>IF(F120+SUM(E$99:E120)=D$92,F120,D$92-SUM(E$99:E120))</f>
        <v>5430310.7702160291</v>
      </c>
      <c r="E121" s="522">
        <f>IF(+J96&lt;F120,J96,D121)</f>
        <v>265987.04761904763</v>
      </c>
      <c r="F121" s="523">
        <f t="shared" si="18"/>
        <v>5164323.7225969816</v>
      </c>
      <c r="G121" s="523">
        <f t="shared" si="19"/>
        <v>5297317.2464065049</v>
      </c>
      <c r="H121" s="526">
        <f t="shared" si="20"/>
        <v>888198.50529331993</v>
      </c>
      <c r="I121" s="577">
        <f t="shared" si="21"/>
        <v>888198.50529331993</v>
      </c>
      <c r="J121" s="514">
        <f t="shared" si="11"/>
        <v>0</v>
      </c>
      <c r="K121" s="514"/>
      <c r="L121" s="525"/>
      <c r="M121" s="514">
        <f t="shared" si="22"/>
        <v>0</v>
      </c>
      <c r="N121" s="525"/>
      <c r="O121" s="514">
        <f t="shared" si="13"/>
        <v>0</v>
      </c>
      <c r="P121" s="514">
        <f t="shared" si="14"/>
        <v>0</v>
      </c>
    </row>
    <row r="122" spans="2:16">
      <c r="B122" s="195" t="str">
        <f t="shared" si="15"/>
        <v/>
      </c>
      <c r="C122" s="507">
        <f>IF(D93="","-",+C121+1)</f>
        <v>2041</v>
      </c>
      <c r="D122" s="374">
        <f>IF(F121+SUM(E$99:E121)=D$92,F121,D$92-SUM(E$99:E121))</f>
        <v>5164323.7225969816</v>
      </c>
      <c r="E122" s="522">
        <f>IF(+J96&lt;F121,J96,D122)</f>
        <v>265987.04761904763</v>
      </c>
      <c r="F122" s="523">
        <f t="shared" si="18"/>
        <v>4898336.674977934</v>
      </c>
      <c r="G122" s="523">
        <f t="shared" si="19"/>
        <v>5031330.1987874582</v>
      </c>
      <c r="H122" s="526">
        <f t="shared" si="20"/>
        <v>856956.24040276767</v>
      </c>
      <c r="I122" s="577">
        <f t="shared" si="21"/>
        <v>856956.24040276767</v>
      </c>
      <c r="J122" s="514">
        <f t="shared" si="11"/>
        <v>0</v>
      </c>
      <c r="K122" s="514"/>
      <c r="L122" s="525"/>
      <c r="M122" s="514">
        <f t="shared" si="22"/>
        <v>0</v>
      </c>
      <c r="N122" s="525"/>
      <c r="O122" s="514">
        <f t="shared" si="13"/>
        <v>0</v>
      </c>
      <c r="P122" s="514">
        <f t="shared" si="14"/>
        <v>0</v>
      </c>
    </row>
    <row r="123" spans="2:16">
      <c r="B123" s="195" t="str">
        <f t="shared" si="15"/>
        <v/>
      </c>
      <c r="C123" s="507">
        <f>IF(D93="","-",+C122+1)</f>
        <v>2042</v>
      </c>
      <c r="D123" s="374">
        <f>IF(F122+SUM(E$99:E122)=D$92,F122,D$92-SUM(E$99:E122))</f>
        <v>4898336.674977934</v>
      </c>
      <c r="E123" s="522">
        <f>IF(+J96&lt;F122,J96,D123)</f>
        <v>265987.04761904763</v>
      </c>
      <c r="F123" s="523">
        <f t="shared" si="18"/>
        <v>4632349.6273588864</v>
      </c>
      <c r="G123" s="523">
        <f t="shared" si="19"/>
        <v>4765343.1511684097</v>
      </c>
      <c r="H123" s="526">
        <f t="shared" si="20"/>
        <v>825713.97551221517</v>
      </c>
      <c r="I123" s="577">
        <f t="shared" si="21"/>
        <v>825713.97551221517</v>
      </c>
      <c r="J123" s="514">
        <f t="shared" si="11"/>
        <v>0</v>
      </c>
      <c r="K123" s="514"/>
      <c r="L123" s="525"/>
      <c r="M123" s="514">
        <f t="shared" si="22"/>
        <v>0</v>
      </c>
      <c r="N123" s="525"/>
      <c r="O123" s="514">
        <f t="shared" si="13"/>
        <v>0</v>
      </c>
      <c r="P123" s="514">
        <f t="shared" si="14"/>
        <v>0</v>
      </c>
    </row>
    <row r="124" spans="2:16">
      <c r="B124" s="195" t="str">
        <f t="shared" si="15"/>
        <v/>
      </c>
      <c r="C124" s="507">
        <f>IF(D93="","-",+C123+1)</f>
        <v>2043</v>
      </c>
      <c r="D124" s="374">
        <f>IF(F123+SUM(E$99:E123)=D$92,F123,D$92-SUM(E$99:E123))</f>
        <v>4632349.6273588864</v>
      </c>
      <c r="E124" s="522">
        <f>IF(+J96&lt;F123,J96,D124)</f>
        <v>265987.04761904763</v>
      </c>
      <c r="F124" s="523">
        <f t="shared" si="18"/>
        <v>4366362.5797398388</v>
      </c>
      <c r="G124" s="523">
        <f t="shared" si="19"/>
        <v>4499356.1035493631</v>
      </c>
      <c r="H124" s="526">
        <f t="shared" si="20"/>
        <v>794471.7106216629</v>
      </c>
      <c r="I124" s="577">
        <f t="shared" si="21"/>
        <v>794471.7106216629</v>
      </c>
      <c r="J124" s="514">
        <f t="shared" si="11"/>
        <v>0</v>
      </c>
      <c r="K124" s="514"/>
      <c r="L124" s="525"/>
      <c r="M124" s="514">
        <f t="shared" si="22"/>
        <v>0</v>
      </c>
      <c r="N124" s="525"/>
      <c r="O124" s="514">
        <f t="shared" si="13"/>
        <v>0</v>
      </c>
      <c r="P124" s="514">
        <f t="shared" si="14"/>
        <v>0</v>
      </c>
    </row>
    <row r="125" spans="2:16">
      <c r="B125" s="195" t="str">
        <f t="shared" si="15"/>
        <v/>
      </c>
      <c r="C125" s="507">
        <f>IF(D93="","-",+C124+1)</f>
        <v>2044</v>
      </c>
      <c r="D125" s="374">
        <f>IF(F124+SUM(E$99:E124)=D$92,F124,D$92-SUM(E$99:E124))</f>
        <v>4366362.5797398388</v>
      </c>
      <c r="E125" s="522">
        <f>IF(+J96&lt;F124,J96,D125)</f>
        <v>265987.04761904763</v>
      </c>
      <c r="F125" s="523">
        <f t="shared" si="18"/>
        <v>4100375.5321207913</v>
      </c>
      <c r="G125" s="523">
        <f t="shared" si="19"/>
        <v>4233369.0559303146</v>
      </c>
      <c r="H125" s="526">
        <f t="shared" si="20"/>
        <v>763229.44573111041</v>
      </c>
      <c r="I125" s="577">
        <f t="shared" si="21"/>
        <v>763229.44573111041</v>
      </c>
      <c r="J125" s="514">
        <f t="shared" si="11"/>
        <v>0</v>
      </c>
      <c r="K125" s="514"/>
      <c r="L125" s="525"/>
      <c r="M125" s="514">
        <f t="shared" si="22"/>
        <v>0</v>
      </c>
      <c r="N125" s="525"/>
      <c r="O125" s="514">
        <f t="shared" si="13"/>
        <v>0</v>
      </c>
      <c r="P125" s="514">
        <f t="shared" si="14"/>
        <v>0</v>
      </c>
    </row>
    <row r="126" spans="2:16">
      <c r="B126" s="195" t="str">
        <f t="shared" si="15"/>
        <v/>
      </c>
      <c r="C126" s="507">
        <f>IF(D93="","-",+C125+1)</f>
        <v>2045</v>
      </c>
      <c r="D126" s="374">
        <f>IF(F125+SUM(E$99:E125)=D$92,F125,D$92-SUM(E$99:E125))</f>
        <v>4100375.5321207913</v>
      </c>
      <c r="E126" s="522">
        <f>IF(+J96&lt;F125,J96,D126)</f>
        <v>265987.04761904763</v>
      </c>
      <c r="F126" s="523">
        <f t="shared" si="18"/>
        <v>3834388.4845017437</v>
      </c>
      <c r="G126" s="523">
        <f t="shared" si="19"/>
        <v>3967382.0083112675</v>
      </c>
      <c r="H126" s="526">
        <f t="shared" si="20"/>
        <v>731987.18084055802</v>
      </c>
      <c r="I126" s="577">
        <f t="shared" si="21"/>
        <v>731987.18084055802</v>
      </c>
      <c r="J126" s="514">
        <f t="shared" si="11"/>
        <v>0</v>
      </c>
      <c r="K126" s="514"/>
      <c r="L126" s="525"/>
      <c r="M126" s="514">
        <f t="shared" si="22"/>
        <v>0</v>
      </c>
      <c r="N126" s="525"/>
      <c r="O126" s="514">
        <f t="shared" si="13"/>
        <v>0</v>
      </c>
      <c r="P126" s="514">
        <f t="shared" si="14"/>
        <v>0</v>
      </c>
    </row>
    <row r="127" spans="2:16">
      <c r="B127" s="195" t="str">
        <f t="shared" si="15"/>
        <v/>
      </c>
      <c r="C127" s="507">
        <f>IF(D93="","-",+C126+1)</f>
        <v>2046</v>
      </c>
      <c r="D127" s="374">
        <f>IF(F126+SUM(E$99:E126)=D$92,F126,D$92-SUM(E$99:E126))</f>
        <v>3834388.4845017437</v>
      </c>
      <c r="E127" s="522">
        <f>IF(+J96&lt;F126,J96,D127)</f>
        <v>265987.04761904763</v>
      </c>
      <c r="F127" s="523">
        <f t="shared" si="18"/>
        <v>3568401.4368826961</v>
      </c>
      <c r="G127" s="523">
        <f t="shared" si="19"/>
        <v>3701394.9606922199</v>
      </c>
      <c r="H127" s="526">
        <f t="shared" si="20"/>
        <v>700744.91595000564</v>
      </c>
      <c r="I127" s="577">
        <f t="shared" si="21"/>
        <v>700744.91595000564</v>
      </c>
      <c r="J127" s="514">
        <f t="shared" si="11"/>
        <v>0</v>
      </c>
      <c r="K127" s="514"/>
      <c r="L127" s="525"/>
      <c r="M127" s="514">
        <f t="shared" si="22"/>
        <v>0</v>
      </c>
      <c r="N127" s="525"/>
      <c r="O127" s="514">
        <f t="shared" si="13"/>
        <v>0</v>
      </c>
      <c r="P127" s="514">
        <f t="shared" si="14"/>
        <v>0</v>
      </c>
    </row>
    <row r="128" spans="2:16">
      <c r="B128" s="195" t="str">
        <f t="shared" si="15"/>
        <v/>
      </c>
      <c r="C128" s="507">
        <f>IF(D93="","-",+C127+1)</f>
        <v>2047</v>
      </c>
      <c r="D128" s="374">
        <f>IF(F127+SUM(E$99:E127)=D$92,F127,D$92-SUM(E$99:E127))</f>
        <v>3568401.4368826961</v>
      </c>
      <c r="E128" s="522">
        <f>IF(+J96&lt;F127,J96,D128)</f>
        <v>265987.04761904763</v>
      </c>
      <c r="F128" s="523">
        <f t="shared" si="18"/>
        <v>3302414.3892636485</v>
      </c>
      <c r="G128" s="523">
        <f t="shared" si="19"/>
        <v>3435407.9130731723</v>
      </c>
      <c r="H128" s="526">
        <f t="shared" si="20"/>
        <v>669502.65105945314</v>
      </c>
      <c r="I128" s="577">
        <f t="shared" si="21"/>
        <v>669502.65105945314</v>
      </c>
      <c r="J128" s="514">
        <f t="shared" si="11"/>
        <v>0</v>
      </c>
      <c r="K128" s="514"/>
      <c r="L128" s="525"/>
      <c r="M128" s="514">
        <f t="shared" si="22"/>
        <v>0</v>
      </c>
      <c r="N128" s="525"/>
      <c r="O128" s="514">
        <f t="shared" si="13"/>
        <v>0</v>
      </c>
      <c r="P128" s="514">
        <f t="shared" si="14"/>
        <v>0</v>
      </c>
    </row>
    <row r="129" spans="2:16">
      <c r="B129" s="195" t="str">
        <f t="shared" si="15"/>
        <v/>
      </c>
      <c r="C129" s="507">
        <f>IF(D93="","-",+C128+1)</f>
        <v>2048</v>
      </c>
      <c r="D129" s="374">
        <f>IF(F128+SUM(E$99:E128)=D$92,F128,D$92-SUM(E$99:E128))</f>
        <v>3302414.3892636485</v>
      </c>
      <c r="E129" s="522">
        <f>IF(+J96&lt;F128,J96,D129)</f>
        <v>265987.04761904763</v>
      </c>
      <c r="F129" s="523">
        <f t="shared" si="18"/>
        <v>3036427.341644601</v>
      </c>
      <c r="G129" s="523">
        <f t="shared" si="19"/>
        <v>3169420.8654541248</v>
      </c>
      <c r="H129" s="526">
        <f t="shared" si="20"/>
        <v>638260.38616890088</v>
      </c>
      <c r="I129" s="577">
        <f t="shared" si="21"/>
        <v>638260.38616890088</v>
      </c>
      <c r="J129" s="514">
        <f t="shared" si="11"/>
        <v>0</v>
      </c>
      <c r="K129" s="514"/>
      <c r="L129" s="525"/>
      <c r="M129" s="514">
        <f t="shared" si="22"/>
        <v>0</v>
      </c>
      <c r="N129" s="525"/>
      <c r="O129" s="514">
        <f t="shared" si="13"/>
        <v>0</v>
      </c>
      <c r="P129" s="514">
        <f t="shared" si="14"/>
        <v>0</v>
      </c>
    </row>
    <row r="130" spans="2:16">
      <c r="B130" s="195" t="str">
        <f t="shared" si="15"/>
        <v/>
      </c>
      <c r="C130" s="507">
        <f>IF(D93="","-",+C129+1)</f>
        <v>2049</v>
      </c>
      <c r="D130" s="374">
        <f>IF(F129+SUM(E$99:E129)=D$92,F129,D$92-SUM(E$99:E129))</f>
        <v>3036427.341644601</v>
      </c>
      <c r="E130" s="522">
        <f>IF(+J96&lt;F129,J96,D130)</f>
        <v>265987.04761904763</v>
      </c>
      <c r="F130" s="523">
        <f t="shared" si="18"/>
        <v>2770440.2940255534</v>
      </c>
      <c r="G130" s="523">
        <f t="shared" si="19"/>
        <v>2903433.8178350772</v>
      </c>
      <c r="H130" s="526">
        <f t="shared" si="20"/>
        <v>607018.12127834838</v>
      </c>
      <c r="I130" s="577">
        <f t="shared" si="21"/>
        <v>607018.12127834838</v>
      </c>
      <c r="J130" s="514">
        <f t="shared" si="11"/>
        <v>0</v>
      </c>
      <c r="K130" s="514"/>
      <c r="L130" s="525"/>
      <c r="M130" s="514">
        <f t="shared" si="22"/>
        <v>0</v>
      </c>
      <c r="N130" s="525"/>
      <c r="O130" s="514">
        <f t="shared" si="13"/>
        <v>0</v>
      </c>
      <c r="P130" s="514">
        <f t="shared" si="14"/>
        <v>0</v>
      </c>
    </row>
    <row r="131" spans="2:16">
      <c r="B131" s="195" t="str">
        <f t="shared" si="15"/>
        <v/>
      </c>
      <c r="C131" s="507">
        <f>IF(D93="","-",+C130+1)</f>
        <v>2050</v>
      </c>
      <c r="D131" s="374">
        <f>IF(F130+SUM(E$99:E130)=D$92,F130,D$92-SUM(E$99:E130))</f>
        <v>2770440.2940255534</v>
      </c>
      <c r="E131" s="522">
        <f>IF(+J96&lt;F130,J96,D131)</f>
        <v>265987.04761904763</v>
      </c>
      <c r="F131" s="523">
        <f t="shared" si="18"/>
        <v>2504453.2464065058</v>
      </c>
      <c r="G131" s="523">
        <f t="shared" si="19"/>
        <v>2637446.7702160296</v>
      </c>
      <c r="H131" s="526">
        <f t="shared" si="20"/>
        <v>575775.856387796</v>
      </c>
      <c r="I131" s="577">
        <f t="shared" si="21"/>
        <v>575775.856387796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>
      <c r="B132" s="195" t="str">
        <f t="shared" si="15"/>
        <v/>
      </c>
      <c r="C132" s="507">
        <f>IF(D93="","-",+C131+1)</f>
        <v>2051</v>
      </c>
      <c r="D132" s="374">
        <f>IF(F131+SUM(E$99:E131)=D$92,F131,D$92-SUM(E$99:E131))</f>
        <v>2504453.2464065058</v>
      </c>
      <c r="E132" s="522">
        <f>IF(+J96&lt;F131,J96,D132)</f>
        <v>265987.04761904763</v>
      </c>
      <c r="F132" s="523">
        <f t="shared" si="18"/>
        <v>2238466.1987874582</v>
      </c>
      <c r="G132" s="523">
        <f t="shared" si="19"/>
        <v>2371459.722596982</v>
      </c>
      <c r="H132" s="526">
        <f t="shared" si="20"/>
        <v>544533.59149724361</v>
      </c>
      <c r="I132" s="577">
        <f t="shared" si="21"/>
        <v>544533.59149724361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>
      <c r="B133" s="195" t="str">
        <f t="shared" si="15"/>
        <v/>
      </c>
      <c r="C133" s="507">
        <f>IF(D93="","-",+C132+1)</f>
        <v>2052</v>
      </c>
      <c r="D133" s="374">
        <f>IF(F132+SUM(E$99:E132)=D$92,F132,D$92-SUM(E$99:E132))</f>
        <v>2238466.1987874582</v>
      </c>
      <c r="E133" s="522">
        <f>IF(+J96&lt;F132,J96,D133)</f>
        <v>265987.04761904763</v>
      </c>
      <c r="F133" s="523">
        <f t="shared" si="18"/>
        <v>1972479.1511684107</v>
      </c>
      <c r="G133" s="523">
        <f t="shared" si="19"/>
        <v>2105472.6749779345</v>
      </c>
      <c r="H133" s="526">
        <f t="shared" si="20"/>
        <v>513291.32660669123</v>
      </c>
      <c r="I133" s="577">
        <f t="shared" si="21"/>
        <v>513291.32660669123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>
      <c r="B134" s="195" t="str">
        <f t="shared" si="15"/>
        <v/>
      </c>
      <c r="C134" s="507">
        <f>IF(D93="","-",+C133+1)</f>
        <v>2053</v>
      </c>
      <c r="D134" s="374">
        <f>IF(F133+SUM(E$99:E133)=D$92,F133,D$92-SUM(E$99:E133))</f>
        <v>1972479.1511684107</v>
      </c>
      <c r="E134" s="522">
        <f>IF(+J96&lt;F133,J96,D134)</f>
        <v>265987.04761904763</v>
      </c>
      <c r="F134" s="523">
        <f t="shared" si="18"/>
        <v>1706492.1035493631</v>
      </c>
      <c r="G134" s="523">
        <f t="shared" si="19"/>
        <v>1839485.6273588869</v>
      </c>
      <c r="H134" s="526">
        <f t="shared" si="20"/>
        <v>482049.06171613879</v>
      </c>
      <c r="I134" s="577">
        <f t="shared" si="21"/>
        <v>482049.06171613879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>
      <c r="B135" s="195" t="str">
        <f t="shared" si="15"/>
        <v/>
      </c>
      <c r="C135" s="507">
        <f>IF(D93="","-",+C134+1)</f>
        <v>2054</v>
      </c>
      <c r="D135" s="374">
        <f>IF(F134+SUM(E$99:E134)=D$92,F134,D$92-SUM(E$99:E134))</f>
        <v>1706492.1035493631</v>
      </c>
      <c r="E135" s="522">
        <f>IF(+J96&lt;F134,J96,D135)</f>
        <v>265987.04761904763</v>
      </c>
      <c r="F135" s="523">
        <f t="shared" si="18"/>
        <v>1440505.0559303155</v>
      </c>
      <c r="G135" s="523">
        <f t="shared" si="19"/>
        <v>1573498.5797398393</v>
      </c>
      <c r="H135" s="526">
        <f t="shared" si="20"/>
        <v>450806.79682558635</v>
      </c>
      <c r="I135" s="577">
        <f t="shared" si="21"/>
        <v>450806.79682558635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>
      <c r="B136" s="195" t="str">
        <f t="shared" si="15"/>
        <v/>
      </c>
      <c r="C136" s="507">
        <f>IF(D93="","-",+C135+1)</f>
        <v>2055</v>
      </c>
      <c r="D136" s="374">
        <f>IF(F135+SUM(E$99:E135)=D$92,F135,D$92-SUM(E$99:E135))</f>
        <v>1440505.0559303155</v>
      </c>
      <c r="E136" s="522">
        <f>IF(+J96&lt;F135,J96,D136)</f>
        <v>265987.04761904763</v>
      </c>
      <c r="F136" s="523">
        <f t="shared" si="18"/>
        <v>1174518.0083112679</v>
      </c>
      <c r="G136" s="523">
        <f t="shared" si="19"/>
        <v>1307511.5321207917</v>
      </c>
      <c r="H136" s="526">
        <f t="shared" si="20"/>
        <v>419564.53193503397</v>
      </c>
      <c r="I136" s="577">
        <f t="shared" si="21"/>
        <v>419564.53193503397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>
      <c r="B137" s="195" t="str">
        <f t="shared" si="15"/>
        <v/>
      </c>
      <c r="C137" s="507">
        <f>IF(D93="","-",+C136+1)</f>
        <v>2056</v>
      </c>
      <c r="D137" s="374">
        <f>IF(F136+SUM(E$99:E136)=D$92,F136,D$92-SUM(E$99:E136))</f>
        <v>1174518.0083112679</v>
      </c>
      <c r="E137" s="522">
        <f>IF(+J96&lt;F136,J96,D137)</f>
        <v>265987.04761904763</v>
      </c>
      <c r="F137" s="523">
        <f t="shared" si="18"/>
        <v>908530.96069222037</v>
      </c>
      <c r="G137" s="523">
        <f t="shared" si="19"/>
        <v>1041524.4845017442</v>
      </c>
      <c r="H137" s="526">
        <f t="shared" si="20"/>
        <v>388322.26704448159</v>
      </c>
      <c r="I137" s="577">
        <f t="shared" si="21"/>
        <v>388322.26704448159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>
      <c r="B138" s="195" t="str">
        <f t="shared" si="15"/>
        <v/>
      </c>
      <c r="C138" s="507">
        <f>IF(D93="","-",+C137+1)</f>
        <v>2057</v>
      </c>
      <c r="D138" s="374">
        <f>IF(F137+SUM(E$99:E137)=D$92,F137,D$92-SUM(E$99:E137))</f>
        <v>908530.96069222037</v>
      </c>
      <c r="E138" s="522">
        <f>IF(+J96&lt;F137,J96,D138)</f>
        <v>265987.04761904763</v>
      </c>
      <c r="F138" s="523">
        <f t="shared" si="18"/>
        <v>642543.91307317279</v>
      </c>
      <c r="G138" s="523">
        <f t="shared" si="19"/>
        <v>775537.43688269658</v>
      </c>
      <c r="H138" s="526">
        <f t="shared" si="20"/>
        <v>357080.00215392921</v>
      </c>
      <c r="I138" s="577">
        <f t="shared" si="21"/>
        <v>357080.00215392921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>
      <c r="B139" s="195" t="str">
        <f t="shared" si="15"/>
        <v/>
      </c>
      <c r="C139" s="507">
        <f>IF(D93="","-",+C138+1)</f>
        <v>2058</v>
      </c>
      <c r="D139" s="374">
        <f>IF(F138+SUM(E$99:E138)=D$92,F138,D$92-SUM(E$99:E138))</f>
        <v>642543.91307317279</v>
      </c>
      <c r="E139" s="522">
        <f>IF(+J96&lt;F138,J96,D139)</f>
        <v>265987.04761904763</v>
      </c>
      <c r="F139" s="523">
        <f t="shared" si="18"/>
        <v>376556.86545412516</v>
      </c>
      <c r="G139" s="523">
        <f t="shared" si="19"/>
        <v>509550.38926364901</v>
      </c>
      <c r="H139" s="526">
        <f t="shared" si="20"/>
        <v>325837.73726337677</v>
      </c>
      <c r="I139" s="577">
        <f t="shared" si="21"/>
        <v>325837.73726337677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>
      <c r="B140" s="195" t="str">
        <f t="shared" si="15"/>
        <v/>
      </c>
      <c r="C140" s="507">
        <f>IF(D93="","-",+C139+1)</f>
        <v>2059</v>
      </c>
      <c r="D140" s="374">
        <f>IF(F139+SUM(E$99:E139)=D$92,F139,D$92-SUM(E$99:E139))</f>
        <v>376556.86545412516</v>
      </c>
      <c r="E140" s="522">
        <f>IF(+J96&lt;F139,J96,D140)</f>
        <v>265987.04761904763</v>
      </c>
      <c r="F140" s="523">
        <f t="shared" si="18"/>
        <v>110569.81783507753</v>
      </c>
      <c r="G140" s="523">
        <f t="shared" si="19"/>
        <v>243563.34164460134</v>
      </c>
      <c r="H140" s="526">
        <f t="shared" si="20"/>
        <v>294595.47237282438</v>
      </c>
      <c r="I140" s="577">
        <f t="shared" si="21"/>
        <v>294595.47237282438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>
      <c r="B141" s="195" t="str">
        <f t="shared" si="15"/>
        <v/>
      </c>
      <c r="C141" s="507">
        <f>IF(D93="","-",+C140+1)</f>
        <v>2060</v>
      </c>
      <c r="D141" s="374">
        <f>IF(F140+SUM(E$99:E140)=D$92,F140,D$92-SUM(E$99:E140))</f>
        <v>110569.81783507753</v>
      </c>
      <c r="E141" s="522">
        <f>IF(+J96&lt;F140,J96,D141)</f>
        <v>110569.81783507753</v>
      </c>
      <c r="F141" s="523">
        <f t="shared" si="18"/>
        <v>0</v>
      </c>
      <c r="G141" s="523">
        <f t="shared" si="19"/>
        <v>55284.908917538763</v>
      </c>
      <c r="H141" s="526">
        <f t="shared" si="20"/>
        <v>117063.46398932779</v>
      </c>
      <c r="I141" s="577">
        <f t="shared" si="21"/>
        <v>117063.46398932779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>
      <c r="B142" s="195" t="str">
        <f t="shared" si="15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8"/>
        <v>0</v>
      </c>
      <c r="G142" s="523">
        <f t="shared" si="19"/>
        <v>0</v>
      </c>
      <c r="H142" s="526">
        <f t="shared" si="20"/>
        <v>0</v>
      </c>
      <c r="I142" s="577">
        <f t="shared" si="21"/>
        <v>0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>
      <c r="B143" s="195" t="str">
        <f t="shared" si="15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8"/>
        <v>0</v>
      </c>
      <c r="G143" s="523">
        <f t="shared" si="19"/>
        <v>0</v>
      </c>
      <c r="H143" s="526">
        <f t="shared" si="20"/>
        <v>0</v>
      </c>
      <c r="I143" s="577">
        <f t="shared" si="21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>
      <c r="B144" s="195" t="str">
        <f t="shared" si="1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8"/>
        <v>0</v>
      </c>
      <c r="G144" s="523">
        <f t="shared" si="19"/>
        <v>0</v>
      </c>
      <c r="H144" s="526">
        <f t="shared" si="20"/>
        <v>0</v>
      </c>
      <c r="I144" s="577">
        <f t="shared" si="21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>
      <c r="B145" s="195" t="str">
        <f t="shared" si="1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8"/>
        <v>0</v>
      </c>
      <c r="G145" s="523">
        <f t="shared" si="19"/>
        <v>0</v>
      </c>
      <c r="H145" s="526">
        <f t="shared" si="20"/>
        <v>0</v>
      </c>
      <c r="I145" s="577">
        <f t="shared" si="21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>
      <c r="B146" s="195" t="str">
        <f t="shared" si="1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8"/>
        <v>0</v>
      </c>
      <c r="G146" s="523">
        <f t="shared" si="19"/>
        <v>0</v>
      </c>
      <c r="H146" s="526">
        <f t="shared" si="20"/>
        <v>0</v>
      </c>
      <c r="I146" s="577">
        <f t="shared" si="21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>
      <c r="B147" s="195" t="str">
        <f t="shared" si="1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8"/>
        <v>0</v>
      </c>
      <c r="G147" s="523">
        <f t="shared" si="19"/>
        <v>0</v>
      </c>
      <c r="H147" s="526">
        <f t="shared" si="20"/>
        <v>0</v>
      </c>
      <c r="I147" s="577">
        <f t="shared" si="21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>
      <c r="B148" s="195" t="str">
        <f t="shared" si="1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8"/>
        <v>0</v>
      </c>
      <c r="G148" s="523">
        <f t="shared" si="19"/>
        <v>0</v>
      </c>
      <c r="H148" s="526">
        <f t="shared" si="20"/>
        <v>0</v>
      </c>
      <c r="I148" s="577">
        <f t="shared" si="21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>
      <c r="B149" s="195" t="str">
        <f t="shared" si="1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8"/>
        <v>0</v>
      </c>
      <c r="G149" s="523">
        <f t="shared" si="19"/>
        <v>0</v>
      </c>
      <c r="H149" s="526">
        <f t="shared" si="20"/>
        <v>0</v>
      </c>
      <c r="I149" s="577">
        <f t="shared" si="21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>
      <c r="B150" s="195" t="str">
        <f t="shared" si="1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8"/>
        <v>0</v>
      </c>
      <c r="G150" s="523">
        <f t="shared" si="19"/>
        <v>0</v>
      </c>
      <c r="H150" s="526">
        <f t="shared" si="20"/>
        <v>0</v>
      </c>
      <c r="I150" s="577">
        <f t="shared" si="21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>
      <c r="B151" s="195" t="str">
        <f t="shared" si="1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8"/>
        <v>0</v>
      </c>
      <c r="G151" s="523">
        <f t="shared" si="19"/>
        <v>0</v>
      </c>
      <c r="H151" s="526">
        <f t="shared" si="20"/>
        <v>0</v>
      </c>
      <c r="I151" s="577">
        <f t="shared" si="21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>
      <c r="B152" s="195" t="str">
        <f t="shared" si="1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8"/>
        <v>0</v>
      </c>
      <c r="G152" s="523">
        <f t="shared" si="19"/>
        <v>0</v>
      </c>
      <c r="H152" s="526">
        <f t="shared" si="20"/>
        <v>0</v>
      </c>
      <c r="I152" s="577">
        <f t="shared" si="21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>
      <c r="B153" s="195" t="str">
        <f t="shared" si="1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8"/>
        <v>0</v>
      </c>
      <c r="G153" s="523">
        <f t="shared" si="19"/>
        <v>0</v>
      </c>
      <c r="H153" s="526">
        <f t="shared" si="20"/>
        <v>0</v>
      </c>
      <c r="I153" s="577">
        <f t="shared" si="21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.5" thickBot="1">
      <c r="B154" s="195" t="str">
        <f t="shared" si="1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8"/>
        <v>0</v>
      </c>
      <c r="G154" s="528">
        <f t="shared" si="19"/>
        <v>0</v>
      </c>
      <c r="H154" s="530">
        <f t="shared" si="20"/>
        <v>0</v>
      </c>
      <c r="I154" s="579">
        <f t="shared" si="21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>
      <c r="C155" s="374" t="s">
        <v>78</v>
      </c>
      <c r="D155" s="375"/>
      <c r="E155" s="375">
        <f>SUM(E99:E154)</f>
        <v>11171456.000000002</v>
      </c>
      <c r="F155" s="375"/>
      <c r="G155" s="375"/>
      <c r="H155" s="375">
        <f>SUM(H99:H154)</f>
        <v>38293372.233635299</v>
      </c>
      <c r="I155" s="375">
        <f>SUM(I99:I154)</f>
        <v>38293372.233635299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zoomScale="80" zoomScaleNormal="80" workbookViewId="0">
      <selection activeCell="D104" sqref="D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1214734.5737329707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1214734.5737329707</v>
      </c>
      <c r="O6" s="269"/>
      <c r="P6" s="269"/>
    </row>
    <row r="7" spans="1:16" ht="13.5" thickBot="1">
      <c r="C7" s="467" t="s">
        <v>48</v>
      </c>
      <c r="D7" s="624" t="s">
        <v>427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426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9930039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236429.5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 t="shared" ref="K17:K22" si="1">+G17</f>
        <v>738358.52480493963</v>
      </c>
      <c r="L17" s="513">
        <f t="shared" ref="L17:L72" si="2">IF(K17&lt;&gt;0,+G17-K17,0)</f>
        <v>0</v>
      </c>
      <c r="M17" s="512">
        <f t="shared" ref="M17:M22" si="3">+H17</f>
        <v>738358.52480493963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 t="shared" si="1"/>
        <v>1350922.3521294959</v>
      </c>
      <c r="L18" s="519">
        <f t="shared" si="2"/>
        <v>0</v>
      </c>
      <c r="M18" s="518">
        <f t="shared" si="3"/>
        <v>1350922.3521294959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>IU</v>
      </c>
      <c r="C19" s="507">
        <f>IF(D11="","-",+C18+1)</f>
        <v>2019</v>
      </c>
      <c r="D19" s="631">
        <v>9539404.8536585364</v>
      </c>
      <c r="E19" s="630">
        <v>242196.07317073172</v>
      </c>
      <c r="F19" s="631">
        <v>9297208.7804878056</v>
      </c>
      <c r="G19" s="630">
        <v>1206022.789326702</v>
      </c>
      <c r="H19" s="639">
        <v>1206022.789326702</v>
      </c>
      <c r="I19" s="511">
        <f t="shared" si="0"/>
        <v>0</v>
      </c>
      <c r="J19" s="511"/>
      <c r="K19" s="518">
        <f t="shared" si="1"/>
        <v>1206022.789326702</v>
      </c>
      <c r="L19" s="519">
        <f t="shared" ref="L19" si="6">IF(K19&lt;&gt;0,+G19-K19,0)</f>
        <v>0</v>
      </c>
      <c r="M19" s="518">
        <f t="shared" si="3"/>
        <v>1206022.789326702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9539404.8536585364</v>
      </c>
      <c r="E20" s="630">
        <v>242196.07317073172</v>
      </c>
      <c r="F20" s="631">
        <v>9297208.7804878056</v>
      </c>
      <c r="G20" s="630">
        <v>1206022.789326702</v>
      </c>
      <c r="H20" s="639">
        <v>1206022.789326702</v>
      </c>
      <c r="I20" s="511">
        <f t="shared" si="0"/>
        <v>0</v>
      </c>
      <c r="J20" s="511"/>
      <c r="K20" s="518">
        <f t="shared" si="1"/>
        <v>1206022.789326702</v>
      </c>
      <c r="L20" s="519">
        <f t="shared" ref="L20" si="8">IF(K20&lt;&gt;0,+G20-K20,0)</f>
        <v>0</v>
      </c>
      <c r="M20" s="518">
        <f t="shared" si="3"/>
        <v>1206022.789326702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9084371.5711854789</v>
      </c>
      <c r="E21" s="630">
        <v>236429.5</v>
      </c>
      <c r="F21" s="631">
        <v>8847942.0711854789</v>
      </c>
      <c r="G21" s="630">
        <v>1186882.8746105693</v>
      </c>
      <c r="H21" s="639">
        <v>1186882.8746105693</v>
      </c>
      <c r="I21" s="511">
        <f t="shared" si="0"/>
        <v>0</v>
      </c>
      <c r="J21" s="511"/>
      <c r="K21" s="518">
        <f t="shared" si="1"/>
        <v>1186882.8746105693</v>
      </c>
      <c r="L21" s="519">
        <f t="shared" ref="L21" si="9">IF(K21&lt;&gt;0,+G21-K21,0)</f>
        <v>0</v>
      </c>
      <c r="M21" s="518">
        <f t="shared" si="3"/>
        <v>1186882.8746105693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8818583.2073170729</v>
      </c>
      <c r="E22" s="630">
        <v>236429.5</v>
      </c>
      <c r="F22" s="631">
        <v>8582153.7073170729</v>
      </c>
      <c r="G22" s="630">
        <v>1214734.5737329707</v>
      </c>
      <c r="H22" s="639">
        <v>1214734.5737329707</v>
      </c>
      <c r="I22" s="511">
        <f t="shared" si="0"/>
        <v>0</v>
      </c>
      <c r="J22" s="511"/>
      <c r="K22" s="518">
        <f t="shared" si="1"/>
        <v>1214734.5737329707</v>
      </c>
      <c r="L22" s="519">
        <f t="shared" ref="L22" si="10">IF(K22&lt;&gt;0,+G22-K22,0)</f>
        <v>0</v>
      </c>
      <c r="M22" s="518">
        <f t="shared" si="3"/>
        <v>1214734.5737329707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/>
      </c>
      <c r="C23" s="507">
        <f>IF(D11="","-",+C22+1)</f>
        <v>2023</v>
      </c>
      <c r="D23" s="523">
        <f>IF(F22+SUM(E$17:E22)=D$10,F22,D$10-SUM(E$17:E22))</f>
        <v>8582153.7073170729</v>
      </c>
      <c r="E23" s="522">
        <f>IF(+I14&lt;F22,I14,D23)</f>
        <v>236429.5</v>
      </c>
      <c r="F23" s="523">
        <f t="shared" ref="F23:F72" si="11">+D23-E23</f>
        <v>8345724.2073170729</v>
      </c>
      <c r="G23" s="524">
        <f t="shared" ref="G23:G72" si="12">+I$12*((D23+F23)/2)+E23</f>
        <v>1188149.4721289549</v>
      </c>
      <c r="H23" s="491">
        <f t="shared" ref="H23:H72" si="13">+I$13*((D23+F23)/2)+E23</f>
        <v>1188149.4721289549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8345724.2073170729</v>
      </c>
      <c r="E24" s="522">
        <f>IF(+I14&lt;F23,I14,D24)</f>
        <v>236429.5</v>
      </c>
      <c r="F24" s="523">
        <f t="shared" si="11"/>
        <v>8109294.7073170729</v>
      </c>
      <c r="G24" s="524">
        <f t="shared" si="12"/>
        <v>1161564.3705249391</v>
      </c>
      <c r="H24" s="491">
        <f t="shared" si="13"/>
        <v>1161564.3705249391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8109294.7073170729</v>
      </c>
      <c r="E25" s="522">
        <f>IF(+I14&lt;F24,I14,D25)</f>
        <v>236429.5</v>
      </c>
      <c r="F25" s="523">
        <f t="shared" si="11"/>
        <v>7872865.2073170729</v>
      </c>
      <c r="G25" s="524">
        <f t="shared" si="12"/>
        <v>1134979.2689209231</v>
      </c>
      <c r="H25" s="491">
        <f t="shared" si="13"/>
        <v>1134979.2689209231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7872865.2073170729</v>
      </c>
      <c r="E26" s="522">
        <f>IF(+I14&lt;F25,I14,D26)</f>
        <v>236429.5</v>
      </c>
      <c r="F26" s="523">
        <f t="shared" si="11"/>
        <v>7636435.7073170729</v>
      </c>
      <c r="G26" s="524">
        <f t="shared" si="12"/>
        <v>1108394.1673169071</v>
      </c>
      <c r="H26" s="491">
        <f t="shared" si="13"/>
        <v>1108394.1673169071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7636435.7073170729</v>
      </c>
      <c r="E27" s="522">
        <f>IF(+I14&lt;F26,I14,D27)</f>
        <v>236429.5</v>
      </c>
      <c r="F27" s="523">
        <f t="shared" si="11"/>
        <v>7400006.2073170729</v>
      </c>
      <c r="G27" s="524">
        <f t="shared" si="12"/>
        <v>1081809.0657128915</v>
      </c>
      <c r="H27" s="491">
        <f t="shared" si="13"/>
        <v>1081809.0657128915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7400006.2073170729</v>
      </c>
      <c r="E28" s="522">
        <f>IF(+I14&lt;F27,I14,D28)</f>
        <v>236429.5</v>
      </c>
      <c r="F28" s="523">
        <f t="shared" si="11"/>
        <v>7163576.7073170729</v>
      </c>
      <c r="G28" s="524">
        <f t="shared" si="12"/>
        <v>1055223.9641088755</v>
      </c>
      <c r="H28" s="491">
        <f t="shared" si="13"/>
        <v>1055223.9641088755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7163576.7073170729</v>
      </c>
      <c r="E29" s="522">
        <f>IF(+I14&lt;F28,I14,D29)</f>
        <v>236429.5</v>
      </c>
      <c r="F29" s="523">
        <f t="shared" si="11"/>
        <v>6927147.2073170729</v>
      </c>
      <c r="G29" s="524">
        <f t="shared" si="12"/>
        <v>1028638.8625048596</v>
      </c>
      <c r="H29" s="491">
        <f t="shared" si="13"/>
        <v>1028638.8625048596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6927147.2073170729</v>
      </c>
      <c r="E30" s="522">
        <f>IF(+I14&lt;F29,I14,D30)</f>
        <v>236429.5</v>
      </c>
      <c r="F30" s="523">
        <f t="shared" si="11"/>
        <v>6690717.7073170729</v>
      </c>
      <c r="G30" s="524">
        <f t="shared" si="12"/>
        <v>1002053.7609008437</v>
      </c>
      <c r="H30" s="491">
        <f t="shared" si="13"/>
        <v>1002053.7609008437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6690717.7073170729</v>
      </c>
      <c r="E31" s="522">
        <f>IF(+I14&lt;F30,I14,D31)</f>
        <v>236429.5</v>
      </c>
      <c r="F31" s="523">
        <f t="shared" si="11"/>
        <v>6454288.2073170729</v>
      </c>
      <c r="G31" s="524">
        <f t="shared" si="12"/>
        <v>975468.65929682774</v>
      </c>
      <c r="H31" s="491">
        <f t="shared" si="13"/>
        <v>975468.65929682774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6454288.2073170729</v>
      </c>
      <c r="E32" s="522">
        <f>IF(+I14&lt;F31,I14,D32)</f>
        <v>236429.5</v>
      </c>
      <c r="F32" s="523">
        <f t="shared" si="11"/>
        <v>6217858.7073170729</v>
      </c>
      <c r="G32" s="524">
        <f t="shared" si="12"/>
        <v>948883.55769281182</v>
      </c>
      <c r="H32" s="491">
        <f t="shared" si="13"/>
        <v>948883.55769281182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6217858.7073170729</v>
      </c>
      <c r="E33" s="522">
        <f>IF(+I14&lt;F32,I14,D33)</f>
        <v>236429.5</v>
      </c>
      <c r="F33" s="523">
        <f t="shared" si="11"/>
        <v>5981429.2073170729</v>
      </c>
      <c r="G33" s="524">
        <f t="shared" si="12"/>
        <v>922298.45608879603</v>
      </c>
      <c r="H33" s="491">
        <f t="shared" si="13"/>
        <v>922298.45608879603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5981429.2073170729</v>
      </c>
      <c r="E34" s="522">
        <f>IF(+I14&lt;F33,I14,D34)</f>
        <v>236429.5</v>
      </c>
      <c r="F34" s="523">
        <f t="shared" si="11"/>
        <v>5744999.7073170729</v>
      </c>
      <c r="G34" s="524">
        <f t="shared" si="12"/>
        <v>895713.35448478011</v>
      </c>
      <c r="H34" s="491">
        <f t="shared" si="13"/>
        <v>895713.35448478011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5744999.7073170729</v>
      </c>
      <c r="E35" s="522">
        <f>IF(+I14&lt;F34,I14,D35)</f>
        <v>236429.5</v>
      </c>
      <c r="F35" s="523">
        <f t="shared" si="11"/>
        <v>5508570.2073170729</v>
      </c>
      <c r="G35" s="524">
        <f t="shared" si="12"/>
        <v>869128.25288076419</v>
      </c>
      <c r="H35" s="491">
        <f t="shared" si="13"/>
        <v>869128.25288076419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5508570.2073170729</v>
      </c>
      <c r="E36" s="522">
        <f>IF(+I14&lt;F35,I14,D36)</f>
        <v>236429.5</v>
      </c>
      <c r="F36" s="523">
        <f t="shared" si="11"/>
        <v>5272140.7073170729</v>
      </c>
      <c r="G36" s="524">
        <f t="shared" si="12"/>
        <v>842543.15127674828</v>
      </c>
      <c r="H36" s="491">
        <f t="shared" si="13"/>
        <v>842543.15127674828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5272140.7073170729</v>
      </c>
      <c r="E37" s="522">
        <f>IF(+I14&lt;F36,I14,D37)</f>
        <v>236429.5</v>
      </c>
      <c r="F37" s="523">
        <f t="shared" si="11"/>
        <v>5035711.2073170729</v>
      </c>
      <c r="G37" s="524">
        <f t="shared" si="12"/>
        <v>815958.04967273236</v>
      </c>
      <c r="H37" s="491">
        <f t="shared" si="13"/>
        <v>815958.04967273236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5035711.2073170729</v>
      </c>
      <c r="E38" s="522">
        <f>IF(+I14&lt;F37,I14,D38)</f>
        <v>236429.5</v>
      </c>
      <c r="F38" s="523">
        <f t="shared" si="11"/>
        <v>4799281.7073170729</v>
      </c>
      <c r="G38" s="524">
        <f t="shared" si="12"/>
        <v>789372.94806871645</v>
      </c>
      <c r="H38" s="491">
        <f t="shared" si="13"/>
        <v>789372.94806871645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4799281.7073170729</v>
      </c>
      <c r="E39" s="522">
        <f>IF(+I14&lt;F38,I14,D39)</f>
        <v>236429.5</v>
      </c>
      <c r="F39" s="523">
        <f t="shared" si="11"/>
        <v>4562852.2073170729</v>
      </c>
      <c r="G39" s="524">
        <f t="shared" si="12"/>
        <v>762787.84646470065</v>
      </c>
      <c r="H39" s="491">
        <f t="shared" si="13"/>
        <v>762787.84646470065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4562852.2073170729</v>
      </c>
      <c r="E40" s="522">
        <f>IF(+I14&lt;F39,I14,D40)</f>
        <v>236429.5</v>
      </c>
      <c r="F40" s="523">
        <f t="shared" si="11"/>
        <v>4326422.7073170729</v>
      </c>
      <c r="G40" s="524">
        <f t="shared" si="12"/>
        <v>736202.74486068473</v>
      </c>
      <c r="H40" s="491">
        <f t="shared" si="13"/>
        <v>736202.74486068473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4326422.7073170729</v>
      </c>
      <c r="E41" s="522">
        <f>IF(+I14&lt;F40,I14,D41)</f>
        <v>236429.5</v>
      </c>
      <c r="F41" s="523">
        <f t="shared" si="11"/>
        <v>4089993.2073170729</v>
      </c>
      <c r="G41" s="524">
        <f t="shared" si="12"/>
        <v>709617.64325666882</v>
      </c>
      <c r="H41" s="491">
        <f t="shared" si="13"/>
        <v>709617.64325666882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4089993.2073170729</v>
      </c>
      <c r="E42" s="522">
        <f>IF(+I14&lt;F41,I14,D42)</f>
        <v>236429.5</v>
      </c>
      <c r="F42" s="523">
        <f t="shared" si="11"/>
        <v>3853563.7073170729</v>
      </c>
      <c r="G42" s="524">
        <f t="shared" si="12"/>
        <v>683032.5416526529</v>
      </c>
      <c r="H42" s="491">
        <f t="shared" si="13"/>
        <v>683032.5416526529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3853563.7073170729</v>
      </c>
      <c r="E43" s="522">
        <f>IF(+I14&lt;F42,I14,D43)</f>
        <v>236429.5</v>
      </c>
      <c r="F43" s="523">
        <f t="shared" si="11"/>
        <v>3617134.2073170729</v>
      </c>
      <c r="G43" s="524">
        <f t="shared" si="12"/>
        <v>656447.44004863699</v>
      </c>
      <c r="H43" s="491">
        <f t="shared" si="13"/>
        <v>656447.44004863699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3617134.2073170729</v>
      </c>
      <c r="E44" s="522">
        <f>IF(+I14&lt;F43,I14,D44)</f>
        <v>236429.5</v>
      </c>
      <c r="F44" s="523">
        <f t="shared" si="11"/>
        <v>3380704.7073170729</v>
      </c>
      <c r="G44" s="524">
        <f t="shared" si="12"/>
        <v>629862.33844462107</v>
      </c>
      <c r="H44" s="491">
        <f t="shared" si="13"/>
        <v>629862.33844462107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3380704.7073170729</v>
      </c>
      <c r="E45" s="522">
        <f>IF(+I14&lt;F44,I14,D45)</f>
        <v>236429.5</v>
      </c>
      <c r="F45" s="523">
        <f t="shared" si="11"/>
        <v>3144275.2073170729</v>
      </c>
      <c r="G45" s="524">
        <f t="shared" si="12"/>
        <v>603277.23684060527</v>
      </c>
      <c r="H45" s="491">
        <f t="shared" si="13"/>
        <v>603277.23684060527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3144275.2073170729</v>
      </c>
      <c r="E46" s="522">
        <f>IF(+I14&lt;F45,I14,D46)</f>
        <v>236429.5</v>
      </c>
      <c r="F46" s="523">
        <f t="shared" si="11"/>
        <v>2907845.7073170729</v>
      </c>
      <c r="G46" s="524">
        <f t="shared" si="12"/>
        <v>576692.13523658924</v>
      </c>
      <c r="H46" s="491">
        <f t="shared" si="13"/>
        <v>576692.13523658924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2907845.7073170729</v>
      </c>
      <c r="E47" s="522">
        <f>IF(+I14&lt;F46,I14,D47)</f>
        <v>236429.5</v>
      </c>
      <c r="F47" s="523">
        <f t="shared" si="11"/>
        <v>2671416.2073170729</v>
      </c>
      <c r="G47" s="524">
        <f t="shared" si="12"/>
        <v>550107.03363257344</v>
      </c>
      <c r="H47" s="491">
        <f t="shared" si="13"/>
        <v>550107.03363257344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2671416.2073170729</v>
      </c>
      <c r="E48" s="522">
        <f>IF(+I14&lt;F47,I14,D48)</f>
        <v>236429.5</v>
      </c>
      <c r="F48" s="523">
        <f t="shared" si="11"/>
        <v>2434986.7073170729</v>
      </c>
      <c r="G48" s="524">
        <f t="shared" si="12"/>
        <v>523521.93202855752</v>
      </c>
      <c r="H48" s="491">
        <f t="shared" si="13"/>
        <v>523521.93202855752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2434986.7073170729</v>
      </c>
      <c r="E49" s="522">
        <f>IF(+I14&lt;F48,I14,D49)</f>
        <v>236429.5</v>
      </c>
      <c r="F49" s="523">
        <f t="shared" si="11"/>
        <v>2198557.2073170729</v>
      </c>
      <c r="G49" s="524">
        <f t="shared" si="12"/>
        <v>496936.83042454161</v>
      </c>
      <c r="H49" s="491">
        <f t="shared" si="13"/>
        <v>496936.83042454161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2198557.2073170729</v>
      </c>
      <c r="E50" s="522">
        <f>IF(+I14&lt;F49,I14,D50)</f>
        <v>236429.5</v>
      </c>
      <c r="F50" s="523">
        <f t="shared" si="11"/>
        <v>1962127.7073170729</v>
      </c>
      <c r="G50" s="524">
        <f t="shared" si="12"/>
        <v>470351.72882052569</v>
      </c>
      <c r="H50" s="491">
        <f t="shared" si="13"/>
        <v>470351.72882052569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1962127.7073170729</v>
      </c>
      <c r="E51" s="522">
        <f>IF(+I14&lt;F50,I14,D51)</f>
        <v>236429.5</v>
      </c>
      <c r="F51" s="523">
        <f t="shared" si="11"/>
        <v>1725698.2073170729</v>
      </c>
      <c r="G51" s="524">
        <f t="shared" si="12"/>
        <v>443766.62721650983</v>
      </c>
      <c r="H51" s="491">
        <f t="shared" si="13"/>
        <v>443766.62721650983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1725698.2073170729</v>
      </c>
      <c r="E52" s="522">
        <f>IF(+I14&lt;F51,I14,D52)</f>
        <v>236429.5</v>
      </c>
      <c r="F52" s="523">
        <f t="shared" si="11"/>
        <v>1489268.7073170729</v>
      </c>
      <c r="G52" s="524">
        <f t="shared" si="12"/>
        <v>417181.52561249392</v>
      </c>
      <c r="H52" s="491">
        <f t="shared" si="13"/>
        <v>417181.52561249392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1489268.7073170729</v>
      </c>
      <c r="E53" s="522">
        <f>IF(+I14&lt;F52,I14,D53)</f>
        <v>236429.5</v>
      </c>
      <c r="F53" s="523">
        <f t="shared" si="11"/>
        <v>1252839.2073170729</v>
      </c>
      <c r="G53" s="524">
        <f t="shared" si="12"/>
        <v>390596.42400847806</v>
      </c>
      <c r="H53" s="491">
        <f t="shared" si="13"/>
        <v>390596.42400847806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1252839.2073170729</v>
      </c>
      <c r="E54" s="522">
        <f>IF(+I14&lt;F53,I14,D54)</f>
        <v>236429.5</v>
      </c>
      <c r="F54" s="523">
        <f t="shared" si="11"/>
        <v>1016409.7073170729</v>
      </c>
      <c r="G54" s="524">
        <f t="shared" si="12"/>
        <v>364011.32240446215</v>
      </c>
      <c r="H54" s="491">
        <f t="shared" si="13"/>
        <v>364011.32240446215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1016409.7073170729</v>
      </c>
      <c r="E55" s="522">
        <f>IF(+I14&lt;F54,I14,D55)</f>
        <v>236429.5</v>
      </c>
      <c r="F55" s="523">
        <f t="shared" si="11"/>
        <v>779980.2073170729</v>
      </c>
      <c r="G55" s="524">
        <f t="shared" si="12"/>
        <v>337426.22080044623</v>
      </c>
      <c r="H55" s="491">
        <f t="shared" si="13"/>
        <v>337426.22080044623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779980.2073170729</v>
      </c>
      <c r="E56" s="522">
        <f>IF(+I14&lt;F55,I14,D56)</f>
        <v>236429.5</v>
      </c>
      <c r="F56" s="523">
        <f t="shared" si="11"/>
        <v>543550.7073170729</v>
      </c>
      <c r="G56" s="524">
        <f t="shared" si="12"/>
        <v>310841.11919643031</v>
      </c>
      <c r="H56" s="491">
        <f t="shared" si="13"/>
        <v>310841.11919643031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543550.7073170729</v>
      </c>
      <c r="E57" s="522">
        <f>IF(+I14&lt;F56,I14,D57)</f>
        <v>236429.5</v>
      </c>
      <c r="F57" s="523">
        <f t="shared" si="11"/>
        <v>307121.2073170729</v>
      </c>
      <c r="G57" s="524">
        <f t="shared" si="12"/>
        <v>284256.01759241446</v>
      </c>
      <c r="H57" s="491">
        <f t="shared" si="13"/>
        <v>284256.01759241446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307121.2073170729</v>
      </c>
      <c r="E58" s="522">
        <f>IF(+I14&lt;F57,I14,D58)</f>
        <v>236429.5</v>
      </c>
      <c r="F58" s="523">
        <f t="shared" si="11"/>
        <v>70691.707317072898</v>
      </c>
      <c r="G58" s="524">
        <f t="shared" si="12"/>
        <v>257670.91598839854</v>
      </c>
      <c r="H58" s="491">
        <f t="shared" si="13"/>
        <v>257670.91598839854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70691.707317072898</v>
      </c>
      <c r="E59" s="522">
        <f>IF(+I14&lt;F58,I14,D59)</f>
        <v>70691.707317072898</v>
      </c>
      <c r="F59" s="523">
        <f t="shared" si="11"/>
        <v>0</v>
      </c>
      <c r="G59" s="524">
        <f t="shared" si="12"/>
        <v>74666.139910268204</v>
      </c>
      <c r="H59" s="491">
        <f t="shared" si="13"/>
        <v>74666.139910268204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2"/>
        <v>0</v>
      </c>
      <c r="H60" s="491">
        <f t="shared" si="13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2"/>
        <v>0</v>
      </c>
      <c r="H61" s="491">
        <f t="shared" si="13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2"/>
        <v>0</v>
      </c>
      <c r="H62" s="491">
        <f t="shared" si="1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2"/>
        <v>0</v>
      </c>
      <c r="H63" s="491">
        <f t="shared" si="1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2"/>
        <v>0</v>
      </c>
      <c r="H64" s="491">
        <f t="shared" si="1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2"/>
        <v>0</v>
      </c>
      <c r="H65" s="491">
        <f t="shared" si="1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2"/>
        <v>0</v>
      </c>
      <c r="H66" s="491">
        <f t="shared" si="1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2"/>
        <v>0</v>
      </c>
      <c r="H67" s="491">
        <f t="shared" si="1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2"/>
        <v>0</v>
      </c>
      <c r="H68" s="491">
        <f t="shared" si="1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2"/>
        <v>0</v>
      </c>
      <c r="H69" s="491">
        <f t="shared" si="1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2"/>
        <v>0</v>
      </c>
      <c r="H70" s="491">
        <f t="shared" si="1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2"/>
        <v>0</v>
      </c>
      <c r="H71" s="491">
        <f t="shared" si="1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2"/>
        <v>0</v>
      </c>
      <c r="H72" s="471">
        <f t="shared" si="1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9930039</v>
      </c>
      <c r="F73" s="375"/>
      <c r="G73" s="375">
        <f>SUM(G17:G72)</f>
        <v>33002377.029954012</v>
      </c>
      <c r="H73" s="375">
        <f>SUM(H17:H72)</f>
        <v>33002377.029954012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1214734.5737329707</v>
      </c>
      <c r="N87" s="546">
        <f>IF(J92&lt;D11,0,VLOOKUP(J92,C17:O72,11))</f>
        <v>1214734.5737329707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1257609.663858267</v>
      </c>
      <c r="N88" s="550">
        <f>IF(J92&lt;D11,0,VLOOKUP(J92,C99:P154,7))</f>
        <v>1257609.663858267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42875.090125296265</v>
      </c>
      <c r="N89" s="555">
        <f>+N88-N87</f>
        <v>42875.090125296265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9930039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236429.5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14">+I99-H99</f>
        <v>0</v>
      </c>
      <c r="K99" s="514"/>
      <c r="L99" s="512">
        <f>+H99</f>
        <v>692287.9381010225</v>
      </c>
      <c r="M99" s="513">
        <f t="shared" ref="M99:M100" si="15">IF(L99&lt;&gt;0,+H99-L99,0)</f>
        <v>0</v>
      </c>
      <c r="N99" s="512">
        <f>+I99</f>
        <v>692287.9381010225</v>
      </c>
      <c r="O99" s="513">
        <f t="shared" ref="O99:O130" si="16">IF(N99&lt;&gt;0,+I99-N99,0)</f>
        <v>0</v>
      </c>
      <c r="P99" s="513">
        <f t="shared" ref="P99:P130" si="17">+O99-M99</f>
        <v>0</v>
      </c>
    </row>
    <row r="100" spans="1:16">
      <c r="B100" s="195" t="str">
        <f>IF(D100=F99,"","IU")</f>
        <v/>
      </c>
      <c r="C100" s="507">
        <f>IF(D93="","-",+C99+1)</f>
        <v>2018</v>
      </c>
      <c r="D100" s="629">
        <v>9752716.875</v>
      </c>
      <c r="E100" s="630">
        <v>230931.13953488372</v>
      </c>
      <c r="F100" s="631">
        <v>9521785.7354651168</v>
      </c>
      <c r="G100" s="631">
        <v>9637251.3052325584</v>
      </c>
      <c r="H100" s="633">
        <v>1262507.7864101741</v>
      </c>
      <c r="I100" s="634">
        <v>1262507.7864101741</v>
      </c>
      <c r="J100" s="514">
        <f t="shared" si="14"/>
        <v>0</v>
      </c>
      <c r="K100" s="514"/>
      <c r="L100" s="655">
        <f>+H100</f>
        <v>1262507.7864101741</v>
      </c>
      <c r="M100" s="514">
        <f t="shared" si="15"/>
        <v>0</v>
      </c>
      <c r="N100" s="655">
        <f>+I100</f>
        <v>1262507.7864101741</v>
      </c>
      <c r="O100" s="514">
        <f t="shared" si="16"/>
        <v>0</v>
      </c>
      <c r="P100" s="514">
        <f t="shared" si="17"/>
        <v>0</v>
      </c>
    </row>
    <row r="101" spans="1:16">
      <c r="B101" s="195" t="str">
        <f t="shared" ref="B101:B154" si="18">IF(D101=F100,"","IU")</f>
        <v/>
      </c>
      <c r="C101" s="507">
        <f>IF(D93="","-",+C100+1)</f>
        <v>2019</v>
      </c>
      <c r="D101" s="629">
        <v>9521785.7354651168</v>
      </c>
      <c r="E101" s="630">
        <v>230931.13953488372</v>
      </c>
      <c r="F101" s="631">
        <v>9290854.5959302336</v>
      </c>
      <c r="G101" s="631">
        <v>9406320.1656976752</v>
      </c>
      <c r="H101" s="633">
        <v>1237788.7910207789</v>
      </c>
      <c r="I101" s="634">
        <v>1237788.7910207789</v>
      </c>
      <c r="J101" s="514">
        <f t="shared" si="14"/>
        <v>0</v>
      </c>
      <c r="K101" s="514"/>
      <c r="L101" s="655">
        <f>+H101</f>
        <v>1237788.7910207789</v>
      </c>
      <c r="M101" s="514">
        <f t="shared" ref="M101" si="19">IF(L101&lt;&gt;0,+H101-L101,0)</f>
        <v>0</v>
      </c>
      <c r="N101" s="655">
        <f>+I101</f>
        <v>1237788.7910207789</v>
      </c>
      <c r="O101" s="514">
        <f t="shared" si="16"/>
        <v>0</v>
      </c>
      <c r="P101" s="514">
        <f t="shared" si="17"/>
        <v>0</v>
      </c>
    </row>
    <row r="102" spans="1:16">
      <c r="B102" s="195" t="str">
        <f t="shared" si="18"/>
        <v/>
      </c>
      <c r="C102" s="507">
        <f>IF(D93="","-",+C101+1)</f>
        <v>2020</v>
      </c>
      <c r="D102" s="629">
        <v>9290854.5959302336</v>
      </c>
      <c r="E102" s="630">
        <v>236429.5</v>
      </c>
      <c r="F102" s="631">
        <v>9054425.0959302336</v>
      </c>
      <c r="G102" s="631">
        <v>9172639.8459302336</v>
      </c>
      <c r="H102" s="633">
        <v>1223165.5223756898</v>
      </c>
      <c r="I102" s="634">
        <v>1223165.5223756898</v>
      </c>
      <c r="J102" s="514">
        <f t="shared" si="14"/>
        <v>0</v>
      </c>
      <c r="K102" s="514"/>
      <c r="L102" s="655">
        <f>+H102</f>
        <v>1223165.5223756898</v>
      </c>
      <c r="M102" s="514">
        <f t="shared" ref="M102" si="20">IF(L102&lt;&gt;0,+H102-L102,0)</f>
        <v>0</v>
      </c>
      <c r="N102" s="655">
        <f>+I102</f>
        <v>1223165.5223756898</v>
      </c>
      <c r="O102" s="514">
        <f t="shared" si="16"/>
        <v>0</v>
      </c>
      <c r="P102" s="514">
        <f t="shared" si="17"/>
        <v>0</v>
      </c>
    </row>
    <row r="103" spans="1:16">
      <c r="B103" s="195" t="str">
        <f t="shared" si="18"/>
        <v/>
      </c>
      <c r="C103" s="507">
        <f>IF(D93="","-",+C102+1)</f>
        <v>2021</v>
      </c>
      <c r="D103" s="629">
        <v>9054425.0959302336</v>
      </c>
      <c r="E103" s="630">
        <v>242196.07317073172</v>
      </c>
      <c r="F103" s="631">
        <v>8812229.0227595028</v>
      </c>
      <c r="G103" s="631">
        <v>8933327.0593448691</v>
      </c>
      <c r="H103" s="633">
        <v>1256255.7832385232</v>
      </c>
      <c r="I103" s="634">
        <v>1256255.7832385232</v>
      </c>
      <c r="J103" s="514">
        <f t="shared" si="14"/>
        <v>0</v>
      </c>
      <c r="K103" s="514"/>
      <c r="L103" s="655">
        <f>+H103</f>
        <v>1256255.7832385232</v>
      </c>
      <c r="M103" s="514">
        <f t="shared" ref="M103" si="21">IF(L103&lt;&gt;0,+H103-L103,0)</f>
        <v>0</v>
      </c>
      <c r="N103" s="655">
        <f>+I103</f>
        <v>1256255.7832385232</v>
      </c>
      <c r="O103" s="514">
        <f t="shared" si="16"/>
        <v>0</v>
      </c>
      <c r="P103" s="514">
        <f t="shared" si="17"/>
        <v>0</v>
      </c>
    </row>
    <row r="104" spans="1:16">
      <c r="B104" s="195" t="str">
        <f t="shared" si="18"/>
        <v/>
      </c>
      <c r="C104" s="507">
        <f>IF(D93="","-",+C103+1)</f>
        <v>2022</v>
      </c>
      <c r="D104" s="374">
        <f>IF(F103+SUM(E$99:E103)=D$92,F103,D$92-SUM(E$99:E103))</f>
        <v>8812229.0227595028</v>
      </c>
      <c r="E104" s="522">
        <f>IF(+J96&lt;F103,J96,D104)</f>
        <v>236429.5</v>
      </c>
      <c r="F104" s="523">
        <f t="shared" ref="F104:F154" si="22">+D104-E104</f>
        <v>8575799.5227595028</v>
      </c>
      <c r="G104" s="523">
        <f t="shared" ref="G104:G154" si="23">+(F104+D104)/2</f>
        <v>8694014.2727595028</v>
      </c>
      <c r="H104" s="526">
        <f t="shared" ref="H104:H154" si="24">+J$94*G104+E104</f>
        <v>1257609.663858267</v>
      </c>
      <c r="I104" s="577">
        <f t="shared" ref="I104:I154" si="25">+J$95*G104+E104</f>
        <v>1257609.663858267</v>
      </c>
      <c r="J104" s="514">
        <f t="shared" si="14"/>
        <v>0</v>
      </c>
      <c r="K104" s="514"/>
      <c r="L104" s="525"/>
      <c r="M104" s="514">
        <f t="shared" ref="M104:M130" si="26">IF(L104&lt;&gt;0,+H104-L104,0)</f>
        <v>0</v>
      </c>
      <c r="N104" s="525"/>
      <c r="O104" s="514">
        <f t="shared" si="16"/>
        <v>0</v>
      </c>
      <c r="P104" s="514">
        <f t="shared" si="17"/>
        <v>0</v>
      </c>
    </row>
    <row r="105" spans="1:16">
      <c r="B105" s="195" t="str">
        <f t="shared" si="18"/>
        <v/>
      </c>
      <c r="C105" s="507">
        <f>IF(D93="","-",+C104+1)</f>
        <v>2023</v>
      </c>
      <c r="D105" s="374">
        <f>IF(F104+SUM(E$99:E104)=D$92,F104,D$92-SUM(E$99:E104))</f>
        <v>8575799.5227595028</v>
      </c>
      <c r="E105" s="522">
        <f>IF(+J96&lt;F104,J96,D105)</f>
        <v>236429.5</v>
      </c>
      <c r="F105" s="523">
        <f t="shared" si="22"/>
        <v>8339370.0227595028</v>
      </c>
      <c r="G105" s="523">
        <f t="shared" si="23"/>
        <v>8457584.7727595028</v>
      </c>
      <c r="H105" s="526">
        <f t="shared" si="24"/>
        <v>1229839.1647566715</v>
      </c>
      <c r="I105" s="577">
        <f t="shared" si="25"/>
        <v>1229839.1647566715</v>
      </c>
      <c r="J105" s="514">
        <f t="shared" si="14"/>
        <v>0</v>
      </c>
      <c r="K105" s="514"/>
      <c r="L105" s="525"/>
      <c r="M105" s="514">
        <f t="shared" si="26"/>
        <v>0</v>
      </c>
      <c r="N105" s="525"/>
      <c r="O105" s="514">
        <f t="shared" si="16"/>
        <v>0</v>
      </c>
      <c r="P105" s="514">
        <f t="shared" si="17"/>
        <v>0</v>
      </c>
    </row>
    <row r="106" spans="1:16">
      <c r="B106" s="195" t="str">
        <f t="shared" si="18"/>
        <v/>
      </c>
      <c r="C106" s="507">
        <f>IF(D93="","-",+C105+1)</f>
        <v>2024</v>
      </c>
      <c r="D106" s="374">
        <f>IF(F105+SUM(E$99:E105)=D$92,F105,D$92-SUM(E$99:E105))</f>
        <v>8339370.0227595028</v>
      </c>
      <c r="E106" s="522">
        <f>IF(+J96&lt;F105,J96,D106)</f>
        <v>236429.5</v>
      </c>
      <c r="F106" s="523">
        <f t="shared" si="22"/>
        <v>8102940.5227595028</v>
      </c>
      <c r="G106" s="523">
        <f t="shared" si="23"/>
        <v>8221155.2727595028</v>
      </c>
      <c r="H106" s="526">
        <f t="shared" si="24"/>
        <v>1202068.6656550756</v>
      </c>
      <c r="I106" s="577">
        <f t="shared" si="25"/>
        <v>1202068.6656550756</v>
      </c>
      <c r="J106" s="514">
        <f t="shared" si="14"/>
        <v>0</v>
      </c>
      <c r="K106" s="514"/>
      <c r="L106" s="525"/>
      <c r="M106" s="514">
        <f t="shared" si="26"/>
        <v>0</v>
      </c>
      <c r="N106" s="525"/>
      <c r="O106" s="514">
        <f t="shared" si="16"/>
        <v>0</v>
      </c>
      <c r="P106" s="514">
        <f t="shared" si="17"/>
        <v>0</v>
      </c>
    </row>
    <row r="107" spans="1:16">
      <c r="B107" s="195" t="str">
        <f t="shared" si="18"/>
        <v/>
      </c>
      <c r="C107" s="507">
        <f>IF(D93="","-",+C106+1)</f>
        <v>2025</v>
      </c>
      <c r="D107" s="374">
        <f>IF(F106+SUM(E$99:E106)=D$92,F106,D$92-SUM(E$99:E106))</f>
        <v>8102940.5227595028</v>
      </c>
      <c r="E107" s="522">
        <f>IF(+J96&lt;F106,J96,D107)</f>
        <v>236429.5</v>
      </c>
      <c r="F107" s="523">
        <f t="shared" si="22"/>
        <v>7866511.0227595028</v>
      </c>
      <c r="G107" s="523">
        <f t="shared" si="23"/>
        <v>7984725.7727595028</v>
      </c>
      <c r="H107" s="526">
        <f t="shared" si="24"/>
        <v>1174298.1665534801</v>
      </c>
      <c r="I107" s="577">
        <f t="shared" si="25"/>
        <v>1174298.1665534801</v>
      </c>
      <c r="J107" s="514">
        <f t="shared" si="14"/>
        <v>0</v>
      </c>
      <c r="K107" s="514"/>
      <c r="L107" s="525"/>
      <c r="M107" s="514">
        <f t="shared" si="26"/>
        <v>0</v>
      </c>
      <c r="N107" s="525"/>
      <c r="O107" s="514">
        <f t="shared" si="16"/>
        <v>0</v>
      </c>
      <c r="P107" s="514">
        <f t="shared" si="17"/>
        <v>0</v>
      </c>
    </row>
    <row r="108" spans="1:16">
      <c r="B108" s="195" t="str">
        <f t="shared" si="18"/>
        <v/>
      </c>
      <c r="C108" s="507">
        <f>IF(D93="","-",+C107+1)</f>
        <v>2026</v>
      </c>
      <c r="D108" s="374">
        <f>IF(F107+SUM(E$99:E107)=D$92,F107,D$92-SUM(E$99:E107))</f>
        <v>7866511.0227595028</v>
      </c>
      <c r="E108" s="522">
        <f>IF(+J96&lt;F107,J96,D108)</f>
        <v>236429.5</v>
      </c>
      <c r="F108" s="523">
        <f t="shared" si="22"/>
        <v>7630081.5227595028</v>
      </c>
      <c r="G108" s="523">
        <f t="shared" si="23"/>
        <v>7748296.2727595028</v>
      </c>
      <c r="H108" s="526">
        <f t="shared" si="24"/>
        <v>1146527.6674518841</v>
      </c>
      <c r="I108" s="577">
        <f t="shared" si="25"/>
        <v>1146527.6674518841</v>
      </c>
      <c r="J108" s="514">
        <f t="shared" si="14"/>
        <v>0</v>
      </c>
      <c r="K108" s="514"/>
      <c r="L108" s="525"/>
      <c r="M108" s="514">
        <f t="shared" si="26"/>
        <v>0</v>
      </c>
      <c r="N108" s="525"/>
      <c r="O108" s="514">
        <f t="shared" si="16"/>
        <v>0</v>
      </c>
      <c r="P108" s="514">
        <f t="shared" si="17"/>
        <v>0</v>
      </c>
    </row>
    <row r="109" spans="1:16">
      <c r="B109" s="195" t="str">
        <f t="shared" si="18"/>
        <v/>
      </c>
      <c r="C109" s="507">
        <f>IF(D93="","-",+C108+1)</f>
        <v>2027</v>
      </c>
      <c r="D109" s="374">
        <f>IF(F108+SUM(E$99:E108)=D$92,F108,D$92-SUM(E$99:E108))</f>
        <v>7630081.5227595028</v>
      </c>
      <c r="E109" s="522">
        <f>IF(+J96&lt;F108,J96,D109)</f>
        <v>236429.5</v>
      </c>
      <c r="F109" s="523">
        <f t="shared" si="22"/>
        <v>7393652.0227595028</v>
      </c>
      <c r="G109" s="523">
        <f t="shared" si="23"/>
        <v>7511866.7727595028</v>
      </c>
      <c r="H109" s="526">
        <f t="shared" si="24"/>
        <v>1118757.1683502886</v>
      </c>
      <c r="I109" s="577">
        <f t="shared" si="25"/>
        <v>1118757.1683502886</v>
      </c>
      <c r="J109" s="514">
        <f t="shared" si="14"/>
        <v>0</v>
      </c>
      <c r="K109" s="514"/>
      <c r="L109" s="525"/>
      <c r="M109" s="514">
        <f t="shared" si="26"/>
        <v>0</v>
      </c>
      <c r="N109" s="525"/>
      <c r="O109" s="514">
        <f t="shared" si="16"/>
        <v>0</v>
      </c>
      <c r="P109" s="514">
        <f t="shared" si="17"/>
        <v>0</v>
      </c>
    </row>
    <row r="110" spans="1:16">
      <c r="B110" s="195" t="str">
        <f t="shared" si="18"/>
        <v/>
      </c>
      <c r="C110" s="507">
        <f>IF(D93="","-",+C109+1)</f>
        <v>2028</v>
      </c>
      <c r="D110" s="374">
        <f>IF(F109+SUM(E$99:E109)=D$92,F109,D$92-SUM(E$99:E109))</f>
        <v>7393652.0227595028</v>
      </c>
      <c r="E110" s="522">
        <f>IF(+J96&lt;F109,J96,D110)</f>
        <v>236429.5</v>
      </c>
      <c r="F110" s="523">
        <f t="shared" si="22"/>
        <v>7157222.5227595028</v>
      </c>
      <c r="G110" s="523">
        <f t="shared" si="23"/>
        <v>7275437.2727595028</v>
      </c>
      <c r="H110" s="526">
        <f t="shared" si="24"/>
        <v>1090986.6692486927</v>
      </c>
      <c r="I110" s="577">
        <f t="shared" si="25"/>
        <v>1090986.6692486927</v>
      </c>
      <c r="J110" s="514">
        <f t="shared" si="14"/>
        <v>0</v>
      </c>
      <c r="K110" s="514"/>
      <c r="L110" s="525"/>
      <c r="M110" s="514">
        <f t="shared" si="26"/>
        <v>0</v>
      </c>
      <c r="N110" s="525"/>
      <c r="O110" s="514">
        <f t="shared" si="16"/>
        <v>0</v>
      </c>
      <c r="P110" s="514">
        <f t="shared" si="17"/>
        <v>0</v>
      </c>
    </row>
    <row r="111" spans="1:16">
      <c r="B111" s="195" t="str">
        <f t="shared" si="18"/>
        <v/>
      </c>
      <c r="C111" s="507">
        <f>IF(D93="","-",+C110+1)</f>
        <v>2029</v>
      </c>
      <c r="D111" s="374">
        <f>IF(F110+SUM(E$99:E110)=D$92,F110,D$92-SUM(E$99:E110))</f>
        <v>7157222.5227595028</v>
      </c>
      <c r="E111" s="522">
        <f>IF(+J96&lt;F110,J96,D111)</f>
        <v>236429.5</v>
      </c>
      <c r="F111" s="523">
        <f t="shared" si="22"/>
        <v>6920793.0227595028</v>
      </c>
      <c r="G111" s="523">
        <f t="shared" si="23"/>
        <v>7039007.7727595028</v>
      </c>
      <c r="H111" s="526">
        <f t="shared" si="24"/>
        <v>1063216.1701470972</v>
      </c>
      <c r="I111" s="577">
        <f t="shared" si="25"/>
        <v>1063216.1701470972</v>
      </c>
      <c r="J111" s="514">
        <f t="shared" si="14"/>
        <v>0</v>
      </c>
      <c r="K111" s="514"/>
      <c r="L111" s="525"/>
      <c r="M111" s="514">
        <f t="shared" si="26"/>
        <v>0</v>
      </c>
      <c r="N111" s="525"/>
      <c r="O111" s="514">
        <f t="shared" si="16"/>
        <v>0</v>
      </c>
      <c r="P111" s="514">
        <f t="shared" si="17"/>
        <v>0</v>
      </c>
    </row>
    <row r="112" spans="1:16">
      <c r="B112" s="195" t="str">
        <f t="shared" si="18"/>
        <v/>
      </c>
      <c r="C112" s="507">
        <f>IF(D93="","-",+C111+1)</f>
        <v>2030</v>
      </c>
      <c r="D112" s="374">
        <f>IF(F111+SUM(E$99:E111)=D$92,F111,D$92-SUM(E$99:E111))</f>
        <v>6920793.0227595028</v>
      </c>
      <c r="E112" s="522">
        <f>IF(+J96&lt;F111,J96,D112)</f>
        <v>236429.5</v>
      </c>
      <c r="F112" s="523">
        <f t="shared" si="22"/>
        <v>6684363.5227595028</v>
      </c>
      <c r="G112" s="523">
        <f t="shared" si="23"/>
        <v>6802578.2727595028</v>
      </c>
      <c r="H112" s="526">
        <f t="shared" si="24"/>
        <v>1035445.6710455014</v>
      </c>
      <c r="I112" s="577">
        <f t="shared" si="25"/>
        <v>1035445.6710455014</v>
      </c>
      <c r="J112" s="514">
        <f t="shared" si="14"/>
        <v>0</v>
      </c>
      <c r="K112" s="514"/>
      <c r="L112" s="525"/>
      <c r="M112" s="514">
        <f t="shared" si="26"/>
        <v>0</v>
      </c>
      <c r="N112" s="525"/>
      <c r="O112" s="514">
        <f t="shared" si="16"/>
        <v>0</v>
      </c>
      <c r="P112" s="514">
        <f t="shared" si="17"/>
        <v>0</v>
      </c>
    </row>
    <row r="113" spans="2:16">
      <c r="B113" s="195" t="str">
        <f t="shared" si="18"/>
        <v/>
      </c>
      <c r="C113" s="507">
        <f>IF(D93="","-",+C112+1)</f>
        <v>2031</v>
      </c>
      <c r="D113" s="374">
        <f>IF(F112+SUM(E$99:E112)=D$92,F112,D$92-SUM(E$99:E112))</f>
        <v>6684363.5227595028</v>
      </c>
      <c r="E113" s="522">
        <f>IF(+J96&lt;F112,J96,D113)</f>
        <v>236429.5</v>
      </c>
      <c r="F113" s="523">
        <f t="shared" si="22"/>
        <v>6447934.0227595028</v>
      </c>
      <c r="G113" s="523">
        <f t="shared" si="23"/>
        <v>6566148.7727595028</v>
      </c>
      <c r="H113" s="526">
        <f t="shared" si="24"/>
        <v>1007675.1719439056</v>
      </c>
      <c r="I113" s="577">
        <f t="shared" si="25"/>
        <v>1007675.1719439056</v>
      </c>
      <c r="J113" s="514">
        <f t="shared" si="14"/>
        <v>0</v>
      </c>
      <c r="K113" s="514"/>
      <c r="L113" s="525"/>
      <c r="M113" s="514">
        <f t="shared" si="26"/>
        <v>0</v>
      </c>
      <c r="N113" s="525"/>
      <c r="O113" s="514">
        <f t="shared" si="16"/>
        <v>0</v>
      </c>
      <c r="P113" s="514">
        <f t="shared" si="17"/>
        <v>0</v>
      </c>
    </row>
    <row r="114" spans="2:16">
      <c r="B114" s="195" t="str">
        <f t="shared" si="18"/>
        <v/>
      </c>
      <c r="C114" s="507">
        <f>IF(D93="","-",+C113+1)</f>
        <v>2032</v>
      </c>
      <c r="D114" s="374">
        <f>IF(F113+SUM(E$99:E113)=D$92,F113,D$92-SUM(E$99:E113))</f>
        <v>6447934.0227595028</v>
      </c>
      <c r="E114" s="522">
        <f>IF(+J96&lt;F113,J96,D114)</f>
        <v>236429.5</v>
      </c>
      <c r="F114" s="523">
        <f t="shared" si="22"/>
        <v>6211504.5227595028</v>
      </c>
      <c r="G114" s="523">
        <f t="shared" si="23"/>
        <v>6329719.2727595028</v>
      </c>
      <c r="H114" s="526">
        <f t="shared" si="24"/>
        <v>979904.67284230993</v>
      </c>
      <c r="I114" s="577">
        <f t="shared" si="25"/>
        <v>979904.67284230993</v>
      </c>
      <c r="J114" s="514">
        <f t="shared" si="14"/>
        <v>0</v>
      </c>
      <c r="K114" s="514"/>
      <c r="L114" s="525"/>
      <c r="M114" s="514">
        <f t="shared" si="26"/>
        <v>0</v>
      </c>
      <c r="N114" s="525"/>
      <c r="O114" s="514">
        <f t="shared" si="16"/>
        <v>0</v>
      </c>
      <c r="P114" s="514">
        <f t="shared" si="17"/>
        <v>0</v>
      </c>
    </row>
    <row r="115" spans="2:16">
      <c r="B115" s="195" t="str">
        <f t="shared" si="18"/>
        <v/>
      </c>
      <c r="C115" s="507">
        <f>IF(D93="","-",+C114+1)</f>
        <v>2033</v>
      </c>
      <c r="D115" s="374">
        <f>IF(F114+SUM(E$99:E114)=D$92,F114,D$92-SUM(E$99:E114))</f>
        <v>6211504.5227595028</v>
      </c>
      <c r="E115" s="522">
        <f>IF(+J96&lt;F114,J96,D115)</f>
        <v>236429.5</v>
      </c>
      <c r="F115" s="523">
        <f t="shared" si="22"/>
        <v>5975075.0227595028</v>
      </c>
      <c r="G115" s="523">
        <f t="shared" si="23"/>
        <v>6093289.7727595028</v>
      </c>
      <c r="H115" s="526">
        <f t="shared" si="24"/>
        <v>952134.17374071421</v>
      </c>
      <c r="I115" s="577">
        <f t="shared" si="25"/>
        <v>952134.17374071421</v>
      </c>
      <c r="J115" s="514">
        <f t="shared" si="14"/>
        <v>0</v>
      </c>
      <c r="K115" s="514"/>
      <c r="L115" s="525"/>
      <c r="M115" s="514">
        <f t="shared" si="26"/>
        <v>0</v>
      </c>
      <c r="N115" s="525"/>
      <c r="O115" s="514">
        <f t="shared" si="16"/>
        <v>0</v>
      </c>
      <c r="P115" s="514">
        <f t="shared" si="17"/>
        <v>0</v>
      </c>
    </row>
    <row r="116" spans="2:16">
      <c r="B116" s="195" t="str">
        <f t="shared" si="18"/>
        <v/>
      </c>
      <c r="C116" s="507">
        <f>IF(D93="","-",+C115+1)</f>
        <v>2034</v>
      </c>
      <c r="D116" s="374">
        <f>IF(F115+SUM(E$99:E115)=D$92,F115,D$92-SUM(E$99:E115))</f>
        <v>5975075.0227595028</v>
      </c>
      <c r="E116" s="522">
        <f>IF(+J96&lt;F115,J96,D116)</f>
        <v>236429.5</v>
      </c>
      <c r="F116" s="523">
        <f t="shared" si="22"/>
        <v>5738645.5227595028</v>
      </c>
      <c r="G116" s="523">
        <f t="shared" si="23"/>
        <v>5856860.2727595028</v>
      </c>
      <c r="H116" s="526">
        <f t="shared" si="24"/>
        <v>924363.67463911849</v>
      </c>
      <c r="I116" s="577">
        <f t="shared" si="25"/>
        <v>924363.67463911849</v>
      </c>
      <c r="J116" s="514">
        <f t="shared" si="14"/>
        <v>0</v>
      </c>
      <c r="K116" s="514"/>
      <c r="L116" s="525"/>
      <c r="M116" s="514">
        <f t="shared" si="26"/>
        <v>0</v>
      </c>
      <c r="N116" s="525"/>
      <c r="O116" s="514">
        <f t="shared" si="16"/>
        <v>0</v>
      </c>
      <c r="P116" s="514">
        <f t="shared" si="17"/>
        <v>0</v>
      </c>
    </row>
    <row r="117" spans="2:16">
      <c r="B117" s="195" t="str">
        <f t="shared" si="18"/>
        <v/>
      </c>
      <c r="C117" s="507">
        <f>IF(D93="","-",+C116+1)</f>
        <v>2035</v>
      </c>
      <c r="D117" s="374">
        <f>IF(F116+SUM(E$99:E116)=D$92,F116,D$92-SUM(E$99:E116))</f>
        <v>5738645.5227595028</v>
      </c>
      <c r="E117" s="522">
        <f>IF(+J96&lt;F116,J96,D117)</f>
        <v>236429.5</v>
      </c>
      <c r="F117" s="523">
        <f t="shared" si="22"/>
        <v>5502216.0227595028</v>
      </c>
      <c r="G117" s="523">
        <f t="shared" si="23"/>
        <v>5620430.7727595028</v>
      </c>
      <c r="H117" s="526">
        <f t="shared" si="24"/>
        <v>896593.17553752277</v>
      </c>
      <c r="I117" s="577">
        <f t="shared" si="25"/>
        <v>896593.17553752277</v>
      </c>
      <c r="J117" s="514">
        <f t="shared" si="14"/>
        <v>0</v>
      </c>
      <c r="K117" s="514"/>
      <c r="L117" s="525"/>
      <c r="M117" s="514">
        <f t="shared" si="26"/>
        <v>0</v>
      </c>
      <c r="N117" s="525"/>
      <c r="O117" s="514">
        <f t="shared" si="16"/>
        <v>0</v>
      </c>
      <c r="P117" s="514">
        <f t="shared" si="17"/>
        <v>0</v>
      </c>
    </row>
    <row r="118" spans="2:16">
      <c r="B118" s="195" t="str">
        <f t="shared" si="18"/>
        <v/>
      </c>
      <c r="C118" s="507">
        <f>IF(D93="","-",+C117+1)</f>
        <v>2036</v>
      </c>
      <c r="D118" s="374">
        <f>IF(F117+SUM(E$99:E117)=D$92,F117,D$92-SUM(E$99:E117))</f>
        <v>5502216.0227595028</v>
      </c>
      <c r="E118" s="522">
        <f>IF(+J96&lt;F117,J96,D118)</f>
        <v>236429.5</v>
      </c>
      <c r="F118" s="523">
        <f t="shared" si="22"/>
        <v>5265786.5227595028</v>
      </c>
      <c r="G118" s="523">
        <f t="shared" si="23"/>
        <v>5384001.2727595028</v>
      </c>
      <c r="H118" s="526">
        <f t="shared" si="24"/>
        <v>868822.67643592705</v>
      </c>
      <c r="I118" s="577">
        <f t="shared" si="25"/>
        <v>868822.67643592705</v>
      </c>
      <c r="J118" s="514">
        <f t="shared" si="14"/>
        <v>0</v>
      </c>
      <c r="K118" s="514"/>
      <c r="L118" s="525"/>
      <c r="M118" s="514">
        <f t="shared" si="26"/>
        <v>0</v>
      </c>
      <c r="N118" s="525"/>
      <c r="O118" s="514">
        <f t="shared" si="16"/>
        <v>0</v>
      </c>
      <c r="P118" s="514">
        <f t="shared" si="17"/>
        <v>0</v>
      </c>
    </row>
    <row r="119" spans="2:16">
      <c r="B119" s="195" t="str">
        <f t="shared" si="18"/>
        <v/>
      </c>
      <c r="C119" s="507">
        <f>IF(D93="","-",+C118+1)</f>
        <v>2037</v>
      </c>
      <c r="D119" s="374">
        <f>IF(F118+SUM(E$99:E118)=D$92,F118,D$92-SUM(E$99:E118))</f>
        <v>5265786.5227595028</v>
      </c>
      <c r="E119" s="522">
        <f>IF(+J96&lt;F118,J96,D119)</f>
        <v>236429.5</v>
      </c>
      <c r="F119" s="523">
        <f t="shared" si="22"/>
        <v>5029357.0227595028</v>
      </c>
      <c r="G119" s="523">
        <f t="shared" si="23"/>
        <v>5147571.7727595028</v>
      </c>
      <c r="H119" s="526">
        <f t="shared" si="24"/>
        <v>841052.17733433133</v>
      </c>
      <c r="I119" s="577">
        <f t="shared" si="25"/>
        <v>841052.17733433133</v>
      </c>
      <c r="J119" s="514">
        <f t="shared" si="14"/>
        <v>0</v>
      </c>
      <c r="K119" s="514"/>
      <c r="L119" s="525"/>
      <c r="M119" s="514">
        <f t="shared" si="26"/>
        <v>0</v>
      </c>
      <c r="N119" s="525"/>
      <c r="O119" s="514">
        <f t="shared" si="16"/>
        <v>0</v>
      </c>
      <c r="P119" s="514">
        <f t="shared" si="17"/>
        <v>0</v>
      </c>
    </row>
    <row r="120" spans="2:16">
      <c r="B120" s="195" t="str">
        <f t="shared" si="18"/>
        <v/>
      </c>
      <c r="C120" s="507">
        <f>IF(D93="","-",+C119+1)</f>
        <v>2038</v>
      </c>
      <c r="D120" s="374">
        <f>IF(F119+SUM(E$99:E119)=D$92,F119,D$92-SUM(E$99:E119))</f>
        <v>5029357.0227595028</v>
      </c>
      <c r="E120" s="522">
        <f>IF(+J96&lt;F119,J96,D120)</f>
        <v>236429.5</v>
      </c>
      <c r="F120" s="523">
        <f t="shared" si="22"/>
        <v>4792927.5227595028</v>
      </c>
      <c r="G120" s="523">
        <f t="shared" si="23"/>
        <v>4911142.2727595028</v>
      </c>
      <c r="H120" s="526">
        <f t="shared" si="24"/>
        <v>813281.6782327356</v>
      </c>
      <c r="I120" s="577">
        <f t="shared" si="25"/>
        <v>813281.6782327356</v>
      </c>
      <c r="J120" s="514">
        <f t="shared" si="14"/>
        <v>0</v>
      </c>
      <c r="K120" s="514"/>
      <c r="L120" s="525"/>
      <c r="M120" s="514">
        <f t="shared" si="26"/>
        <v>0</v>
      </c>
      <c r="N120" s="525"/>
      <c r="O120" s="514">
        <f t="shared" si="16"/>
        <v>0</v>
      </c>
      <c r="P120" s="514">
        <f t="shared" si="17"/>
        <v>0</v>
      </c>
    </row>
    <row r="121" spans="2:16">
      <c r="B121" s="195" t="str">
        <f t="shared" si="18"/>
        <v/>
      </c>
      <c r="C121" s="507">
        <f>IF(D93="","-",+C120+1)</f>
        <v>2039</v>
      </c>
      <c r="D121" s="374">
        <f>IF(F120+SUM(E$99:E120)=D$92,F120,D$92-SUM(E$99:E120))</f>
        <v>4792927.5227595028</v>
      </c>
      <c r="E121" s="522">
        <f>IF(+J96&lt;F120,J96,D121)</f>
        <v>236429.5</v>
      </c>
      <c r="F121" s="523">
        <f t="shared" si="22"/>
        <v>4556498.0227595028</v>
      </c>
      <c r="G121" s="523">
        <f t="shared" si="23"/>
        <v>4674712.7727595028</v>
      </c>
      <c r="H121" s="526">
        <f t="shared" si="24"/>
        <v>785511.17913113988</v>
      </c>
      <c r="I121" s="577">
        <f t="shared" si="25"/>
        <v>785511.17913113988</v>
      </c>
      <c r="J121" s="514">
        <f t="shared" si="14"/>
        <v>0</v>
      </c>
      <c r="K121" s="514"/>
      <c r="L121" s="525"/>
      <c r="M121" s="514">
        <f t="shared" si="26"/>
        <v>0</v>
      </c>
      <c r="N121" s="525"/>
      <c r="O121" s="514">
        <f t="shared" si="16"/>
        <v>0</v>
      </c>
      <c r="P121" s="514">
        <f t="shared" si="17"/>
        <v>0</v>
      </c>
    </row>
    <row r="122" spans="2:16">
      <c r="B122" s="195" t="str">
        <f t="shared" si="18"/>
        <v/>
      </c>
      <c r="C122" s="507">
        <f>IF(D93="","-",+C121+1)</f>
        <v>2040</v>
      </c>
      <c r="D122" s="374">
        <f>IF(F121+SUM(E$99:E121)=D$92,F121,D$92-SUM(E$99:E121))</f>
        <v>4556498.0227595028</v>
      </c>
      <c r="E122" s="522">
        <f>IF(+J96&lt;F121,J96,D122)</f>
        <v>236429.5</v>
      </c>
      <c r="F122" s="523">
        <f t="shared" si="22"/>
        <v>4320068.5227595028</v>
      </c>
      <c r="G122" s="523">
        <f t="shared" si="23"/>
        <v>4438283.2727595028</v>
      </c>
      <c r="H122" s="526">
        <f t="shared" si="24"/>
        <v>757740.68002954405</v>
      </c>
      <c r="I122" s="577">
        <f t="shared" si="25"/>
        <v>757740.68002954405</v>
      </c>
      <c r="J122" s="514">
        <f t="shared" si="14"/>
        <v>0</v>
      </c>
      <c r="K122" s="514"/>
      <c r="L122" s="525"/>
      <c r="M122" s="514">
        <f t="shared" si="26"/>
        <v>0</v>
      </c>
      <c r="N122" s="525"/>
      <c r="O122" s="514">
        <f t="shared" si="16"/>
        <v>0</v>
      </c>
      <c r="P122" s="514">
        <f t="shared" si="17"/>
        <v>0</v>
      </c>
    </row>
    <row r="123" spans="2:16">
      <c r="B123" s="195" t="str">
        <f t="shared" si="18"/>
        <v/>
      </c>
      <c r="C123" s="507">
        <f>IF(D93="","-",+C122+1)</f>
        <v>2041</v>
      </c>
      <c r="D123" s="374">
        <f>IF(F122+SUM(E$99:E122)=D$92,F122,D$92-SUM(E$99:E122))</f>
        <v>4320068.5227595028</v>
      </c>
      <c r="E123" s="522">
        <f>IF(+J96&lt;F122,J96,D123)</f>
        <v>236429.5</v>
      </c>
      <c r="F123" s="523">
        <f t="shared" si="22"/>
        <v>4083639.0227595028</v>
      </c>
      <c r="G123" s="523">
        <f t="shared" si="23"/>
        <v>4201853.7727595028</v>
      </c>
      <c r="H123" s="526">
        <f t="shared" si="24"/>
        <v>729970.18092794833</v>
      </c>
      <c r="I123" s="577">
        <f t="shared" si="25"/>
        <v>729970.18092794833</v>
      </c>
      <c r="J123" s="514">
        <f t="shared" si="14"/>
        <v>0</v>
      </c>
      <c r="K123" s="514"/>
      <c r="L123" s="525"/>
      <c r="M123" s="514">
        <f t="shared" si="26"/>
        <v>0</v>
      </c>
      <c r="N123" s="525"/>
      <c r="O123" s="514">
        <f t="shared" si="16"/>
        <v>0</v>
      </c>
      <c r="P123" s="514">
        <f t="shared" si="17"/>
        <v>0</v>
      </c>
    </row>
    <row r="124" spans="2:16">
      <c r="B124" s="195" t="str">
        <f t="shared" si="18"/>
        <v/>
      </c>
      <c r="C124" s="507">
        <f>IF(D93="","-",+C123+1)</f>
        <v>2042</v>
      </c>
      <c r="D124" s="374">
        <f>IF(F123+SUM(E$99:E123)=D$92,F123,D$92-SUM(E$99:E123))</f>
        <v>4083639.0227595028</v>
      </c>
      <c r="E124" s="522">
        <f>IF(+J96&lt;F123,J96,D124)</f>
        <v>236429.5</v>
      </c>
      <c r="F124" s="523">
        <f t="shared" si="22"/>
        <v>3847209.5227595028</v>
      </c>
      <c r="G124" s="523">
        <f t="shared" si="23"/>
        <v>3965424.2727595028</v>
      </c>
      <c r="H124" s="526">
        <f t="shared" si="24"/>
        <v>702199.68182635261</v>
      </c>
      <c r="I124" s="577">
        <f t="shared" si="25"/>
        <v>702199.68182635261</v>
      </c>
      <c r="J124" s="514">
        <f t="shared" si="14"/>
        <v>0</v>
      </c>
      <c r="K124" s="514"/>
      <c r="L124" s="525"/>
      <c r="M124" s="514">
        <f t="shared" si="26"/>
        <v>0</v>
      </c>
      <c r="N124" s="525"/>
      <c r="O124" s="514">
        <f t="shared" si="16"/>
        <v>0</v>
      </c>
      <c r="P124" s="514">
        <f t="shared" si="17"/>
        <v>0</v>
      </c>
    </row>
    <row r="125" spans="2:16">
      <c r="B125" s="195" t="str">
        <f t="shared" si="18"/>
        <v/>
      </c>
      <c r="C125" s="507">
        <f>IF(D93="","-",+C124+1)</f>
        <v>2043</v>
      </c>
      <c r="D125" s="374">
        <f>IF(F124+SUM(E$99:E124)=D$92,F124,D$92-SUM(E$99:E124))</f>
        <v>3847209.5227595028</v>
      </c>
      <c r="E125" s="522">
        <f>IF(+J96&lt;F124,J96,D125)</f>
        <v>236429.5</v>
      </c>
      <c r="F125" s="523">
        <f t="shared" si="22"/>
        <v>3610780.0227595028</v>
      </c>
      <c r="G125" s="523">
        <f t="shared" si="23"/>
        <v>3728994.7727595028</v>
      </c>
      <c r="H125" s="526">
        <f t="shared" si="24"/>
        <v>674429.18272475689</v>
      </c>
      <c r="I125" s="577">
        <f t="shared" si="25"/>
        <v>674429.18272475689</v>
      </c>
      <c r="J125" s="514">
        <f t="shared" si="14"/>
        <v>0</v>
      </c>
      <c r="K125" s="514"/>
      <c r="L125" s="525"/>
      <c r="M125" s="514">
        <f t="shared" si="26"/>
        <v>0</v>
      </c>
      <c r="N125" s="525"/>
      <c r="O125" s="514">
        <f t="shared" si="16"/>
        <v>0</v>
      </c>
      <c r="P125" s="514">
        <f t="shared" si="17"/>
        <v>0</v>
      </c>
    </row>
    <row r="126" spans="2:16">
      <c r="B126" s="195" t="str">
        <f t="shared" si="18"/>
        <v/>
      </c>
      <c r="C126" s="507">
        <f>IF(D93="","-",+C125+1)</f>
        <v>2044</v>
      </c>
      <c r="D126" s="374">
        <f>IF(F125+SUM(E$99:E125)=D$92,F125,D$92-SUM(E$99:E125))</f>
        <v>3610780.0227595028</v>
      </c>
      <c r="E126" s="522">
        <f>IF(+J96&lt;F125,J96,D126)</f>
        <v>236429.5</v>
      </c>
      <c r="F126" s="523">
        <f t="shared" si="22"/>
        <v>3374350.5227595028</v>
      </c>
      <c r="G126" s="523">
        <f t="shared" si="23"/>
        <v>3492565.2727595028</v>
      </c>
      <c r="H126" s="526">
        <f t="shared" si="24"/>
        <v>646658.68362316117</v>
      </c>
      <c r="I126" s="577">
        <f t="shared" si="25"/>
        <v>646658.68362316117</v>
      </c>
      <c r="J126" s="514">
        <f t="shared" si="14"/>
        <v>0</v>
      </c>
      <c r="K126" s="514"/>
      <c r="L126" s="525"/>
      <c r="M126" s="514">
        <f t="shared" si="26"/>
        <v>0</v>
      </c>
      <c r="N126" s="525"/>
      <c r="O126" s="514">
        <f t="shared" si="16"/>
        <v>0</v>
      </c>
      <c r="P126" s="514">
        <f t="shared" si="17"/>
        <v>0</v>
      </c>
    </row>
    <row r="127" spans="2:16">
      <c r="B127" s="195" t="str">
        <f t="shared" si="18"/>
        <v/>
      </c>
      <c r="C127" s="507">
        <f>IF(D93="","-",+C126+1)</f>
        <v>2045</v>
      </c>
      <c r="D127" s="374">
        <f>IF(F126+SUM(E$99:E126)=D$92,F126,D$92-SUM(E$99:E126))</f>
        <v>3374350.5227595028</v>
      </c>
      <c r="E127" s="522">
        <f>IF(+J96&lt;F126,J96,D127)</f>
        <v>236429.5</v>
      </c>
      <c r="F127" s="523">
        <f t="shared" si="22"/>
        <v>3137921.0227595028</v>
      </c>
      <c r="G127" s="523">
        <f t="shared" si="23"/>
        <v>3256135.7727595028</v>
      </c>
      <c r="H127" s="526">
        <f t="shared" si="24"/>
        <v>618888.18452156545</v>
      </c>
      <c r="I127" s="577">
        <f t="shared" si="25"/>
        <v>618888.18452156545</v>
      </c>
      <c r="J127" s="514">
        <f t="shared" si="14"/>
        <v>0</v>
      </c>
      <c r="K127" s="514"/>
      <c r="L127" s="525"/>
      <c r="M127" s="514">
        <f t="shared" si="26"/>
        <v>0</v>
      </c>
      <c r="N127" s="525"/>
      <c r="O127" s="514">
        <f t="shared" si="16"/>
        <v>0</v>
      </c>
      <c r="P127" s="514">
        <f t="shared" si="17"/>
        <v>0</v>
      </c>
    </row>
    <row r="128" spans="2:16">
      <c r="B128" s="195" t="str">
        <f t="shared" si="18"/>
        <v/>
      </c>
      <c r="C128" s="507">
        <f>IF(D93="","-",+C127+1)</f>
        <v>2046</v>
      </c>
      <c r="D128" s="374">
        <f>IF(F127+SUM(E$99:E127)=D$92,F127,D$92-SUM(E$99:E127))</f>
        <v>3137921.0227595028</v>
      </c>
      <c r="E128" s="522">
        <f>IF(+J96&lt;F127,J96,D128)</f>
        <v>236429.5</v>
      </c>
      <c r="F128" s="523">
        <f t="shared" si="22"/>
        <v>2901491.5227595028</v>
      </c>
      <c r="G128" s="523">
        <f t="shared" si="23"/>
        <v>3019706.2727595028</v>
      </c>
      <c r="H128" s="526">
        <f t="shared" si="24"/>
        <v>591117.68541996973</v>
      </c>
      <c r="I128" s="577">
        <f t="shared" si="25"/>
        <v>591117.68541996973</v>
      </c>
      <c r="J128" s="514">
        <f t="shared" si="14"/>
        <v>0</v>
      </c>
      <c r="K128" s="514"/>
      <c r="L128" s="525"/>
      <c r="M128" s="514">
        <f t="shared" si="26"/>
        <v>0</v>
      </c>
      <c r="N128" s="525"/>
      <c r="O128" s="514">
        <f t="shared" si="16"/>
        <v>0</v>
      </c>
      <c r="P128" s="514">
        <f t="shared" si="17"/>
        <v>0</v>
      </c>
    </row>
    <row r="129" spans="2:16">
      <c r="B129" s="195" t="str">
        <f t="shared" si="18"/>
        <v/>
      </c>
      <c r="C129" s="507">
        <f>IF(D93="","-",+C128+1)</f>
        <v>2047</v>
      </c>
      <c r="D129" s="374">
        <f>IF(F128+SUM(E$99:E128)=D$92,F128,D$92-SUM(E$99:E128))</f>
        <v>2901491.5227595028</v>
      </c>
      <c r="E129" s="522">
        <f>IF(+J96&lt;F128,J96,D129)</f>
        <v>236429.5</v>
      </c>
      <c r="F129" s="523">
        <f t="shared" si="22"/>
        <v>2665062.0227595028</v>
      </c>
      <c r="G129" s="523">
        <f t="shared" si="23"/>
        <v>2783276.7727595028</v>
      </c>
      <c r="H129" s="526">
        <f t="shared" si="24"/>
        <v>563347.18631837401</v>
      </c>
      <c r="I129" s="577">
        <f t="shared" si="25"/>
        <v>563347.18631837401</v>
      </c>
      <c r="J129" s="514">
        <f t="shared" si="14"/>
        <v>0</v>
      </c>
      <c r="K129" s="514"/>
      <c r="L129" s="525"/>
      <c r="M129" s="514">
        <f t="shared" si="26"/>
        <v>0</v>
      </c>
      <c r="N129" s="525"/>
      <c r="O129" s="514">
        <f t="shared" si="16"/>
        <v>0</v>
      </c>
      <c r="P129" s="514">
        <f t="shared" si="17"/>
        <v>0</v>
      </c>
    </row>
    <row r="130" spans="2:16">
      <c r="B130" s="195" t="str">
        <f t="shared" si="18"/>
        <v/>
      </c>
      <c r="C130" s="507">
        <f>IF(D93="","-",+C129+1)</f>
        <v>2048</v>
      </c>
      <c r="D130" s="374">
        <f>IF(F129+SUM(E$99:E129)=D$92,F129,D$92-SUM(E$99:E129))</f>
        <v>2665062.0227595028</v>
      </c>
      <c r="E130" s="522">
        <f>IF(+J96&lt;F129,J96,D130)</f>
        <v>236429.5</v>
      </c>
      <c r="F130" s="523">
        <f t="shared" si="22"/>
        <v>2428632.5227595028</v>
      </c>
      <c r="G130" s="523">
        <f t="shared" si="23"/>
        <v>2546847.2727595028</v>
      </c>
      <c r="H130" s="526">
        <f t="shared" si="24"/>
        <v>535576.68721677829</v>
      </c>
      <c r="I130" s="577">
        <f t="shared" si="25"/>
        <v>535576.68721677829</v>
      </c>
      <c r="J130" s="514">
        <f t="shared" si="14"/>
        <v>0</v>
      </c>
      <c r="K130" s="514"/>
      <c r="L130" s="525"/>
      <c r="M130" s="514">
        <f t="shared" si="26"/>
        <v>0</v>
      </c>
      <c r="N130" s="525"/>
      <c r="O130" s="514">
        <f t="shared" si="16"/>
        <v>0</v>
      </c>
      <c r="P130" s="514">
        <f t="shared" si="17"/>
        <v>0</v>
      </c>
    </row>
    <row r="131" spans="2:16">
      <c r="B131" s="195" t="str">
        <f t="shared" si="18"/>
        <v/>
      </c>
      <c r="C131" s="507">
        <f>IF(D93="","-",+C130+1)</f>
        <v>2049</v>
      </c>
      <c r="D131" s="374">
        <f>IF(F130+SUM(E$99:E130)=D$92,F130,D$92-SUM(E$99:E130))</f>
        <v>2428632.5227595028</v>
      </c>
      <c r="E131" s="522">
        <f>IF(+J96&lt;F130,J96,D131)</f>
        <v>236429.5</v>
      </c>
      <c r="F131" s="523">
        <f t="shared" si="22"/>
        <v>2192203.0227595028</v>
      </c>
      <c r="G131" s="523">
        <f t="shared" si="23"/>
        <v>2310417.7727595028</v>
      </c>
      <c r="H131" s="526">
        <f t="shared" si="24"/>
        <v>507806.18811518262</v>
      </c>
      <c r="I131" s="577">
        <f t="shared" si="25"/>
        <v>507806.18811518262</v>
      </c>
      <c r="J131" s="514">
        <f t="shared" ref="J131:J154" si="27">+I541-H541</f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>
      <c r="B132" s="195" t="str">
        <f t="shared" si="18"/>
        <v/>
      </c>
      <c r="C132" s="507">
        <f>IF(D93="","-",+C131+1)</f>
        <v>2050</v>
      </c>
      <c r="D132" s="374">
        <f>IF(F131+SUM(E$99:E131)=D$92,F131,D$92-SUM(E$99:E131))</f>
        <v>2192203.0227595028</v>
      </c>
      <c r="E132" s="522">
        <f>IF(+J96&lt;F131,J96,D132)</f>
        <v>236429.5</v>
      </c>
      <c r="F132" s="523">
        <f t="shared" si="22"/>
        <v>1955773.5227595028</v>
      </c>
      <c r="G132" s="523">
        <f t="shared" si="23"/>
        <v>2073988.2727595028</v>
      </c>
      <c r="H132" s="526">
        <f t="shared" si="24"/>
        <v>480035.68901358685</v>
      </c>
      <c r="I132" s="577">
        <f t="shared" si="25"/>
        <v>480035.68901358685</v>
      </c>
      <c r="J132" s="514">
        <f t="shared" si="27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>
      <c r="B133" s="195" t="str">
        <f t="shared" si="18"/>
        <v/>
      </c>
      <c r="C133" s="507">
        <f>IF(D93="","-",+C132+1)</f>
        <v>2051</v>
      </c>
      <c r="D133" s="374">
        <f>IF(F132+SUM(E$99:E132)=D$92,F132,D$92-SUM(E$99:E132))</f>
        <v>1955773.5227595028</v>
      </c>
      <c r="E133" s="522">
        <f>IF(+J96&lt;F132,J96,D133)</f>
        <v>236429.5</v>
      </c>
      <c r="F133" s="523">
        <f t="shared" si="22"/>
        <v>1719344.0227595028</v>
      </c>
      <c r="G133" s="523">
        <f t="shared" si="23"/>
        <v>1837558.7727595028</v>
      </c>
      <c r="H133" s="526">
        <f t="shared" si="24"/>
        <v>452265.18991199112</v>
      </c>
      <c r="I133" s="577">
        <f t="shared" si="25"/>
        <v>452265.18991199112</v>
      </c>
      <c r="J133" s="514">
        <f t="shared" si="27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>
      <c r="B134" s="195" t="str">
        <f t="shared" si="18"/>
        <v/>
      </c>
      <c r="C134" s="507">
        <f>IF(D93="","-",+C133+1)</f>
        <v>2052</v>
      </c>
      <c r="D134" s="374">
        <f>IF(F133+SUM(E$99:E133)=D$92,F133,D$92-SUM(E$99:E133))</f>
        <v>1719344.0227595028</v>
      </c>
      <c r="E134" s="522">
        <f>IF(+J96&lt;F133,J96,D134)</f>
        <v>236429.5</v>
      </c>
      <c r="F134" s="523">
        <f t="shared" si="22"/>
        <v>1482914.5227595028</v>
      </c>
      <c r="G134" s="523">
        <f t="shared" si="23"/>
        <v>1601129.2727595028</v>
      </c>
      <c r="H134" s="526">
        <f t="shared" si="24"/>
        <v>424494.6908103954</v>
      </c>
      <c r="I134" s="577">
        <f t="shared" si="25"/>
        <v>424494.6908103954</v>
      </c>
      <c r="J134" s="514">
        <f t="shared" si="27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>
      <c r="B135" s="195" t="str">
        <f t="shared" si="18"/>
        <v/>
      </c>
      <c r="C135" s="507">
        <f>IF(D93="","-",+C134+1)</f>
        <v>2053</v>
      </c>
      <c r="D135" s="374">
        <f>IF(F134+SUM(E$99:E134)=D$92,F134,D$92-SUM(E$99:E134))</f>
        <v>1482914.5227595028</v>
      </c>
      <c r="E135" s="522">
        <f>IF(+J96&lt;F134,J96,D135)</f>
        <v>236429.5</v>
      </c>
      <c r="F135" s="523">
        <f t="shared" si="22"/>
        <v>1246485.0227595028</v>
      </c>
      <c r="G135" s="523">
        <f t="shared" si="23"/>
        <v>1364699.7727595028</v>
      </c>
      <c r="H135" s="526">
        <f t="shared" si="24"/>
        <v>396724.19170879968</v>
      </c>
      <c r="I135" s="577">
        <f t="shared" si="25"/>
        <v>396724.19170879968</v>
      </c>
      <c r="J135" s="514">
        <f t="shared" si="27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>
      <c r="B136" s="195" t="str">
        <f t="shared" si="18"/>
        <v/>
      </c>
      <c r="C136" s="507">
        <f>IF(D93="","-",+C135+1)</f>
        <v>2054</v>
      </c>
      <c r="D136" s="374">
        <f>IF(F135+SUM(E$99:E135)=D$92,F135,D$92-SUM(E$99:E135))</f>
        <v>1246485.0227595028</v>
      </c>
      <c r="E136" s="522">
        <f>IF(+J96&lt;F135,J96,D136)</f>
        <v>236429.5</v>
      </c>
      <c r="F136" s="523">
        <f t="shared" si="22"/>
        <v>1010055.5227595028</v>
      </c>
      <c r="G136" s="523">
        <f t="shared" si="23"/>
        <v>1128270.2727595028</v>
      </c>
      <c r="H136" s="526">
        <f t="shared" si="24"/>
        <v>368953.69260720396</v>
      </c>
      <c r="I136" s="577">
        <f t="shared" si="25"/>
        <v>368953.69260720396</v>
      </c>
      <c r="J136" s="514">
        <f t="shared" si="27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>
      <c r="B137" s="195" t="str">
        <f t="shared" si="18"/>
        <v/>
      </c>
      <c r="C137" s="507">
        <f>IF(D93="","-",+C136+1)</f>
        <v>2055</v>
      </c>
      <c r="D137" s="374">
        <f>IF(F136+SUM(E$99:E136)=D$92,F136,D$92-SUM(E$99:E136))</f>
        <v>1010055.5227595028</v>
      </c>
      <c r="E137" s="522">
        <f>IF(+J96&lt;F136,J96,D137)</f>
        <v>236429.5</v>
      </c>
      <c r="F137" s="523">
        <f t="shared" si="22"/>
        <v>773626.02275950275</v>
      </c>
      <c r="G137" s="523">
        <f t="shared" si="23"/>
        <v>891840.77275950275</v>
      </c>
      <c r="H137" s="526">
        <f t="shared" si="24"/>
        <v>341183.19350560824</v>
      </c>
      <c r="I137" s="577">
        <f t="shared" si="25"/>
        <v>341183.19350560824</v>
      </c>
      <c r="J137" s="514">
        <f t="shared" si="27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>
      <c r="B138" s="195" t="str">
        <f t="shared" si="18"/>
        <v/>
      </c>
      <c r="C138" s="507">
        <f>IF(D93="","-",+C137+1)</f>
        <v>2056</v>
      </c>
      <c r="D138" s="374">
        <f>IF(F137+SUM(E$99:E137)=D$92,F137,D$92-SUM(E$99:E137))</f>
        <v>773626.02275950275</v>
      </c>
      <c r="E138" s="522">
        <f>IF(+J96&lt;F137,J96,D138)</f>
        <v>236429.5</v>
      </c>
      <c r="F138" s="523">
        <f t="shared" si="22"/>
        <v>537196.52275950275</v>
      </c>
      <c r="G138" s="523">
        <f t="shared" si="23"/>
        <v>655411.27275950275</v>
      </c>
      <c r="H138" s="526">
        <f t="shared" si="24"/>
        <v>313412.69440401252</v>
      </c>
      <c r="I138" s="577">
        <f t="shared" si="25"/>
        <v>313412.69440401252</v>
      </c>
      <c r="J138" s="514">
        <f t="shared" si="27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>
      <c r="B139" s="195" t="str">
        <f t="shared" si="18"/>
        <v/>
      </c>
      <c r="C139" s="507">
        <f>IF(D93="","-",+C138+1)</f>
        <v>2057</v>
      </c>
      <c r="D139" s="374">
        <f>IF(F138+SUM(E$99:E138)=D$92,F138,D$92-SUM(E$99:E138))</f>
        <v>537196.52275950275</v>
      </c>
      <c r="E139" s="522">
        <f>IF(+J96&lt;F138,J96,D139)</f>
        <v>236429.5</v>
      </c>
      <c r="F139" s="523">
        <f t="shared" si="22"/>
        <v>300767.02275950275</v>
      </c>
      <c r="G139" s="523">
        <f t="shared" si="23"/>
        <v>418981.77275950275</v>
      </c>
      <c r="H139" s="526">
        <f t="shared" si="24"/>
        <v>285642.1953024168</v>
      </c>
      <c r="I139" s="577">
        <f t="shared" si="25"/>
        <v>285642.1953024168</v>
      </c>
      <c r="J139" s="514">
        <f t="shared" si="27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>
      <c r="B140" s="195" t="str">
        <f t="shared" si="18"/>
        <v/>
      </c>
      <c r="C140" s="507">
        <f>IF(D93="","-",+C139+1)</f>
        <v>2058</v>
      </c>
      <c r="D140" s="374">
        <f>IF(F139+SUM(E$99:E139)=D$92,F139,D$92-SUM(E$99:E139))</f>
        <v>300767.02275950275</v>
      </c>
      <c r="E140" s="522">
        <f>IF(+J96&lt;F139,J96,D140)</f>
        <v>236429.5</v>
      </c>
      <c r="F140" s="523">
        <f t="shared" si="22"/>
        <v>64337.522759502754</v>
      </c>
      <c r="G140" s="523">
        <f t="shared" si="23"/>
        <v>182552.27275950275</v>
      </c>
      <c r="H140" s="526">
        <f t="shared" si="24"/>
        <v>257871.69620082108</v>
      </c>
      <c r="I140" s="577">
        <f t="shared" si="25"/>
        <v>257871.69620082108</v>
      </c>
      <c r="J140" s="514">
        <f t="shared" si="27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>
      <c r="B141" s="195" t="str">
        <f t="shared" si="18"/>
        <v/>
      </c>
      <c r="C141" s="507">
        <f>IF(D93="","-",+C140+1)</f>
        <v>2059</v>
      </c>
      <c r="D141" s="374">
        <f>IF(F140+SUM(E$99:E140)=D$92,F140,D$92-SUM(E$99:E140))</f>
        <v>64337.522759502754</v>
      </c>
      <c r="E141" s="522">
        <f>IF(+J96&lt;F140,J96,D141)</f>
        <v>64337.522759502754</v>
      </c>
      <c r="F141" s="523">
        <f t="shared" si="22"/>
        <v>0</v>
      </c>
      <c r="G141" s="523">
        <f t="shared" si="23"/>
        <v>32168.761379751377</v>
      </c>
      <c r="H141" s="526">
        <f t="shared" si="24"/>
        <v>68115.996084514365</v>
      </c>
      <c r="I141" s="577">
        <f t="shared" si="25"/>
        <v>68115.996084514365</v>
      </c>
      <c r="J141" s="514">
        <f t="shared" si="27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>
      <c r="B142" s="195" t="str">
        <f t="shared" si="18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4"/>
        <v>0</v>
      </c>
      <c r="I142" s="577">
        <f t="shared" si="25"/>
        <v>0</v>
      </c>
      <c r="J142" s="514">
        <f t="shared" si="27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>
      <c r="B143" s="195" t="str">
        <f t="shared" si="18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4"/>
        <v>0</v>
      </c>
      <c r="I143" s="577">
        <f t="shared" si="25"/>
        <v>0</v>
      </c>
      <c r="J143" s="514">
        <f t="shared" si="27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>
      <c r="B144" s="195" t="str">
        <f t="shared" si="18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4"/>
        <v>0</v>
      </c>
      <c r="I144" s="577">
        <f t="shared" si="25"/>
        <v>0</v>
      </c>
      <c r="J144" s="514">
        <f t="shared" si="27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>
      <c r="B145" s="195" t="str">
        <f t="shared" si="18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4"/>
        <v>0</v>
      </c>
      <c r="I145" s="577">
        <f t="shared" si="25"/>
        <v>0</v>
      </c>
      <c r="J145" s="514">
        <f t="shared" si="27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>
      <c r="B146" s="195" t="str">
        <f t="shared" si="18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4"/>
        <v>0</v>
      </c>
      <c r="I146" s="577">
        <f t="shared" si="25"/>
        <v>0</v>
      </c>
      <c r="J146" s="514">
        <f t="shared" si="27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>
      <c r="B147" s="195" t="str">
        <f t="shared" si="18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4"/>
        <v>0</v>
      </c>
      <c r="I147" s="577">
        <f t="shared" si="25"/>
        <v>0</v>
      </c>
      <c r="J147" s="514">
        <f t="shared" si="27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>
      <c r="B148" s="195" t="str">
        <f t="shared" si="18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4"/>
        <v>0</v>
      </c>
      <c r="I148" s="577">
        <f t="shared" si="25"/>
        <v>0</v>
      </c>
      <c r="J148" s="514">
        <f t="shared" si="27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>
      <c r="B149" s="195" t="str">
        <f t="shared" si="18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4"/>
        <v>0</v>
      </c>
      <c r="I149" s="577">
        <f t="shared" si="25"/>
        <v>0</v>
      </c>
      <c r="J149" s="514">
        <f t="shared" si="27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>
      <c r="B150" s="195" t="str">
        <f t="shared" si="18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4"/>
        <v>0</v>
      </c>
      <c r="I150" s="577">
        <f t="shared" si="25"/>
        <v>0</v>
      </c>
      <c r="J150" s="514">
        <f t="shared" si="27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>
      <c r="B151" s="195" t="str">
        <f t="shared" si="18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4"/>
        <v>0</v>
      </c>
      <c r="I151" s="577">
        <f t="shared" si="25"/>
        <v>0</v>
      </c>
      <c r="J151" s="514">
        <f t="shared" si="27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>
      <c r="B152" s="195" t="str">
        <f t="shared" si="18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4"/>
        <v>0</v>
      </c>
      <c r="I152" s="577">
        <f t="shared" si="25"/>
        <v>0</v>
      </c>
      <c r="J152" s="514">
        <f t="shared" si="27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>
      <c r="B153" s="195" t="str">
        <f t="shared" si="18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4"/>
        <v>0</v>
      </c>
      <c r="I153" s="577">
        <f t="shared" si="25"/>
        <v>0</v>
      </c>
      <c r="J153" s="514">
        <f t="shared" si="27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.5" thickBot="1">
      <c r="B154" s="195" t="str">
        <f t="shared" si="18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4"/>
        <v>0</v>
      </c>
      <c r="I154" s="579">
        <f t="shared" si="25"/>
        <v>0</v>
      </c>
      <c r="J154" s="533">
        <f t="shared" si="27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>
      <c r="C155" s="374" t="s">
        <v>78</v>
      </c>
      <c r="D155" s="375"/>
      <c r="E155" s="375">
        <f>SUM(E99:E154)</f>
        <v>9930039.0000000019</v>
      </c>
      <c r="F155" s="375"/>
      <c r="G155" s="375"/>
      <c r="H155" s="375">
        <f>SUM(H99:H154)</f>
        <v>33776526.978323832</v>
      </c>
      <c r="I155" s="375">
        <f>SUM(I99:I154)</f>
        <v>33776526.978323832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zoomScale="80" zoomScaleNormal="80" workbookViewId="0">
      <selection activeCell="D103" sqref="D10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899459.98182080162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899459.98182080162</v>
      </c>
      <c r="O6" s="269"/>
      <c r="P6" s="269"/>
    </row>
    <row r="7" spans="1:16" ht="13.5" thickBot="1">
      <c r="C7" s="467" t="s">
        <v>48</v>
      </c>
      <c r="D7" s="624" t="s">
        <v>436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428</v>
      </c>
      <c r="E9" s="637" t="s">
        <v>429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7196364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171342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591116.43032923993</v>
      </c>
      <c r="H17" s="639">
        <v>591116.43032923993</v>
      </c>
      <c r="I17" s="511">
        <f t="shared" ref="I17:I72" si="0">H17-G17</f>
        <v>0</v>
      </c>
      <c r="J17" s="511"/>
      <c r="K17" s="512">
        <f>+G17</f>
        <v>591116.43032923993</v>
      </c>
      <c r="L17" s="513">
        <f t="shared" ref="L17:L72" si="1">IF(K17&lt;&gt;0,+G17-K17,0)</f>
        <v>0</v>
      </c>
      <c r="M17" s="512">
        <f>+H17</f>
        <v>591116.43032923993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192317.07317073172</v>
      </c>
      <c r="F18" s="631">
        <v>7596524.3902439028</v>
      </c>
      <c r="G18" s="630">
        <v>1170011.6780969028</v>
      </c>
      <c r="H18" s="639">
        <v>1170011.6780969028</v>
      </c>
      <c r="I18" s="511">
        <f t="shared" si="0"/>
        <v>0</v>
      </c>
      <c r="J18" s="511"/>
      <c r="K18" s="518">
        <f>+G18</f>
        <v>1170011.6780969028</v>
      </c>
      <c r="L18" s="519">
        <f t="shared" si="1"/>
        <v>0</v>
      </c>
      <c r="M18" s="518">
        <f>+H18</f>
        <v>1170011.6780969028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873342.3819354173</v>
      </c>
      <c r="H19" s="639">
        <v>873342.3819354173</v>
      </c>
      <c r="I19" s="511">
        <f t="shared" si="0"/>
        <v>0</v>
      </c>
      <c r="J19" s="511"/>
      <c r="K19" s="518">
        <f>+G19</f>
        <v>873342.3819354173</v>
      </c>
      <c r="L19" s="519">
        <f t="shared" ref="L19" si="4">IF(K19&lt;&gt;0,+G19-K19,0)</f>
        <v>0</v>
      </c>
      <c r="M19" s="518">
        <f>+H19</f>
        <v>873342.3819354173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2021</v>
      </c>
      <c r="D20" s="631">
        <v>6741335.5411230857</v>
      </c>
      <c r="E20" s="630">
        <v>171342</v>
      </c>
      <c r="F20" s="631">
        <v>6569993.5411230857</v>
      </c>
      <c r="G20" s="630">
        <v>876872.6916380648</v>
      </c>
      <c r="H20" s="639">
        <v>876872.6916380648</v>
      </c>
      <c r="I20" s="511">
        <f t="shared" si="0"/>
        <v>0</v>
      </c>
      <c r="J20" s="511"/>
      <c r="K20" s="518">
        <f>+G20</f>
        <v>876872.6916380648</v>
      </c>
      <c r="L20" s="519">
        <f t="shared" ref="L20" si="6">IF(K20&lt;&gt;0,+G20-K20,0)</f>
        <v>0</v>
      </c>
      <c r="M20" s="518">
        <f>+H20</f>
        <v>876872.6916380648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2022</v>
      </c>
      <c r="D21" s="631">
        <v>6561048.5609756093</v>
      </c>
      <c r="E21" s="630">
        <v>171342</v>
      </c>
      <c r="F21" s="631">
        <v>6389706.5609756093</v>
      </c>
      <c r="G21" s="630">
        <v>899459.98182080162</v>
      </c>
      <c r="H21" s="639">
        <v>899459.98182080162</v>
      </c>
      <c r="I21" s="511">
        <f t="shared" si="0"/>
        <v>0</v>
      </c>
      <c r="J21" s="511"/>
      <c r="K21" s="518">
        <f>+G21</f>
        <v>899459.98182080162</v>
      </c>
      <c r="L21" s="519">
        <f t="shared" ref="L21" si="7">IF(K21&lt;&gt;0,+G21-K21,0)</f>
        <v>0</v>
      </c>
      <c r="M21" s="518">
        <f>+H21</f>
        <v>899459.98182080162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6389706.5609756093</v>
      </c>
      <c r="E22" s="522">
        <f>IF(+I14&lt;F21,I14,D22)</f>
        <v>171342</v>
      </c>
      <c r="F22" s="523">
        <f t="shared" ref="F22:F72" si="8">+D22-E22</f>
        <v>6218364.5609756093</v>
      </c>
      <c r="G22" s="524">
        <f t="shared" ref="G22:G72" si="9">+I$12*((D22+F22)/2)+E22</f>
        <v>880193.58537266252</v>
      </c>
      <c r="H22" s="491">
        <f t="shared" ref="H22:H72" si="10">+I$13*((D22+F22)/2)+E22</f>
        <v>880193.58537266252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6218364.5609756093</v>
      </c>
      <c r="E23" s="522">
        <f>IF(+I14&lt;F22,I14,D23)</f>
        <v>171342</v>
      </c>
      <c r="F23" s="523">
        <f t="shared" si="8"/>
        <v>6047022.5609756093</v>
      </c>
      <c r="G23" s="524">
        <f t="shared" si="9"/>
        <v>860927.18892452354</v>
      </c>
      <c r="H23" s="491">
        <f t="shared" si="10"/>
        <v>860927.18892452354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6047022.5609756093</v>
      </c>
      <c r="E24" s="522">
        <f>IF(+I14&lt;F23,I14,D24)</f>
        <v>171342</v>
      </c>
      <c r="F24" s="523">
        <f t="shared" si="8"/>
        <v>5875680.5609756093</v>
      </c>
      <c r="G24" s="524">
        <f t="shared" si="9"/>
        <v>841660.79247638443</v>
      </c>
      <c r="H24" s="491">
        <f t="shared" si="10"/>
        <v>841660.79247638443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5875680.5609756093</v>
      </c>
      <c r="E25" s="522">
        <f>IF(+I14&lt;F24,I14,D25)</f>
        <v>171342</v>
      </c>
      <c r="F25" s="523">
        <f t="shared" si="8"/>
        <v>5704338.5609756093</v>
      </c>
      <c r="G25" s="524">
        <f t="shared" si="9"/>
        <v>822394.39602824545</v>
      </c>
      <c r="H25" s="491">
        <f t="shared" si="10"/>
        <v>822394.39602824545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5704338.5609756093</v>
      </c>
      <c r="E26" s="522">
        <f>IF(+I14&lt;F25,I14,D26)</f>
        <v>171342</v>
      </c>
      <c r="F26" s="523">
        <f t="shared" si="8"/>
        <v>5532996.5609756093</v>
      </c>
      <c r="G26" s="524">
        <f t="shared" si="9"/>
        <v>803127.99958010635</v>
      </c>
      <c r="H26" s="491">
        <f t="shared" si="10"/>
        <v>803127.99958010635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5532996.5609756093</v>
      </c>
      <c r="E27" s="522">
        <f>IF(+I14&lt;F26,I14,D27)</f>
        <v>171342</v>
      </c>
      <c r="F27" s="523">
        <f t="shared" si="8"/>
        <v>5361654.5609756093</v>
      </c>
      <c r="G27" s="524">
        <f t="shared" si="9"/>
        <v>783861.60313196736</v>
      </c>
      <c r="H27" s="491">
        <f t="shared" si="10"/>
        <v>783861.60313196736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5361654.5609756093</v>
      </c>
      <c r="E28" s="522">
        <f>IF(+I14&lt;F27,I14,D28)</f>
        <v>171342</v>
      </c>
      <c r="F28" s="523">
        <f t="shared" si="8"/>
        <v>5190312.5609756093</v>
      </c>
      <c r="G28" s="524">
        <f t="shared" si="9"/>
        <v>764595.20668382826</v>
      </c>
      <c r="H28" s="491">
        <f t="shared" si="10"/>
        <v>764595.20668382826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5190312.5609756093</v>
      </c>
      <c r="E29" s="522">
        <f>IF(+I14&lt;F28,I14,D29)</f>
        <v>171342</v>
      </c>
      <c r="F29" s="523">
        <f t="shared" si="8"/>
        <v>5018970.5609756093</v>
      </c>
      <c r="G29" s="524">
        <f t="shared" si="9"/>
        <v>745328.81023568916</v>
      </c>
      <c r="H29" s="491">
        <f t="shared" si="10"/>
        <v>745328.81023568916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5018970.5609756093</v>
      </c>
      <c r="E30" s="522">
        <f>IF(+I14&lt;F29,I14,D30)</f>
        <v>171342</v>
      </c>
      <c r="F30" s="523">
        <f t="shared" si="8"/>
        <v>4847628.5609756093</v>
      </c>
      <c r="G30" s="524">
        <f t="shared" si="9"/>
        <v>726062.41378755018</v>
      </c>
      <c r="H30" s="491">
        <f t="shared" si="10"/>
        <v>726062.41378755018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4847628.5609756093</v>
      </c>
      <c r="E31" s="522">
        <f>IF(+I14&lt;F30,I14,D31)</f>
        <v>171342</v>
      </c>
      <c r="F31" s="523">
        <f t="shared" si="8"/>
        <v>4676286.5609756093</v>
      </c>
      <c r="G31" s="524">
        <f t="shared" si="9"/>
        <v>706796.01733941108</v>
      </c>
      <c r="H31" s="491">
        <f t="shared" si="10"/>
        <v>706796.01733941108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4676286.5609756093</v>
      </c>
      <c r="E32" s="522">
        <f>IF(+I14&lt;F31,I14,D32)</f>
        <v>171342</v>
      </c>
      <c r="F32" s="523">
        <f t="shared" si="8"/>
        <v>4504944.5609756093</v>
      </c>
      <c r="G32" s="524">
        <f t="shared" si="9"/>
        <v>687529.62089127209</v>
      </c>
      <c r="H32" s="491">
        <f t="shared" si="10"/>
        <v>687529.62089127209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4504944.5609756093</v>
      </c>
      <c r="E33" s="522">
        <f>IF(+I14&lt;F32,I14,D33)</f>
        <v>171342</v>
      </c>
      <c r="F33" s="523">
        <f t="shared" si="8"/>
        <v>4333602.5609756093</v>
      </c>
      <c r="G33" s="524">
        <f t="shared" si="9"/>
        <v>668263.22444313299</v>
      </c>
      <c r="H33" s="491">
        <f t="shared" si="10"/>
        <v>668263.22444313299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4333602.5609756093</v>
      </c>
      <c r="E34" s="522">
        <f>IF(+I14&lt;F33,I14,D34)</f>
        <v>171342</v>
      </c>
      <c r="F34" s="523">
        <f t="shared" si="8"/>
        <v>4162260.5609756093</v>
      </c>
      <c r="G34" s="524">
        <f t="shared" si="9"/>
        <v>648996.82799499389</v>
      </c>
      <c r="H34" s="491">
        <f t="shared" si="10"/>
        <v>648996.82799499389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4162260.5609756093</v>
      </c>
      <c r="E35" s="522">
        <f>IF(+I14&lt;F34,I14,D35)</f>
        <v>171342</v>
      </c>
      <c r="F35" s="523">
        <f t="shared" si="8"/>
        <v>3990918.5609756093</v>
      </c>
      <c r="G35" s="524">
        <f t="shared" si="9"/>
        <v>629730.4315468549</v>
      </c>
      <c r="H35" s="491">
        <f t="shared" si="10"/>
        <v>629730.4315468549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3990918.5609756093</v>
      </c>
      <c r="E36" s="522">
        <f>IF(+I14&lt;F35,I14,D36)</f>
        <v>171342</v>
      </c>
      <c r="F36" s="523">
        <f t="shared" si="8"/>
        <v>3819576.5609756093</v>
      </c>
      <c r="G36" s="524">
        <f t="shared" si="9"/>
        <v>610464.03509871592</v>
      </c>
      <c r="H36" s="491">
        <f t="shared" si="10"/>
        <v>610464.03509871592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3819576.5609756093</v>
      </c>
      <c r="E37" s="522">
        <f>IF(+I14&lt;F36,I14,D37)</f>
        <v>171342</v>
      </c>
      <c r="F37" s="523">
        <f t="shared" si="8"/>
        <v>3648234.5609756093</v>
      </c>
      <c r="G37" s="524">
        <f t="shared" si="9"/>
        <v>591197.63865057682</v>
      </c>
      <c r="H37" s="491">
        <f t="shared" si="10"/>
        <v>591197.63865057682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3648234.5609756093</v>
      </c>
      <c r="E38" s="522">
        <f>IF(+I14&lt;F37,I14,D38)</f>
        <v>171342</v>
      </c>
      <c r="F38" s="523">
        <f t="shared" si="8"/>
        <v>3476892.5609756093</v>
      </c>
      <c r="G38" s="524">
        <f t="shared" si="9"/>
        <v>571931.24220243772</v>
      </c>
      <c r="H38" s="491">
        <f t="shared" si="10"/>
        <v>571931.24220243772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3476892.5609756093</v>
      </c>
      <c r="E39" s="522">
        <f>IF(+I14&lt;F38,I14,D39)</f>
        <v>171342</v>
      </c>
      <c r="F39" s="523">
        <f t="shared" si="8"/>
        <v>3305550.5609756093</v>
      </c>
      <c r="G39" s="524">
        <f t="shared" si="9"/>
        <v>552664.84575429873</v>
      </c>
      <c r="H39" s="491">
        <f t="shared" si="10"/>
        <v>552664.84575429873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3305550.5609756093</v>
      </c>
      <c r="E40" s="522">
        <f>IF(+I14&lt;F39,I14,D40)</f>
        <v>171342</v>
      </c>
      <c r="F40" s="523">
        <f t="shared" si="8"/>
        <v>3134208.5609756093</v>
      </c>
      <c r="G40" s="524">
        <f t="shared" si="9"/>
        <v>533398.44930615963</v>
      </c>
      <c r="H40" s="491">
        <f t="shared" si="10"/>
        <v>533398.44930615963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3134208.5609756093</v>
      </c>
      <c r="E41" s="522">
        <f>IF(+I14&lt;F40,I14,D41)</f>
        <v>171342</v>
      </c>
      <c r="F41" s="523">
        <f t="shared" si="8"/>
        <v>2962866.5609756093</v>
      </c>
      <c r="G41" s="524">
        <f t="shared" si="9"/>
        <v>514132.05285802059</v>
      </c>
      <c r="H41" s="491">
        <f t="shared" si="10"/>
        <v>514132.05285802059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2962866.5609756093</v>
      </c>
      <c r="E42" s="522">
        <f>IF(+I14&lt;F41,I14,D42)</f>
        <v>171342</v>
      </c>
      <c r="F42" s="523">
        <f t="shared" si="8"/>
        <v>2791524.5609756093</v>
      </c>
      <c r="G42" s="524">
        <f t="shared" si="9"/>
        <v>494865.65640988154</v>
      </c>
      <c r="H42" s="491">
        <f t="shared" si="10"/>
        <v>494865.65640988154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2791524.5609756093</v>
      </c>
      <c r="E43" s="522">
        <f>IF(+I14&lt;F42,I14,D43)</f>
        <v>171342</v>
      </c>
      <c r="F43" s="523">
        <f t="shared" si="8"/>
        <v>2620182.5609756093</v>
      </c>
      <c r="G43" s="524">
        <f t="shared" si="9"/>
        <v>475599.2599617425</v>
      </c>
      <c r="H43" s="491">
        <f t="shared" si="10"/>
        <v>475599.2599617425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2620182.5609756093</v>
      </c>
      <c r="E44" s="522">
        <f>IF(+I14&lt;F43,I14,D44)</f>
        <v>171342</v>
      </c>
      <c r="F44" s="523">
        <f t="shared" si="8"/>
        <v>2448840.5609756093</v>
      </c>
      <c r="G44" s="524">
        <f t="shared" si="9"/>
        <v>456332.86351360346</v>
      </c>
      <c r="H44" s="491">
        <f t="shared" si="10"/>
        <v>456332.86351360346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2448840.5609756093</v>
      </c>
      <c r="E45" s="522">
        <f>IF(+I14&lt;F44,I14,D45)</f>
        <v>171342</v>
      </c>
      <c r="F45" s="523">
        <f t="shared" si="8"/>
        <v>2277498.5609756093</v>
      </c>
      <c r="G45" s="524">
        <f t="shared" si="9"/>
        <v>437066.46706546441</v>
      </c>
      <c r="H45" s="491">
        <f t="shared" si="10"/>
        <v>437066.46706546441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2277498.5609756093</v>
      </c>
      <c r="E46" s="522">
        <f>IF(+I14&lt;F45,I14,D46)</f>
        <v>171342</v>
      </c>
      <c r="F46" s="523">
        <f t="shared" si="8"/>
        <v>2106156.5609756093</v>
      </c>
      <c r="G46" s="524">
        <f t="shared" si="9"/>
        <v>417800.07061732537</v>
      </c>
      <c r="H46" s="491">
        <f t="shared" si="10"/>
        <v>417800.07061732537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2106156.5609756093</v>
      </c>
      <c r="E47" s="522">
        <f>IF(+I14&lt;F46,I14,D47)</f>
        <v>171342</v>
      </c>
      <c r="F47" s="523">
        <f t="shared" si="8"/>
        <v>1934814.5609756093</v>
      </c>
      <c r="G47" s="524">
        <f t="shared" si="9"/>
        <v>398533.67416918627</v>
      </c>
      <c r="H47" s="491">
        <f t="shared" si="10"/>
        <v>398533.67416918627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1934814.5609756093</v>
      </c>
      <c r="E48" s="522">
        <f>IF(+I14&lt;F47,I14,D48)</f>
        <v>171342</v>
      </c>
      <c r="F48" s="523">
        <f t="shared" si="8"/>
        <v>1763472.5609756093</v>
      </c>
      <c r="G48" s="524">
        <f t="shared" si="9"/>
        <v>379267.27772104729</v>
      </c>
      <c r="H48" s="491">
        <f t="shared" si="10"/>
        <v>379267.27772104729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1763472.5609756093</v>
      </c>
      <c r="E49" s="522">
        <f>IF(+I14&lt;F48,I14,D49)</f>
        <v>171342</v>
      </c>
      <c r="F49" s="523">
        <f t="shared" si="8"/>
        <v>1592130.5609756093</v>
      </c>
      <c r="G49" s="524">
        <f t="shared" si="9"/>
        <v>360000.88127290818</v>
      </c>
      <c r="H49" s="491">
        <f t="shared" si="10"/>
        <v>360000.88127290818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1592130.5609756093</v>
      </c>
      <c r="E50" s="522">
        <f>IF(+I14&lt;F49,I14,D50)</f>
        <v>171342</v>
      </c>
      <c r="F50" s="523">
        <f t="shared" si="8"/>
        <v>1420788.5609756093</v>
      </c>
      <c r="G50" s="524">
        <f t="shared" si="9"/>
        <v>340734.48482476914</v>
      </c>
      <c r="H50" s="491">
        <f t="shared" si="10"/>
        <v>340734.48482476914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1420788.5609756093</v>
      </c>
      <c r="E51" s="522">
        <f>IF(+I14&lt;F50,I14,D51)</f>
        <v>171342</v>
      </c>
      <c r="F51" s="523">
        <f t="shared" si="8"/>
        <v>1249446.5609756093</v>
      </c>
      <c r="G51" s="524">
        <f t="shared" si="9"/>
        <v>321468.0883766301</v>
      </c>
      <c r="H51" s="491">
        <f t="shared" si="10"/>
        <v>321468.0883766301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1249446.5609756093</v>
      </c>
      <c r="E52" s="522">
        <f>IF(+I14&lt;F51,I14,D52)</f>
        <v>171342</v>
      </c>
      <c r="F52" s="523">
        <f t="shared" si="8"/>
        <v>1078104.5609756093</v>
      </c>
      <c r="G52" s="524">
        <f t="shared" si="9"/>
        <v>302201.69192849105</v>
      </c>
      <c r="H52" s="491">
        <f t="shared" si="10"/>
        <v>302201.69192849105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1078104.5609756093</v>
      </c>
      <c r="E53" s="522">
        <f>IF(+I14&lt;F52,I14,D53)</f>
        <v>171342</v>
      </c>
      <c r="F53" s="523">
        <f t="shared" si="8"/>
        <v>906762.56097560935</v>
      </c>
      <c r="G53" s="524">
        <f t="shared" si="9"/>
        <v>282935.29548035201</v>
      </c>
      <c r="H53" s="491">
        <f t="shared" si="10"/>
        <v>282935.29548035201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906762.56097560935</v>
      </c>
      <c r="E54" s="522">
        <f>IF(+I14&lt;F53,I14,D54)</f>
        <v>171342</v>
      </c>
      <c r="F54" s="523">
        <f t="shared" si="8"/>
        <v>735420.56097560935</v>
      </c>
      <c r="G54" s="524">
        <f t="shared" si="9"/>
        <v>263668.89903221291</v>
      </c>
      <c r="H54" s="491">
        <f t="shared" si="10"/>
        <v>263668.89903221291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735420.56097560935</v>
      </c>
      <c r="E55" s="522">
        <f>IF(+I14&lt;F54,I14,D55)</f>
        <v>171342</v>
      </c>
      <c r="F55" s="523">
        <f t="shared" si="8"/>
        <v>564078.56097560935</v>
      </c>
      <c r="G55" s="524">
        <f t="shared" si="9"/>
        <v>244402.50258407387</v>
      </c>
      <c r="H55" s="491">
        <f t="shared" si="10"/>
        <v>244402.50258407387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564078.56097560935</v>
      </c>
      <c r="E56" s="522">
        <f>IF(+I14&lt;F55,I14,D56)</f>
        <v>171342</v>
      </c>
      <c r="F56" s="523">
        <f t="shared" si="8"/>
        <v>392736.56097560935</v>
      </c>
      <c r="G56" s="524">
        <f t="shared" si="9"/>
        <v>225136.10613593482</v>
      </c>
      <c r="H56" s="491">
        <f t="shared" si="10"/>
        <v>225136.10613593482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392736.56097560935</v>
      </c>
      <c r="E57" s="522">
        <f>IF(+I14&lt;F56,I14,D57)</f>
        <v>171342</v>
      </c>
      <c r="F57" s="523">
        <f t="shared" si="8"/>
        <v>221394.56097560935</v>
      </c>
      <c r="G57" s="524">
        <f t="shared" si="9"/>
        <v>205869.70968779578</v>
      </c>
      <c r="H57" s="491">
        <f t="shared" si="10"/>
        <v>205869.70968779578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221394.56097560935</v>
      </c>
      <c r="E58" s="522">
        <f>IF(+I14&lt;F57,I14,D58)</f>
        <v>171342</v>
      </c>
      <c r="F58" s="523">
        <f t="shared" si="8"/>
        <v>50052.560975609347</v>
      </c>
      <c r="G58" s="524">
        <f t="shared" si="9"/>
        <v>186603.31323965674</v>
      </c>
      <c r="H58" s="491">
        <f t="shared" si="10"/>
        <v>186603.31323965674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50052.560975609347</v>
      </c>
      <c r="E59" s="522">
        <f>IF(+I14&lt;F58,I14,D59)</f>
        <v>50052.560975609347</v>
      </c>
      <c r="F59" s="523">
        <f t="shared" si="8"/>
        <v>0</v>
      </c>
      <c r="G59" s="524">
        <f t="shared" si="9"/>
        <v>52866.618483402948</v>
      </c>
      <c r="H59" s="491">
        <f t="shared" si="10"/>
        <v>52866.618483402948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9"/>
        <v>0</v>
      </c>
      <c r="H60" s="491">
        <f t="shared" si="10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7196364</v>
      </c>
      <c r="F73" s="375"/>
      <c r="G73" s="375">
        <f>SUM(G17:G72)</f>
        <v>24199412.406631738</v>
      </c>
      <c r="H73" s="375">
        <f>SUM(H17:H72)</f>
        <v>24199412.406631738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899459.98182080162</v>
      </c>
      <c r="N87" s="546">
        <f>IF(J92&lt;D11,0,VLOOKUP(J92,C17:O72,11))</f>
        <v>899459.98182080162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936088.0478784244</v>
      </c>
      <c r="N88" s="550">
        <f>IF(J92&lt;D11,0,VLOOKUP(J92,C99:P154,7))</f>
        <v>936088.0478784244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36628.066057622782</v>
      </c>
      <c r="N89" s="555">
        <f>+N88-N87</f>
        <v>36628.066057622782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7196364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171342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11">+I99-H99</f>
        <v>0</v>
      </c>
      <c r="K99" s="514"/>
      <c r="L99" s="512">
        <f>+H99</f>
        <v>461070.82780968421</v>
      </c>
      <c r="M99" s="513">
        <f t="shared" ref="M99:M100" si="12">IF(L99&lt;&gt;0,+H99-L99,0)</f>
        <v>0</v>
      </c>
      <c r="N99" s="512">
        <f>+I99</f>
        <v>461070.82780968421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7110704.3452380951</v>
      </c>
      <c r="E100" s="630">
        <v>167357.3023255814</v>
      </c>
      <c r="F100" s="631">
        <v>6943347.0429125139</v>
      </c>
      <c r="G100" s="631">
        <v>7027025.694075305</v>
      </c>
      <c r="H100" s="633">
        <v>919533.97318451235</v>
      </c>
      <c r="I100" s="634">
        <v>919533.97318451235</v>
      </c>
      <c r="J100" s="514">
        <f t="shared" si="11"/>
        <v>0</v>
      </c>
      <c r="K100" s="514"/>
      <c r="L100" s="655">
        <f>+H100</f>
        <v>919533.97318451235</v>
      </c>
      <c r="M100" s="514">
        <f t="shared" si="12"/>
        <v>0</v>
      </c>
      <c r="N100" s="655">
        <f>+I100</f>
        <v>919533.97318451235</v>
      </c>
      <c r="O100" s="514">
        <f t="shared" si="13"/>
        <v>0</v>
      </c>
      <c r="P100" s="514">
        <f t="shared" si="14"/>
        <v>0</v>
      </c>
    </row>
    <row r="101" spans="1:16">
      <c r="B101" s="195" t="str">
        <f t="shared" ref="B101:B154" si="15">IF(D101=F100,"","IU")</f>
        <v/>
      </c>
      <c r="C101" s="507">
        <f>IF(D93="","-",+C100+1)</f>
        <v>2020</v>
      </c>
      <c r="D101" s="629">
        <v>6943347.0429125139</v>
      </c>
      <c r="E101" s="630">
        <v>171342</v>
      </c>
      <c r="F101" s="631">
        <v>6772005.0429125139</v>
      </c>
      <c r="G101" s="631">
        <v>6857676.0429125139</v>
      </c>
      <c r="H101" s="633">
        <v>909048.49398459145</v>
      </c>
      <c r="I101" s="634">
        <v>909048.49398459145</v>
      </c>
      <c r="J101" s="514">
        <f t="shared" si="11"/>
        <v>0</v>
      </c>
      <c r="K101" s="514"/>
      <c r="L101" s="655">
        <f>+H101</f>
        <v>909048.49398459145</v>
      </c>
      <c r="M101" s="514">
        <f t="shared" ref="M101" si="16">IF(L101&lt;&gt;0,+H101-L101,0)</f>
        <v>0</v>
      </c>
      <c r="N101" s="655">
        <f>+I101</f>
        <v>909048.49398459145</v>
      </c>
      <c r="O101" s="514">
        <f t="shared" si="13"/>
        <v>0</v>
      </c>
      <c r="P101" s="514">
        <f t="shared" si="14"/>
        <v>0</v>
      </c>
    </row>
    <row r="102" spans="1:16">
      <c r="B102" s="195" t="str">
        <f t="shared" si="15"/>
        <v/>
      </c>
      <c r="C102" s="507">
        <f>IF(D93="","-",+C101+1)</f>
        <v>2021</v>
      </c>
      <c r="D102" s="629">
        <v>6772005.0429125139</v>
      </c>
      <c r="E102" s="630">
        <v>175521.07317073172</v>
      </c>
      <c r="F102" s="631">
        <v>6596483.9697417822</v>
      </c>
      <c r="G102" s="631">
        <v>6684244.5063271485</v>
      </c>
      <c r="H102" s="633">
        <v>934277.91718640598</v>
      </c>
      <c r="I102" s="634">
        <v>934277.91718640598</v>
      </c>
      <c r="J102" s="514">
        <f t="shared" si="11"/>
        <v>0</v>
      </c>
      <c r="K102" s="514"/>
      <c r="L102" s="655">
        <f>+H102</f>
        <v>934277.91718640598</v>
      </c>
      <c r="M102" s="514">
        <f t="shared" ref="M102" si="17">IF(L102&lt;&gt;0,+H102-L102,0)</f>
        <v>0</v>
      </c>
      <c r="N102" s="655">
        <f>+I102</f>
        <v>934277.91718640598</v>
      </c>
      <c r="O102" s="514">
        <f t="shared" si="13"/>
        <v>0</v>
      </c>
      <c r="P102" s="514">
        <f t="shared" si="14"/>
        <v>0</v>
      </c>
    </row>
    <row r="103" spans="1:16">
      <c r="B103" s="195" t="str">
        <f t="shared" si="15"/>
        <v/>
      </c>
      <c r="C103" s="507">
        <f>IF(D93="","-",+C102+1)</f>
        <v>2022</v>
      </c>
      <c r="D103" s="374">
        <f>IF(F102+SUM(E$99:E102)=D$92,F102,D$92-SUM(E$99:E102))</f>
        <v>6596483.9697417822</v>
      </c>
      <c r="E103" s="522">
        <f>IF(+J96&lt;F102,J96,D103)</f>
        <v>171342</v>
      </c>
      <c r="F103" s="523">
        <f t="shared" ref="F103:F154" si="18">+D103-E103</f>
        <v>6425141.9697417822</v>
      </c>
      <c r="G103" s="523">
        <f t="shared" ref="G103:G154" si="19">+(F103+D103)/2</f>
        <v>6510812.9697417822</v>
      </c>
      <c r="H103" s="526">
        <f t="shared" ref="H103:H154" si="20">+J$94*G103+E103</f>
        <v>936088.0478784244</v>
      </c>
      <c r="I103" s="577">
        <f t="shared" ref="I103:I154" si="21">+J$95*G103+E103</f>
        <v>936088.0478784244</v>
      </c>
      <c r="J103" s="514">
        <f t="shared" si="11"/>
        <v>0</v>
      </c>
      <c r="K103" s="514"/>
      <c r="L103" s="525"/>
      <c r="M103" s="514">
        <f t="shared" ref="M103:M130" si="22">IF(L103&lt;&gt;0,+H103-L103,0)</f>
        <v>0</v>
      </c>
      <c r="N103" s="525"/>
      <c r="O103" s="514">
        <f t="shared" si="13"/>
        <v>0</v>
      </c>
      <c r="P103" s="514">
        <f t="shared" si="14"/>
        <v>0</v>
      </c>
    </row>
    <row r="104" spans="1:16">
      <c r="B104" s="195" t="str">
        <f t="shared" si="15"/>
        <v/>
      </c>
      <c r="C104" s="507">
        <f>IF(D93="","-",+C103+1)</f>
        <v>2023</v>
      </c>
      <c r="D104" s="374">
        <f>IF(F103+SUM(E$99:E103)=D$92,F103,D$92-SUM(E$99:E103))</f>
        <v>6425141.9697417822</v>
      </c>
      <c r="E104" s="522">
        <f>IF(+J96&lt;F103,J96,D104)</f>
        <v>171342</v>
      </c>
      <c r="F104" s="523">
        <f t="shared" si="18"/>
        <v>6253799.9697417822</v>
      </c>
      <c r="G104" s="523">
        <f t="shared" si="19"/>
        <v>6339470.9697417822</v>
      </c>
      <c r="H104" s="526">
        <f t="shared" si="20"/>
        <v>915962.58613585168</v>
      </c>
      <c r="I104" s="577">
        <f t="shared" si="21"/>
        <v>915962.58613585168</v>
      </c>
      <c r="J104" s="514">
        <f t="shared" si="11"/>
        <v>0</v>
      </c>
      <c r="K104" s="514"/>
      <c r="L104" s="525"/>
      <c r="M104" s="514">
        <f t="shared" si="22"/>
        <v>0</v>
      </c>
      <c r="N104" s="525"/>
      <c r="O104" s="514">
        <f t="shared" si="13"/>
        <v>0</v>
      </c>
      <c r="P104" s="514">
        <f t="shared" si="14"/>
        <v>0</v>
      </c>
    </row>
    <row r="105" spans="1:16">
      <c r="B105" s="195" t="str">
        <f t="shared" si="15"/>
        <v/>
      </c>
      <c r="C105" s="507">
        <f>IF(D93="","-",+C104+1)</f>
        <v>2024</v>
      </c>
      <c r="D105" s="374">
        <f>IF(F104+SUM(E$99:E104)=D$92,F104,D$92-SUM(E$99:E104))</f>
        <v>6253799.9697417822</v>
      </c>
      <c r="E105" s="522">
        <f>IF(+J96&lt;F104,J96,D105)</f>
        <v>171342</v>
      </c>
      <c r="F105" s="523">
        <f t="shared" si="18"/>
        <v>6082457.9697417822</v>
      </c>
      <c r="G105" s="523">
        <f t="shared" si="19"/>
        <v>6168128.9697417822</v>
      </c>
      <c r="H105" s="526">
        <f t="shared" si="20"/>
        <v>895837.12439327885</v>
      </c>
      <c r="I105" s="577">
        <f t="shared" si="21"/>
        <v>895837.12439327885</v>
      </c>
      <c r="J105" s="514">
        <f t="shared" si="11"/>
        <v>0</v>
      </c>
      <c r="K105" s="514"/>
      <c r="L105" s="525"/>
      <c r="M105" s="514">
        <f t="shared" si="22"/>
        <v>0</v>
      </c>
      <c r="N105" s="525"/>
      <c r="O105" s="514">
        <f t="shared" si="13"/>
        <v>0</v>
      </c>
      <c r="P105" s="514">
        <f t="shared" si="14"/>
        <v>0</v>
      </c>
    </row>
    <row r="106" spans="1:16">
      <c r="B106" s="195" t="str">
        <f t="shared" si="15"/>
        <v/>
      </c>
      <c r="C106" s="507">
        <f>IF(D93="","-",+C105+1)</f>
        <v>2025</v>
      </c>
      <c r="D106" s="374">
        <f>IF(F105+SUM(E$99:E105)=D$92,F105,D$92-SUM(E$99:E105))</f>
        <v>6082457.9697417822</v>
      </c>
      <c r="E106" s="522">
        <f>IF(+J96&lt;F105,J96,D106)</f>
        <v>171342</v>
      </c>
      <c r="F106" s="523">
        <f t="shared" si="18"/>
        <v>5911115.9697417822</v>
      </c>
      <c r="G106" s="523">
        <f t="shared" si="19"/>
        <v>5996786.9697417822</v>
      </c>
      <c r="H106" s="526">
        <f t="shared" si="20"/>
        <v>875711.66265070601</v>
      </c>
      <c r="I106" s="577">
        <f t="shared" si="21"/>
        <v>875711.66265070601</v>
      </c>
      <c r="J106" s="514">
        <f t="shared" si="11"/>
        <v>0</v>
      </c>
      <c r="K106" s="514"/>
      <c r="L106" s="525"/>
      <c r="M106" s="514">
        <f t="shared" si="22"/>
        <v>0</v>
      </c>
      <c r="N106" s="525"/>
      <c r="O106" s="514">
        <f t="shared" si="13"/>
        <v>0</v>
      </c>
      <c r="P106" s="514">
        <f t="shared" si="14"/>
        <v>0</v>
      </c>
    </row>
    <row r="107" spans="1:16">
      <c r="B107" s="195" t="str">
        <f t="shared" si="15"/>
        <v/>
      </c>
      <c r="C107" s="507">
        <f>IF(D93="","-",+C106+1)</f>
        <v>2026</v>
      </c>
      <c r="D107" s="374">
        <f>IF(F106+SUM(E$99:E106)=D$92,F106,D$92-SUM(E$99:E106))</f>
        <v>5911115.9697417822</v>
      </c>
      <c r="E107" s="522">
        <f>IF(+J96&lt;F106,J96,D107)</f>
        <v>171342</v>
      </c>
      <c r="F107" s="523">
        <f t="shared" si="18"/>
        <v>5739773.9697417822</v>
      </c>
      <c r="G107" s="523">
        <f t="shared" si="19"/>
        <v>5825444.9697417822</v>
      </c>
      <c r="H107" s="526">
        <f t="shared" si="20"/>
        <v>855586.20090813329</v>
      </c>
      <c r="I107" s="577">
        <f t="shared" si="21"/>
        <v>855586.20090813329</v>
      </c>
      <c r="J107" s="514">
        <f t="shared" si="11"/>
        <v>0</v>
      </c>
      <c r="K107" s="514"/>
      <c r="L107" s="525"/>
      <c r="M107" s="514">
        <f t="shared" si="22"/>
        <v>0</v>
      </c>
      <c r="N107" s="525"/>
      <c r="O107" s="514">
        <f t="shared" si="13"/>
        <v>0</v>
      </c>
      <c r="P107" s="514">
        <f t="shared" si="14"/>
        <v>0</v>
      </c>
    </row>
    <row r="108" spans="1:16">
      <c r="B108" s="195" t="str">
        <f t="shared" si="15"/>
        <v/>
      </c>
      <c r="C108" s="507">
        <f>IF(D93="","-",+C107+1)</f>
        <v>2027</v>
      </c>
      <c r="D108" s="374">
        <f>IF(F107+SUM(E$99:E107)=D$92,F107,D$92-SUM(E$99:E107))</f>
        <v>5739773.9697417822</v>
      </c>
      <c r="E108" s="522">
        <f>IF(+J96&lt;F107,J96,D108)</f>
        <v>171342</v>
      </c>
      <c r="F108" s="523">
        <f t="shared" si="18"/>
        <v>5568431.9697417822</v>
      </c>
      <c r="G108" s="523">
        <f t="shared" si="19"/>
        <v>5654102.9697417822</v>
      </c>
      <c r="H108" s="526">
        <f t="shared" si="20"/>
        <v>835460.73916556046</v>
      </c>
      <c r="I108" s="577">
        <f t="shared" si="21"/>
        <v>835460.73916556046</v>
      </c>
      <c r="J108" s="514">
        <f t="shared" si="11"/>
        <v>0</v>
      </c>
      <c r="K108" s="514"/>
      <c r="L108" s="525"/>
      <c r="M108" s="514">
        <f t="shared" si="22"/>
        <v>0</v>
      </c>
      <c r="N108" s="525"/>
      <c r="O108" s="514">
        <f t="shared" si="13"/>
        <v>0</v>
      </c>
      <c r="P108" s="514">
        <f t="shared" si="14"/>
        <v>0</v>
      </c>
    </row>
    <row r="109" spans="1:16">
      <c r="B109" s="195" t="str">
        <f t="shared" si="15"/>
        <v/>
      </c>
      <c r="C109" s="507">
        <f>IF(D93="","-",+C108+1)</f>
        <v>2028</v>
      </c>
      <c r="D109" s="374">
        <f>IF(F108+SUM(E$99:E108)=D$92,F108,D$92-SUM(E$99:E108))</f>
        <v>5568431.9697417822</v>
      </c>
      <c r="E109" s="522">
        <f>IF(+J96&lt;F108,J96,D109)</f>
        <v>171342</v>
      </c>
      <c r="F109" s="523">
        <f t="shared" si="18"/>
        <v>5397089.9697417822</v>
      </c>
      <c r="G109" s="523">
        <f t="shared" si="19"/>
        <v>5482760.9697417822</v>
      </c>
      <c r="H109" s="526">
        <f t="shared" si="20"/>
        <v>815335.27742298762</v>
      </c>
      <c r="I109" s="577">
        <f t="shared" si="21"/>
        <v>815335.27742298762</v>
      </c>
      <c r="J109" s="514">
        <f t="shared" si="11"/>
        <v>0</v>
      </c>
      <c r="K109" s="514"/>
      <c r="L109" s="525"/>
      <c r="M109" s="514">
        <f t="shared" si="22"/>
        <v>0</v>
      </c>
      <c r="N109" s="525"/>
      <c r="O109" s="514">
        <f t="shared" si="13"/>
        <v>0</v>
      </c>
      <c r="P109" s="514">
        <f t="shared" si="14"/>
        <v>0</v>
      </c>
    </row>
    <row r="110" spans="1:16">
      <c r="B110" s="195" t="str">
        <f t="shared" si="15"/>
        <v/>
      </c>
      <c r="C110" s="507">
        <f>IF(D93="","-",+C109+1)</f>
        <v>2029</v>
      </c>
      <c r="D110" s="374">
        <f>IF(F109+SUM(E$99:E109)=D$92,F109,D$92-SUM(E$99:E109))</f>
        <v>5397089.9697417822</v>
      </c>
      <c r="E110" s="522">
        <f>IF(+J96&lt;F109,J96,D110)</f>
        <v>171342</v>
      </c>
      <c r="F110" s="523">
        <f t="shared" si="18"/>
        <v>5225747.9697417822</v>
      </c>
      <c r="G110" s="523">
        <f t="shared" si="19"/>
        <v>5311418.9697417822</v>
      </c>
      <c r="H110" s="526">
        <f t="shared" si="20"/>
        <v>795209.8156804149</v>
      </c>
      <c r="I110" s="577">
        <f t="shared" si="21"/>
        <v>795209.8156804149</v>
      </c>
      <c r="J110" s="514">
        <f t="shared" si="11"/>
        <v>0</v>
      </c>
      <c r="K110" s="514"/>
      <c r="L110" s="525"/>
      <c r="M110" s="514">
        <f t="shared" si="22"/>
        <v>0</v>
      </c>
      <c r="N110" s="525"/>
      <c r="O110" s="514">
        <f t="shared" si="13"/>
        <v>0</v>
      </c>
      <c r="P110" s="514">
        <f t="shared" si="14"/>
        <v>0</v>
      </c>
    </row>
    <row r="111" spans="1:16">
      <c r="B111" s="195" t="str">
        <f t="shared" si="15"/>
        <v/>
      </c>
      <c r="C111" s="507">
        <f>IF(D93="","-",+C110+1)</f>
        <v>2030</v>
      </c>
      <c r="D111" s="374">
        <f>IF(F110+SUM(E$99:E110)=D$92,F110,D$92-SUM(E$99:E110))</f>
        <v>5225747.9697417822</v>
      </c>
      <c r="E111" s="522">
        <f>IF(+J96&lt;F110,J96,D111)</f>
        <v>171342</v>
      </c>
      <c r="F111" s="523">
        <f t="shared" si="18"/>
        <v>5054405.9697417822</v>
      </c>
      <c r="G111" s="523">
        <f t="shared" si="19"/>
        <v>5140076.9697417822</v>
      </c>
      <c r="H111" s="526">
        <f t="shared" si="20"/>
        <v>775084.35393784207</v>
      </c>
      <c r="I111" s="577">
        <f t="shared" si="21"/>
        <v>775084.35393784207</v>
      </c>
      <c r="J111" s="514">
        <f t="shared" si="11"/>
        <v>0</v>
      </c>
      <c r="K111" s="514"/>
      <c r="L111" s="525"/>
      <c r="M111" s="514">
        <f t="shared" si="22"/>
        <v>0</v>
      </c>
      <c r="N111" s="525"/>
      <c r="O111" s="514">
        <f t="shared" si="13"/>
        <v>0</v>
      </c>
      <c r="P111" s="514">
        <f t="shared" si="14"/>
        <v>0</v>
      </c>
    </row>
    <row r="112" spans="1:16">
      <c r="B112" s="195" t="str">
        <f t="shared" si="15"/>
        <v/>
      </c>
      <c r="C112" s="507">
        <f>IF(D93="","-",+C111+1)</f>
        <v>2031</v>
      </c>
      <c r="D112" s="374">
        <f>IF(F111+SUM(E$99:E111)=D$92,F111,D$92-SUM(E$99:E111))</f>
        <v>5054405.9697417822</v>
      </c>
      <c r="E112" s="522">
        <f>IF(+J96&lt;F111,J96,D112)</f>
        <v>171342</v>
      </c>
      <c r="F112" s="523">
        <f t="shared" si="18"/>
        <v>4883063.9697417822</v>
      </c>
      <c r="G112" s="523">
        <f t="shared" si="19"/>
        <v>4968734.9697417822</v>
      </c>
      <c r="H112" s="526">
        <f t="shared" si="20"/>
        <v>754958.89219526923</v>
      </c>
      <c r="I112" s="577">
        <f t="shared" si="21"/>
        <v>754958.89219526923</v>
      </c>
      <c r="J112" s="514">
        <f t="shared" si="11"/>
        <v>0</v>
      </c>
      <c r="K112" s="514"/>
      <c r="L112" s="525"/>
      <c r="M112" s="514">
        <f t="shared" si="22"/>
        <v>0</v>
      </c>
      <c r="N112" s="525"/>
      <c r="O112" s="514">
        <f t="shared" si="13"/>
        <v>0</v>
      </c>
      <c r="P112" s="514">
        <f t="shared" si="14"/>
        <v>0</v>
      </c>
    </row>
    <row r="113" spans="2:16">
      <c r="B113" s="195" t="str">
        <f t="shared" si="15"/>
        <v/>
      </c>
      <c r="C113" s="507">
        <f>IF(D93="","-",+C112+1)</f>
        <v>2032</v>
      </c>
      <c r="D113" s="374">
        <f>IF(F112+SUM(E$99:E112)=D$92,F112,D$92-SUM(E$99:E112))</f>
        <v>4883063.9697417822</v>
      </c>
      <c r="E113" s="522">
        <f>IF(+J96&lt;F112,J96,D113)</f>
        <v>171342</v>
      </c>
      <c r="F113" s="523">
        <f t="shared" si="18"/>
        <v>4711721.9697417822</v>
      </c>
      <c r="G113" s="523">
        <f t="shared" si="19"/>
        <v>4797392.9697417822</v>
      </c>
      <c r="H113" s="526">
        <f t="shared" si="20"/>
        <v>734833.43045269651</v>
      </c>
      <c r="I113" s="577">
        <f t="shared" si="21"/>
        <v>734833.43045269651</v>
      </c>
      <c r="J113" s="514">
        <f t="shared" si="11"/>
        <v>0</v>
      </c>
      <c r="K113" s="514"/>
      <c r="L113" s="525"/>
      <c r="M113" s="514">
        <f t="shared" si="22"/>
        <v>0</v>
      </c>
      <c r="N113" s="525"/>
      <c r="O113" s="514">
        <f t="shared" si="13"/>
        <v>0</v>
      </c>
      <c r="P113" s="514">
        <f t="shared" si="14"/>
        <v>0</v>
      </c>
    </row>
    <row r="114" spans="2:16">
      <c r="B114" s="195" t="str">
        <f t="shared" si="15"/>
        <v/>
      </c>
      <c r="C114" s="507">
        <f>IF(D93="","-",+C113+1)</f>
        <v>2033</v>
      </c>
      <c r="D114" s="374">
        <f>IF(F113+SUM(E$99:E113)=D$92,F113,D$92-SUM(E$99:E113))</f>
        <v>4711721.9697417822</v>
      </c>
      <c r="E114" s="522">
        <f>IF(+J96&lt;F113,J96,D114)</f>
        <v>171342</v>
      </c>
      <c r="F114" s="523">
        <f t="shared" si="18"/>
        <v>4540379.9697417822</v>
      </c>
      <c r="G114" s="523">
        <f t="shared" si="19"/>
        <v>4626050.9697417822</v>
      </c>
      <c r="H114" s="526">
        <f t="shared" si="20"/>
        <v>714707.96871012368</v>
      </c>
      <c r="I114" s="577">
        <f t="shared" si="21"/>
        <v>714707.96871012368</v>
      </c>
      <c r="J114" s="514">
        <f t="shared" si="11"/>
        <v>0</v>
      </c>
      <c r="K114" s="514"/>
      <c r="L114" s="525"/>
      <c r="M114" s="514">
        <f t="shared" si="22"/>
        <v>0</v>
      </c>
      <c r="N114" s="525"/>
      <c r="O114" s="514">
        <f t="shared" si="13"/>
        <v>0</v>
      </c>
      <c r="P114" s="514">
        <f t="shared" si="14"/>
        <v>0</v>
      </c>
    </row>
    <row r="115" spans="2:16">
      <c r="B115" s="195" t="str">
        <f t="shared" si="15"/>
        <v/>
      </c>
      <c r="C115" s="507">
        <f>IF(D93="","-",+C114+1)</f>
        <v>2034</v>
      </c>
      <c r="D115" s="374">
        <f>IF(F114+SUM(E$99:E114)=D$92,F114,D$92-SUM(E$99:E114))</f>
        <v>4540379.9697417822</v>
      </c>
      <c r="E115" s="522">
        <f>IF(+J96&lt;F114,J96,D115)</f>
        <v>171342</v>
      </c>
      <c r="F115" s="523">
        <f t="shared" si="18"/>
        <v>4369037.9697417822</v>
      </c>
      <c r="G115" s="523">
        <f t="shared" si="19"/>
        <v>4454708.9697417822</v>
      </c>
      <c r="H115" s="526">
        <f t="shared" si="20"/>
        <v>694582.50696755084</v>
      </c>
      <c r="I115" s="577">
        <f t="shared" si="21"/>
        <v>694582.50696755084</v>
      </c>
      <c r="J115" s="514">
        <f t="shared" si="11"/>
        <v>0</v>
      </c>
      <c r="K115" s="514"/>
      <c r="L115" s="525"/>
      <c r="M115" s="514">
        <f t="shared" si="22"/>
        <v>0</v>
      </c>
      <c r="N115" s="525"/>
      <c r="O115" s="514">
        <f t="shared" si="13"/>
        <v>0</v>
      </c>
      <c r="P115" s="514">
        <f t="shared" si="14"/>
        <v>0</v>
      </c>
    </row>
    <row r="116" spans="2:16">
      <c r="B116" s="195" t="str">
        <f t="shared" si="15"/>
        <v/>
      </c>
      <c r="C116" s="507">
        <f>IF(D93="","-",+C115+1)</f>
        <v>2035</v>
      </c>
      <c r="D116" s="374">
        <f>IF(F115+SUM(E$99:E115)=D$92,F115,D$92-SUM(E$99:E115))</f>
        <v>4369037.9697417822</v>
      </c>
      <c r="E116" s="522">
        <f>IF(+J96&lt;F115,J96,D116)</f>
        <v>171342</v>
      </c>
      <c r="F116" s="523">
        <f t="shared" si="18"/>
        <v>4197695.9697417822</v>
      </c>
      <c r="G116" s="523">
        <f t="shared" si="19"/>
        <v>4283366.9697417822</v>
      </c>
      <c r="H116" s="526">
        <f t="shared" si="20"/>
        <v>674457.04522497812</v>
      </c>
      <c r="I116" s="577">
        <f t="shared" si="21"/>
        <v>674457.04522497812</v>
      </c>
      <c r="J116" s="514">
        <f t="shared" si="11"/>
        <v>0</v>
      </c>
      <c r="K116" s="514"/>
      <c r="L116" s="525"/>
      <c r="M116" s="514">
        <f t="shared" si="22"/>
        <v>0</v>
      </c>
      <c r="N116" s="525"/>
      <c r="O116" s="514">
        <f t="shared" si="13"/>
        <v>0</v>
      </c>
      <c r="P116" s="514">
        <f t="shared" si="14"/>
        <v>0</v>
      </c>
    </row>
    <row r="117" spans="2:16">
      <c r="B117" s="195" t="str">
        <f t="shared" si="15"/>
        <v/>
      </c>
      <c r="C117" s="507">
        <f>IF(D93="","-",+C116+1)</f>
        <v>2036</v>
      </c>
      <c r="D117" s="374">
        <f>IF(F116+SUM(E$99:E116)=D$92,F116,D$92-SUM(E$99:E116))</f>
        <v>4197695.9697417822</v>
      </c>
      <c r="E117" s="522">
        <f>IF(+J96&lt;F116,J96,D117)</f>
        <v>171342</v>
      </c>
      <c r="F117" s="523">
        <f t="shared" si="18"/>
        <v>4026353.9697417822</v>
      </c>
      <c r="G117" s="523">
        <f t="shared" si="19"/>
        <v>4112024.9697417822</v>
      </c>
      <c r="H117" s="526">
        <f t="shared" si="20"/>
        <v>654331.58348240529</v>
      </c>
      <c r="I117" s="577">
        <f t="shared" si="21"/>
        <v>654331.58348240529</v>
      </c>
      <c r="J117" s="514">
        <f t="shared" si="11"/>
        <v>0</v>
      </c>
      <c r="K117" s="514"/>
      <c r="L117" s="525"/>
      <c r="M117" s="514">
        <f t="shared" si="22"/>
        <v>0</v>
      </c>
      <c r="N117" s="525"/>
      <c r="O117" s="514">
        <f t="shared" si="13"/>
        <v>0</v>
      </c>
      <c r="P117" s="514">
        <f t="shared" si="14"/>
        <v>0</v>
      </c>
    </row>
    <row r="118" spans="2:16">
      <c r="B118" s="195" t="str">
        <f t="shared" si="15"/>
        <v/>
      </c>
      <c r="C118" s="507">
        <f>IF(D93="","-",+C117+1)</f>
        <v>2037</v>
      </c>
      <c r="D118" s="374">
        <f>IF(F117+SUM(E$99:E117)=D$92,F117,D$92-SUM(E$99:E117))</f>
        <v>4026353.9697417822</v>
      </c>
      <c r="E118" s="522">
        <f>IF(+J96&lt;F117,J96,D118)</f>
        <v>171342</v>
      </c>
      <c r="F118" s="523">
        <f t="shared" si="18"/>
        <v>3855011.9697417822</v>
      </c>
      <c r="G118" s="523">
        <f t="shared" si="19"/>
        <v>3940682.9697417822</v>
      </c>
      <c r="H118" s="526">
        <f t="shared" si="20"/>
        <v>634206.12173983245</v>
      </c>
      <c r="I118" s="577">
        <f t="shared" si="21"/>
        <v>634206.12173983245</v>
      </c>
      <c r="J118" s="514">
        <f t="shared" si="11"/>
        <v>0</v>
      </c>
      <c r="K118" s="514"/>
      <c r="L118" s="525"/>
      <c r="M118" s="514">
        <f t="shared" si="22"/>
        <v>0</v>
      </c>
      <c r="N118" s="525"/>
      <c r="O118" s="514">
        <f t="shared" si="13"/>
        <v>0</v>
      </c>
      <c r="P118" s="514">
        <f t="shared" si="14"/>
        <v>0</v>
      </c>
    </row>
    <row r="119" spans="2:16">
      <c r="B119" s="195" t="str">
        <f t="shared" si="15"/>
        <v/>
      </c>
      <c r="C119" s="507">
        <f>IF(D93="","-",+C118+1)</f>
        <v>2038</v>
      </c>
      <c r="D119" s="374">
        <f>IF(F118+SUM(E$99:E118)=D$92,F118,D$92-SUM(E$99:E118))</f>
        <v>3855011.9697417822</v>
      </c>
      <c r="E119" s="522">
        <f>IF(+J96&lt;F118,J96,D119)</f>
        <v>171342</v>
      </c>
      <c r="F119" s="523">
        <f t="shared" si="18"/>
        <v>3683669.9697417822</v>
      </c>
      <c r="G119" s="523">
        <f t="shared" si="19"/>
        <v>3769340.9697417822</v>
      </c>
      <c r="H119" s="526">
        <f t="shared" si="20"/>
        <v>614080.65999725973</v>
      </c>
      <c r="I119" s="577">
        <f t="shared" si="21"/>
        <v>614080.65999725973</v>
      </c>
      <c r="J119" s="514">
        <f t="shared" si="11"/>
        <v>0</v>
      </c>
      <c r="K119" s="514"/>
      <c r="L119" s="525"/>
      <c r="M119" s="514">
        <f t="shared" si="22"/>
        <v>0</v>
      </c>
      <c r="N119" s="525"/>
      <c r="O119" s="514">
        <f t="shared" si="13"/>
        <v>0</v>
      </c>
      <c r="P119" s="514">
        <f t="shared" si="14"/>
        <v>0</v>
      </c>
    </row>
    <row r="120" spans="2:16">
      <c r="B120" s="195" t="str">
        <f t="shared" si="15"/>
        <v/>
      </c>
      <c r="C120" s="507">
        <f>IF(D93="","-",+C119+1)</f>
        <v>2039</v>
      </c>
      <c r="D120" s="374">
        <f>IF(F119+SUM(E$99:E119)=D$92,F119,D$92-SUM(E$99:E119))</f>
        <v>3683669.9697417822</v>
      </c>
      <c r="E120" s="522">
        <f>IF(+J96&lt;F119,J96,D120)</f>
        <v>171342</v>
      </c>
      <c r="F120" s="523">
        <f t="shared" si="18"/>
        <v>3512327.9697417822</v>
      </c>
      <c r="G120" s="523">
        <f t="shared" si="19"/>
        <v>3597998.9697417822</v>
      </c>
      <c r="H120" s="526">
        <f t="shared" si="20"/>
        <v>593955.19825468701</v>
      </c>
      <c r="I120" s="577">
        <f t="shared" si="21"/>
        <v>593955.19825468701</v>
      </c>
      <c r="J120" s="514">
        <f t="shared" si="11"/>
        <v>0</v>
      </c>
      <c r="K120" s="514"/>
      <c r="L120" s="525"/>
      <c r="M120" s="514">
        <f t="shared" si="22"/>
        <v>0</v>
      </c>
      <c r="N120" s="525"/>
      <c r="O120" s="514">
        <f t="shared" si="13"/>
        <v>0</v>
      </c>
      <c r="P120" s="514">
        <f t="shared" si="14"/>
        <v>0</v>
      </c>
    </row>
    <row r="121" spans="2:16">
      <c r="B121" s="195" t="str">
        <f t="shared" si="15"/>
        <v/>
      </c>
      <c r="C121" s="507">
        <f>IF(D93="","-",+C120+1)</f>
        <v>2040</v>
      </c>
      <c r="D121" s="374">
        <f>IF(F120+SUM(E$99:E120)=D$92,F120,D$92-SUM(E$99:E120))</f>
        <v>3512327.9697417822</v>
      </c>
      <c r="E121" s="522">
        <f>IF(+J96&lt;F120,J96,D121)</f>
        <v>171342</v>
      </c>
      <c r="F121" s="523">
        <f t="shared" si="18"/>
        <v>3340985.9697417822</v>
      </c>
      <c r="G121" s="523">
        <f t="shared" si="19"/>
        <v>3426656.9697417822</v>
      </c>
      <c r="H121" s="526">
        <f t="shared" si="20"/>
        <v>573829.73651211406</v>
      </c>
      <c r="I121" s="577">
        <f t="shared" si="21"/>
        <v>573829.73651211406</v>
      </c>
      <c r="J121" s="514">
        <f t="shared" si="11"/>
        <v>0</v>
      </c>
      <c r="K121" s="514"/>
      <c r="L121" s="525"/>
      <c r="M121" s="514">
        <f t="shared" si="22"/>
        <v>0</v>
      </c>
      <c r="N121" s="525"/>
      <c r="O121" s="514">
        <f t="shared" si="13"/>
        <v>0</v>
      </c>
      <c r="P121" s="514">
        <f t="shared" si="14"/>
        <v>0</v>
      </c>
    </row>
    <row r="122" spans="2:16">
      <c r="B122" s="195" t="str">
        <f t="shared" si="15"/>
        <v/>
      </c>
      <c r="C122" s="507">
        <f>IF(D93="","-",+C121+1)</f>
        <v>2041</v>
      </c>
      <c r="D122" s="374">
        <f>IF(F121+SUM(E$99:E121)=D$92,F121,D$92-SUM(E$99:E121))</f>
        <v>3340985.9697417822</v>
      </c>
      <c r="E122" s="522">
        <f>IF(+J96&lt;F121,J96,D122)</f>
        <v>171342</v>
      </c>
      <c r="F122" s="523">
        <f t="shared" si="18"/>
        <v>3169643.9697417822</v>
      </c>
      <c r="G122" s="523">
        <f t="shared" si="19"/>
        <v>3255314.9697417822</v>
      </c>
      <c r="H122" s="526">
        <f t="shared" si="20"/>
        <v>553704.27476954134</v>
      </c>
      <c r="I122" s="577">
        <f t="shared" si="21"/>
        <v>553704.27476954134</v>
      </c>
      <c r="J122" s="514">
        <f t="shared" si="11"/>
        <v>0</v>
      </c>
      <c r="K122" s="514"/>
      <c r="L122" s="525"/>
      <c r="M122" s="514">
        <f t="shared" si="22"/>
        <v>0</v>
      </c>
      <c r="N122" s="525"/>
      <c r="O122" s="514">
        <f t="shared" si="13"/>
        <v>0</v>
      </c>
      <c r="P122" s="514">
        <f t="shared" si="14"/>
        <v>0</v>
      </c>
    </row>
    <row r="123" spans="2:16">
      <c r="B123" s="195" t="str">
        <f t="shared" si="15"/>
        <v/>
      </c>
      <c r="C123" s="507">
        <f>IF(D93="","-",+C122+1)</f>
        <v>2042</v>
      </c>
      <c r="D123" s="374">
        <f>IF(F122+SUM(E$99:E122)=D$92,F122,D$92-SUM(E$99:E122))</f>
        <v>3169643.9697417822</v>
      </c>
      <c r="E123" s="522">
        <f>IF(+J96&lt;F122,J96,D123)</f>
        <v>171342</v>
      </c>
      <c r="F123" s="523">
        <f t="shared" si="18"/>
        <v>2998301.9697417822</v>
      </c>
      <c r="G123" s="523">
        <f t="shared" si="19"/>
        <v>3083972.9697417822</v>
      </c>
      <c r="H123" s="526">
        <f t="shared" si="20"/>
        <v>533578.81302696862</v>
      </c>
      <c r="I123" s="577">
        <f t="shared" si="21"/>
        <v>533578.81302696862</v>
      </c>
      <c r="J123" s="514">
        <f t="shared" si="11"/>
        <v>0</v>
      </c>
      <c r="K123" s="514"/>
      <c r="L123" s="525"/>
      <c r="M123" s="514">
        <f t="shared" si="22"/>
        <v>0</v>
      </c>
      <c r="N123" s="525"/>
      <c r="O123" s="514">
        <f t="shared" si="13"/>
        <v>0</v>
      </c>
      <c r="P123" s="514">
        <f t="shared" si="14"/>
        <v>0</v>
      </c>
    </row>
    <row r="124" spans="2:16">
      <c r="B124" s="195" t="str">
        <f t="shared" si="15"/>
        <v/>
      </c>
      <c r="C124" s="507">
        <f>IF(D93="","-",+C123+1)</f>
        <v>2043</v>
      </c>
      <c r="D124" s="374">
        <f>IF(F123+SUM(E$99:E123)=D$92,F123,D$92-SUM(E$99:E123))</f>
        <v>2998301.9697417822</v>
      </c>
      <c r="E124" s="522">
        <f>IF(+J96&lt;F123,J96,D124)</f>
        <v>171342</v>
      </c>
      <c r="F124" s="523">
        <f t="shared" si="18"/>
        <v>2826959.9697417822</v>
      </c>
      <c r="G124" s="523">
        <f t="shared" si="19"/>
        <v>2912630.9697417822</v>
      </c>
      <c r="H124" s="526">
        <f t="shared" si="20"/>
        <v>513453.35128439573</v>
      </c>
      <c r="I124" s="577">
        <f t="shared" si="21"/>
        <v>513453.35128439573</v>
      </c>
      <c r="J124" s="514">
        <f t="shared" si="11"/>
        <v>0</v>
      </c>
      <c r="K124" s="514"/>
      <c r="L124" s="525"/>
      <c r="M124" s="514">
        <f t="shared" si="22"/>
        <v>0</v>
      </c>
      <c r="N124" s="525"/>
      <c r="O124" s="514">
        <f t="shared" si="13"/>
        <v>0</v>
      </c>
      <c r="P124" s="514">
        <f t="shared" si="14"/>
        <v>0</v>
      </c>
    </row>
    <row r="125" spans="2:16">
      <c r="B125" s="195" t="str">
        <f t="shared" si="15"/>
        <v/>
      </c>
      <c r="C125" s="507">
        <f>IF(D93="","-",+C124+1)</f>
        <v>2044</v>
      </c>
      <c r="D125" s="374">
        <f>IF(F124+SUM(E$99:E124)=D$92,F124,D$92-SUM(E$99:E124))</f>
        <v>2826959.9697417822</v>
      </c>
      <c r="E125" s="522">
        <f>IF(+J96&lt;F124,J96,D125)</f>
        <v>171342</v>
      </c>
      <c r="F125" s="523">
        <f t="shared" si="18"/>
        <v>2655617.9697417822</v>
      </c>
      <c r="G125" s="523">
        <f t="shared" si="19"/>
        <v>2741288.9697417822</v>
      </c>
      <c r="H125" s="526">
        <f t="shared" si="20"/>
        <v>493327.88954182295</v>
      </c>
      <c r="I125" s="577">
        <f t="shared" si="21"/>
        <v>493327.88954182295</v>
      </c>
      <c r="J125" s="514">
        <f t="shared" si="11"/>
        <v>0</v>
      </c>
      <c r="K125" s="514"/>
      <c r="L125" s="525"/>
      <c r="M125" s="514">
        <f t="shared" si="22"/>
        <v>0</v>
      </c>
      <c r="N125" s="525"/>
      <c r="O125" s="514">
        <f t="shared" si="13"/>
        <v>0</v>
      </c>
      <c r="P125" s="514">
        <f t="shared" si="14"/>
        <v>0</v>
      </c>
    </row>
    <row r="126" spans="2:16">
      <c r="B126" s="195" t="str">
        <f t="shared" si="15"/>
        <v/>
      </c>
      <c r="C126" s="507">
        <f>IF(D93="","-",+C125+1)</f>
        <v>2045</v>
      </c>
      <c r="D126" s="374">
        <f>IF(F125+SUM(E$99:E125)=D$92,F125,D$92-SUM(E$99:E125))</f>
        <v>2655617.9697417822</v>
      </c>
      <c r="E126" s="522">
        <f>IF(+J96&lt;F125,J96,D126)</f>
        <v>171342</v>
      </c>
      <c r="F126" s="523">
        <f t="shared" si="18"/>
        <v>2484275.9697417822</v>
      </c>
      <c r="G126" s="523">
        <f t="shared" si="19"/>
        <v>2569946.9697417822</v>
      </c>
      <c r="H126" s="526">
        <f t="shared" si="20"/>
        <v>473202.42779925017</v>
      </c>
      <c r="I126" s="577">
        <f t="shared" si="21"/>
        <v>473202.42779925017</v>
      </c>
      <c r="J126" s="514">
        <f t="shared" si="11"/>
        <v>0</v>
      </c>
      <c r="K126" s="514"/>
      <c r="L126" s="525"/>
      <c r="M126" s="514">
        <f t="shared" si="22"/>
        <v>0</v>
      </c>
      <c r="N126" s="525"/>
      <c r="O126" s="514">
        <f t="shared" si="13"/>
        <v>0</v>
      </c>
      <c r="P126" s="514">
        <f t="shared" si="14"/>
        <v>0</v>
      </c>
    </row>
    <row r="127" spans="2:16">
      <c r="B127" s="195" t="str">
        <f t="shared" si="15"/>
        <v/>
      </c>
      <c r="C127" s="507">
        <f>IF(D93="","-",+C126+1)</f>
        <v>2046</v>
      </c>
      <c r="D127" s="374">
        <f>IF(F126+SUM(E$99:E126)=D$92,F126,D$92-SUM(E$99:E126))</f>
        <v>2484275.9697417822</v>
      </c>
      <c r="E127" s="522">
        <f>IF(+J96&lt;F126,J96,D127)</f>
        <v>171342</v>
      </c>
      <c r="F127" s="523">
        <f t="shared" si="18"/>
        <v>2312933.9697417822</v>
      </c>
      <c r="G127" s="523">
        <f t="shared" si="19"/>
        <v>2398604.9697417822</v>
      </c>
      <c r="H127" s="526">
        <f t="shared" si="20"/>
        <v>453076.96605667734</v>
      </c>
      <c r="I127" s="577">
        <f t="shared" si="21"/>
        <v>453076.96605667734</v>
      </c>
      <c r="J127" s="514">
        <f t="shared" si="11"/>
        <v>0</v>
      </c>
      <c r="K127" s="514"/>
      <c r="L127" s="525"/>
      <c r="M127" s="514">
        <f t="shared" si="22"/>
        <v>0</v>
      </c>
      <c r="N127" s="525"/>
      <c r="O127" s="514">
        <f t="shared" si="13"/>
        <v>0</v>
      </c>
      <c r="P127" s="514">
        <f t="shared" si="14"/>
        <v>0</v>
      </c>
    </row>
    <row r="128" spans="2:16">
      <c r="B128" s="195" t="str">
        <f t="shared" si="15"/>
        <v/>
      </c>
      <c r="C128" s="507">
        <f>IF(D93="","-",+C127+1)</f>
        <v>2047</v>
      </c>
      <c r="D128" s="374">
        <f>IF(F127+SUM(E$99:E127)=D$92,F127,D$92-SUM(E$99:E127))</f>
        <v>2312933.9697417822</v>
      </c>
      <c r="E128" s="522">
        <f>IF(+J96&lt;F127,J96,D128)</f>
        <v>171342</v>
      </c>
      <c r="F128" s="523">
        <f t="shared" si="18"/>
        <v>2141591.9697417822</v>
      </c>
      <c r="G128" s="523">
        <f t="shared" si="19"/>
        <v>2227262.9697417822</v>
      </c>
      <c r="H128" s="526">
        <f t="shared" si="20"/>
        <v>432951.50431410456</v>
      </c>
      <c r="I128" s="577">
        <f t="shared" si="21"/>
        <v>432951.50431410456</v>
      </c>
      <c r="J128" s="514">
        <f t="shared" si="11"/>
        <v>0</v>
      </c>
      <c r="K128" s="514"/>
      <c r="L128" s="525"/>
      <c r="M128" s="514">
        <f t="shared" si="22"/>
        <v>0</v>
      </c>
      <c r="N128" s="525"/>
      <c r="O128" s="514">
        <f t="shared" si="13"/>
        <v>0</v>
      </c>
      <c r="P128" s="514">
        <f t="shared" si="14"/>
        <v>0</v>
      </c>
    </row>
    <row r="129" spans="2:16">
      <c r="B129" s="195" t="str">
        <f t="shared" si="15"/>
        <v/>
      </c>
      <c r="C129" s="507">
        <f>IF(D93="","-",+C128+1)</f>
        <v>2048</v>
      </c>
      <c r="D129" s="374">
        <f>IF(F128+SUM(E$99:E128)=D$92,F128,D$92-SUM(E$99:E128))</f>
        <v>2141591.9697417822</v>
      </c>
      <c r="E129" s="522">
        <f>IF(+J96&lt;F128,J96,D129)</f>
        <v>171342</v>
      </c>
      <c r="F129" s="523">
        <f t="shared" si="18"/>
        <v>1970249.9697417822</v>
      </c>
      <c r="G129" s="523">
        <f t="shared" si="19"/>
        <v>2055920.9697417822</v>
      </c>
      <c r="H129" s="526">
        <f t="shared" si="20"/>
        <v>412826.04257153178</v>
      </c>
      <c r="I129" s="577">
        <f t="shared" si="21"/>
        <v>412826.04257153178</v>
      </c>
      <c r="J129" s="514">
        <f t="shared" si="11"/>
        <v>0</v>
      </c>
      <c r="K129" s="514"/>
      <c r="L129" s="525"/>
      <c r="M129" s="514">
        <f t="shared" si="22"/>
        <v>0</v>
      </c>
      <c r="N129" s="525"/>
      <c r="O129" s="514">
        <f t="shared" si="13"/>
        <v>0</v>
      </c>
      <c r="P129" s="514">
        <f t="shared" si="14"/>
        <v>0</v>
      </c>
    </row>
    <row r="130" spans="2:16">
      <c r="B130" s="195" t="str">
        <f t="shared" si="15"/>
        <v/>
      </c>
      <c r="C130" s="507">
        <f>IF(D93="","-",+C129+1)</f>
        <v>2049</v>
      </c>
      <c r="D130" s="374">
        <f>IF(F129+SUM(E$99:E129)=D$92,F129,D$92-SUM(E$99:E129))</f>
        <v>1970249.9697417822</v>
      </c>
      <c r="E130" s="522">
        <f>IF(+J96&lt;F129,J96,D130)</f>
        <v>171342</v>
      </c>
      <c r="F130" s="523">
        <f t="shared" si="18"/>
        <v>1798907.9697417822</v>
      </c>
      <c r="G130" s="523">
        <f t="shared" si="19"/>
        <v>1884578.9697417822</v>
      </c>
      <c r="H130" s="526">
        <f t="shared" si="20"/>
        <v>392700.58082895901</v>
      </c>
      <c r="I130" s="577">
        <f t="shared" si="21"/>
        <v>392700.58082895901</v>
      </c>
      <c r="J130" s="514">
        <f t="shared" si="11"/>
        <v>0</v>
      </c>
      <c r="K130" s="514"/>
      <c r="L130" s="525"/>
      <c r="M130" s="514">
        <f t="shared" si="22"/>
        <v>0</v>
      </c>
      <c r="N130" s="525"/>
      <c r="O130" s="514">
        <f t="shared" si="13"/>
        <v>0</v>
      </c>
      <c r="P130" s="514">
        <f t="shared" si="14"/>
        <v>0</v>
      </c>
    </row>
    <row r="131" spans="2:16">
      <c r="B131" s="195" t="str">
        <f t="shared" si="15"/>
        <v/>
      </c>
      <c r="C131" s="507">
        <f>IF(D93="","-",+C130+1)</f>
        <v>2050</v>
      </c>
      <c r="D131" s="374">
        <f>IF(F130+SUM(E$99:E130)=D$92,F130,D$92-SUM(E$99:E130))</f>
        <v>1798907.9697417822</v>
      </c>
      <c r="E131" s="522">
        <f>IF(+J96&lt;F130,J96,D131)</f>
        <v>171342</v>
      </c>
      <c r="F131" s="523">
        <f t="shared" si="18"/>
        <v>1627565.9697417822</v>
      </c>
      <c r="G131" s="523">
        <f t="shared" si="19"/>
        <v>1713236.9697417822</v>
      </c>
      <c r="H131" s="526">
        <f t="shared" si="20"/>
        <v>372575.11908638617</v>
      </c>
      <c r="I131" s="577">
        <f t="shared" si="21"/>
        <v>372575.11908638617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>
      <c r="B132" s="195" t="str">
        <f t="shared" si="15"/>
        <v/>
      </c>
      <c r="C132" s="507">
        <f>IF(D93="","-",+C131+1)</f>
        <v>2051</v>
      </c>
      <c r="D132" s="374">
        <f>IF(F131+SUM(E$99:E131)=D$92,F131,D$92-SUM(E$99:E131))</f>
        <v>1627565.9697417822</v>
      </c>
      <c r="E132" s="522">
        <f>IF(+J96&lt;F131,J96,D132)</f>
        <v>171342</v>
      </c>
      <c r="F132" s="523">
        <f t="shared" si="18"/>
        <v>1456223.9697417822</v>
      </c>
      <c r="G132" s="523">
        <f t="shared" si="19"/>
        <v>1541894.9697417822</v>
      </c>
      <c r="H132" s="526">
        <f t="shared" si="20"/>
        <v>352449.65734381339</v>
      </c>
      <c r="I132" s="577">
        <f t="shared" si="21"/>
        <v>352449.65734381339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>
      <c r="B133" s="195" t="str">
        <f t="shared" si="15"/>
        <v/>
      </c>
      <c r="C133" s="507">
        <f>IF(D93="","-",+C132+1)</f>
        <v>2052</v>
      </c>
      <c r="D133" s="374">
        <f>IF(F132+SUM(E$99:E132)=D$92,F132,D$92-SUM(E$99:E132))</f>
        <v>1456223.9697417822</v>
      </c>
      <c r="E133" s="522">
        <f>IF(+J96&lt;F132,J96,D133)</f>
        <v>171342</v>
      </c>
      <c r="F133" s="523">
        <f t="shared" si="18"/>
        <v>1284881.9697417822</v>
      </c>
      <c r="G133" s="523">
        <f t="shared" si="19"/>
        <v>1370552.9697417822</v>
      </c>
      <c r="H133" s="526">
        <f t="shared" si="20"/>
        <v>332324.19560124062</v>
      </c>
      <c r="I133" s="577">
        <f t="shared" si="21"/>
        <v>332324.19560124062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>
      <c r="B134" s="195" t="str">
        <f t="shared" si="15"/>
        <v/>
      </c>
      <c r="C134" s="507">
        <f>IF(D93="","-",+C133+1)</f>
        <v>2053</v>
      </c>
      <c r="D134" s="374">
        <f>IF(F133+SUM(E$99:E133)=D$92,F133,D$92-SUM(E$99:E133))</f>
        <v>1284881.9697417822</v>
      </c>
      <c r="E134" s="522">
        <f>IF(+J96&lt;F133,J96,D134)</f>
        <v>171342</v>
      </c>
      <c r="F134" s="523">
        <f t="shared" si="18"/>
        <v>1113539.9697417822</v>
      </c>
      <c r="G134" s="523">
        <f t="shared" si="19"/>
        <v>1199210.9697417822</v>
      </c>
      <c r="H134" s="526">
        <f t="shared" si="20"/>
        <v>312198.73385866778</v>
      </c>
      <c r="I134" s="577">
        <f t="shared" si="21"/>
        <v>312198.73385866778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>
      <c r="B135" s="195" t="str">
        <f t="shared" si="15"/>
        <v/>
      </c>
      <c r="C135" s="507">
        <f>IF(D93="","-",+C134+1)</f>
        <v>2054</v>
      </c>
      <c r="D135" s="374">
        <f>IF(F134+SUM(E$99:E134)=D$92,F134,D$92-SUM(E$99:E134))</f>
        <v>1113539.9697417822</v>
      </c>
      <c r="E135" s="522">
        <f>IF(+J96&lt;F134,J96,D135)</f>
        <v>171342</v>
      </c>
      <c r="F135" s="523">
        <f t="shared" si="18"/>
        <v>942197.96974178217</v>
      </c>
      <c r="G135" s="523">
        <f t="shared" si="19"/>
        <v>1027868.9697417822</v>
      </c>
      <c r="H135" s="526">
        <f t="shared" si="20"/>
        <v>292073.272116095</v>
      </c>
      <c r="I135" s="577">
        <f t="shared" si="21"/>
        <v>292073.272116095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>
      <c r="B136" s="195" t="str">
        <f t="shared" si="15"/>
        <v/>
      </c>
      <c r="C136" s="507">
        <f>IF(D93="","-",+C135+1)</f>
        <v>2055</v>
      </c>
      <c r="D136" s="374">
        <f>IF(F135+SUM(E$99:E135)=D$92,F135,D$92-SUM(E$99:E135))</f>
        <v>942197.96974178217</v>
      </c>
      <c r="E136" s="522">
        <f>IF(+J96&lt;F135,J96,D136)</f>
        <v>171342</v>
      </c>
      <c r="F136" s="523">
        <f t="shared" si="18"/>
        <v>770855.96974178217</v>
      </c>
      <c r="G136" s="523">
        <f t="shared" si="19"/>
        <v>856526.96974178217</v>
      </c>
      <c r="H136" s="526">
        <f t="shared" si="20"/>
        <v>271947.81037352222</v>
      </c>
      <c r="I136" s="577">
        <f t="shared" si="21"/>
        <v>271947.81037352222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>
      <c r="B137" s="195" t="str">
        <f t="shared" si="15"/>
        <v/>
      </c>
      <c r="C137" s="507">
        <f>IF(D93="","-",+C136+1)</f>
        <v>2056</v>
      </c>
      <c r="D137" s="374">
        <f>IF(F136+SUM(E$99:E136)=D$92,F136,D$92-SUM(E$99:E136))</f>
        <v>770855.96974178217</v>
      </c>
      <c r="E137" s="522">
        <f>IF(+J96&lt;F136,J96,D137)</f>
        <v>171342</v>
      </c>
      <c r="F137" s="523">
        <f t="shared" si="18"/>
        <v>599513.96974178217</v>
      </c>
      <c r="G137" s="523">
        <f t="shared" si="19"/>
        <v>685184.96974178217</v>
      </c>
      <c r="H137" s="526">
        <f t="shared" si="20"/>
        <v>251822.34863094942</v>
      </c>
      <c r="I137" s="577">
        <f t="shared" si="21"/>
        <v>251822.34863094942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>
      <c r="B138" s="195" t="str">
        <f t="shared" si="15"/>
        <v/>
      </c>
      <c r="C138" s="507">
        <f>IF(D93="","-",+C137+1)</f>
        <v>2057</v>
      </c>
      <c r="D138" s="374">
        <f>IF(F137+SUM(E$99:E137)=D$92,F137,D$92-SUM(E$99:E137))</f>
        <v>599513.96974178217</v>
      </c>
      <c r="E138" s="522">
        <f>IF(+J96&lt;F137,J96,D138)</f>
        <v>171342</v>
      </c>
      <c r="F138" s="523">
        <f t="shared" si="18"/>
        <v>428171.96974178217</v>
      </c>
      <c r="G138" s="523">
        <f t="shared" si="19"/>
        <v>513842.96974178217</v>
      </c>
      <c r="H138" s="526">
        <f t="shared" si="20"/>
        <v>231696.88688837661</v>
      </c>
      <c r="I138" s="577">
        <f t="shared" si="21"/>
        <v>231696.88688837661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>
      <c r="B139" s="195" t="str">
        <f t="shared" si="15"/>
        <v/>
      </c>
      <c r="C139" s="507">
        <f>IF(D93="","-",+C138+1)</f>
        <v>2058</v>
      </c>
      <c r="D139" s="374">
        <f>IF(F138+SUM(E$99:E138)=D$92,F138,D$92-SUM(E$99:E138))</f>
        <v>428171.96974178217</v>
      </c>
      <c r="E139" s="522">
        <f>IF(+J96&lt;F138,J96,D139)</f>
        <v>171342</v>
      </c>
      <c r="F139" s="523">
        <f t="shared" si="18"/>
        <v>256829.96974178217</v>
      </c>
      <c r="G139" s="523">
        <f t="shared" si="19"/>
        <v>342500.96974178217</v>
      </c>
      <c r="H139" s="526">
        <f t="shared" si="20"/>
        <v>211571.42514580383</v>
      </c>
      <c r="I139" s="577">
        <f t="shared" si="21"/>
        <v>211571.42514580383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>
      <c r="B140" s="195" t="str">
        <f t="shared" si="15"/>
        <v/>
      </c>
      <c r="C140" s="507">
        <f>IF(D93="","-",+C139+1)</f>
        <v>2059</v>
      </c>
      <c r="D140" s="374">
        <f>IF(F139+SUM(E$99:E139)=D$92,F139,D$92-SUM(E$99:E139))</f>
        <v>256829.96974178217</v>
      </c>
      <c r="E140" s="522">
        <f>IF(+J96&lt;F139,J96,D140)</f>
        <v>171342</v>
      </c>
      <c r="F140" s="523">
        <f t="shared" si="18"/>
        <v>85487.969741782174</v>
      </c>
      <c r="G140" s="523">
        <f t="shared" si="19"/>
        <v>171158.96974178217</v>
      </c>
      <c r="H140" s="526">
        <f t="shared" si="20"/>
        <v>191445.96340323103</v>
      </c>
      <c r="I140" s="577">
        <f t="shared" si="21"/>
        <v>191445.96340323103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>
      <c r="B141" s="195" t="str">
        <f t="shared" si="15"/>
        <v/>
      </c>
      <c r="C141" s="507">
        <f>IF(D93="","-",+C140+1)</f>
        <v>2060</v>
      </c>
      <c r="D141" s="374">
        <f>IF(F140+SUM(E$99:E140)=D$92,F140,D$92-SUM(E$99:E140))</f>
        <v>85487.969741782174</v>
      </c>
      <c r="E141" s="522">
        <f>IF(+J96&lt;F140,J96,D141)</f>
        <v>85487.969741782174</v>
      </c>
      <c r="F141" s="523">
        <f t="shared" si="18"/>
        <v>0</v>
      </c>
      <c r="G141" s="523">
        <f t="shared" si="19"/>
        <v>42743.984870891087</v>
      </c>
      <c r="H141" s="526">
        <f t="shared" si="20"/>
        <v>90508.586007754493</v>
      </c>
      <c r="I141" s="577">
        <f t="shared" si="21"/>
        <v>90508.586007754493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>
      <c r="B142" s="195" t="str">
        <f t="shared" si="15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8"/>
        <v>0</v>
      </c>
      <c r="G142" s="523">
        <f t="shared" si="19"/>
        <v>0</v>
      </c>
      <c r="H142" s="526">
        <f t="shared" si="20"/>
        <v>0</v>
      </c>
      <c r="I142" s="577">
        <f t="shared" si="21"/>
        <v>0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>
      <c r="B143" s="195" t="str">
        <f t="shared" si="15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8"/>
        <v>0</v>
      </c>
      <c r="G143" s="523">
        <f t="shared" si="19"/>
        <v>0</v>
      </c>
      <c r="H143" s="526">
        <f t="shared" si="20"/>
        <v>0</v>
      </c>
      <c r="I143" s="577">
        <f t="shared" si="21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>
      <c r="B144" s="195" t="str">
        <f t="shared" si="1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8"/>
        <v>0</v>
      </c>
      <c r="G144" s="523">
        <f t="shared" si="19"/>
        <v>0</v>
      </c>
      <c r="H144" s="526">
        <f t="shared" si="20"/>
        <v>0</v>
      </c>
      <c r="I144" s="577">
        <f t="shared" si="21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>
      <c r="B145" s="195" t="str">
        <f t="shared" si="1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8"/>
        <v>0</v>
      </c>
      <c r="G145" s="523">
        <f t="shared" si="19"/>
        <v>0</v>
      </c>
      <c r="H145" s="526">
        <f t="shared" si="20"/>
        <v>0</v>
      </c>
      <c r="I145" s="577">
        <f t="shared" si="21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>
      <c r="B146" s="195" t="str">
        <f t="shared" si="1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8"/>
        <v>0</v>
      </c>
      <c r="G146" s="523">
        <f t="shared" si="19"/>
        <v>0</v>
      </c>
      <c r="H146" s="526">
        <f t="shared" si="20"/>
        <v>0</v>
      </c>
      <c r="I146" s="577">
        <f t="shared" si="21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>
      <c r="B147" s="195" t="str">
        <f t="shared" si="1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8"/>
        <v>0</v>
      </c>
      <c r="G147" s="523">
        <f t="shared" si="19"/>
        <v>0</v>
      </c>
      <c r="H147" s="526">
        <f t="shared" si="20"/>
        <v>0</v>
      </c>
      <c r="I147" s="577">
        <f t="shared" si="21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>
      <c r="B148" s="195" t="str">
        <f t="shared" si="1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8"/>
        <v>0</v>
      </c>
      <c r="G148" s="523">
        <f t="shared" si="19"/>
        <v>0</v>
      </c>
      <c r="H148" s="526">
        <f t="shared" si="20"/>
        <v>0</v>
      </c>
      <c r="I148" s="577">
        <f t="shared" si="21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>
      <c r="B149" s="195" t="str">
        <f t="shared" si="1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8"/>
        <v>0</v>
      </c>
      <c r="G149" s="523">
        <f t="shared" si="19"/>
        <v>0</v>
      </c>
      <c r="H149" s="526">
        <f t="shared" si="20"/>
        <v>0</v>
      </c>
      <c r="I149" s="577">
        <f t="shared" si="21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>
      <c r="B150" s="195" t="str">
        <f t="shared" si="1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8"/>
        <v>0</v>
      </c>
      <c r="G150" s="523">
        <f t="shared" si="19"/>
        <v>0</v>
      </c>
      <c r="H150" s="526">
        <f t="shared" si="20"/>
        <v>0</v>
      </c>
      <c r="I150" s="577">
        <f t="shared" si="21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>
      <c r="B151" s="195" t="str">
        <f t="shared" si="1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8"/>
        <v>0</v>
      </c>
      <c r="G151" s="523">
        <f t="shared" si="19"/>
        <v>0</v>
      </c>
      <c r="H151" s="526">
        <f t="shared" si="20"/>
        <v>0</v>
      </c>
      <c r="I151" s="577">
        <f t="shared" si="21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>
      <c r="B152" s="195" t="str">
        <f t="shared" si="1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8"/>
        <v>0</v>
      </c>
      <c r="G152" s="523">
        <f t="shared" si="19"/>
        <v>0</v>
      </c>
      <c r="H152" s="526">
        <f t="shared" si="20"/>
        <v>0</v>
      </c>
      <c r="I152" s="577">
        <f t="shared" si="21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>
      <c r="B153" s="195" t="str">
        <f t="shared" si="1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8"/>
        <v>0</v>
      </c>
      <c r="G153" s="523">
        <f t="shared" si="19"/>
        <v>0</v>
      </c>
      <c r="H153" s="526">
        <f t="shared" si="20"/>
        <v>0</v>
      </c>
      <c r="I153" s="577">
        <f t="shared" si="21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.5" thickBot="1">
      <c r="B154" s="195" t="str">
        <f t="shared" si="1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8"/>
        <v>0</v>
      </c>
      <c r="G154" s="528">
        <f t="shared" si="19"/>
        <v>0</v>
      </c>
      <c r="H154" s="530">
        <f t="shared" si="20"/>
        <v>0</v>
      </c>
      <c r="I154" s="579">
        <f t="shared" si="21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>
      <c r="C155" s="374" t="s">
        <v>78</v>
      </c>
      <c r="D155" s="375"/>
      <c r="E155" s="375">
        <f>SUM(E99:E154)</f>
        <v>7196364</v>
      </c>
      <c r="F155" s="375"/>
      <c r="G155" s="375"/>
      <c r="H155" s="375">
        <f>SUM(H99:H154)</f>
        <v>24737586.012524407</v>
      </c>
      <c r="I155" s="375">
        <f>SUM(I99:I154)</f>
        <v>24737586.012524407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zoomScale="80" zoomScaleNormal="80" workbookViewId="0">
      <selection activeCell="D103" sqref="D10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222407.30470378633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222407.30470378633</v>
      </c>
      <c r="O6" s="269"/>
      <c r="P6" s="269"/>
    </row>
    <row r="7" spans="1:16" ht="13.5" thickBot="1">
      <c r="C7" s="467" t="s">
        <v>48</v>
      </c>
      <c r="D7" s="624" t="s">
        <v>437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430</v>
      </c>
      <c r="E9" s="637" t="s">
        <v>431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1742924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41498.190476190473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79688.000028018621</v>
      </c>
      <c r="H17" s="639">
        <v>79688.000028018621</v>
      </c>
      <c r="I17" s="511">
        <f t="shared" ref="I17:I72" si="0">H17-G17</f>
        <v>0</v>
      </c>
      <c r="J17" s="511"/>
      <c r="K17" s="512">
        <f>+G17</f>
        <v>79688.000028018621</v>
      </c>
      <c r="L17" s="513">
        <f t="shared" ref="L17:L72" si="1">IF(K17&lt;&gt;0,+G17-K17,0)</f>
        <v>0</v>
      </c>
      <c r="M17" s="512">
        <f>+H17</f>
        <v>79688.000028018621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1254000</v>
      </c>
      <c r="E18" s="630">
        <v>30585.365853658535</v>
      </c>
      <c r="F18" s="631">
        <v>1223414.6341463414</v>
      </c>
      <c r="G18" s="630">
        <v>188017.75615291481</v>
      </c>
      <c r="H18" s="639">
        <v>188017.75615291481</v>
      </c>
      <c r="I18" s="511">
        <f t="shared" si="0"/>
        <v>0</v>
      </c>
      <c r="J18" s="511"/>
      <c r="K18" s="518">
        <f>+G18</f>
        <v>188017.75615291481</v>
      </c>
      <c r="L18" s="519">
        <f t="shared" si="1"/>
        <v>0</v>
      </c>
      <c r="M18" s="518">
        <f>+H18</f>
        <v>188017.75615291481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208882.8109309049</v>
      </c>
      <c r="H19" s="639">
        <v>208882.8109309049</v>
      </c>
      <c r="I19" s="511">
        <f t="shared" si="0"/>
        <v>0</v>
      </c>
      <c r="J19" s="511"/>
      <c r="K19" s="518">
        <f>+G19</f>
        <v>208882.8109309049</v>
      </c>
      <c r="L19" s="519">
        <f t="shared" ref="L19" si="4">IF(K19&lt;&gt;0,+G19-K19,0)</f>
        <v>0</v>
      </c>
      <c r="M19" s="518">
        <f>+H19</f>
        <v>208882.8109309049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2021</v>
      </c>
      <c r="D20" s="631">
        <v>1662410.820760068</v>
      </c>
      <c r="E20" s="630">
        <v>41498.190476190473</v>
      </c>
      <c r="F20" s="631">
        <v>1620912.6302838775</v>
      </c>
      <c r="G20" s="630">
        <v>215521.79480403315</v>
      </c>
      <c r="H20" s="639">
        <v>215521.79480403315</v>
      </c>
      <c r="I20" s="511">
        <f t="shared" si="0"/>
        <v>0</v>
      </c>
      <c r="J20" s="511"/>
      <c r="K20" s="518">
        <f>+G20</f>
        <v>215521.79480403315</v>
      </c>
      <c r="L20" s="519">
        <f t="shared" ref="L20" si="6">IF(K20&lt;&gt;0,+G20-K20,0)</f>
        <v>0</v>
      </c>
      <c r="M20" s="518">
        <f>+H20</f>
        <v>215521.79480403315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2022</v>
      </c>
      <c r="D21" s="631">
        <v>1629629.5900116144</v>
      </c>
      <c r="E21" s="630">
        <v>41498.190476190473</v>
      </c>
      <c r="F21" s="631">
        <v>1588131.3995354238</v>
      </c>
      <c r="G21" s="630">
        <v>222407.30470378633</v>
      </c>
      <c r="H21" s="639">
        <v>222407.30470378633</v>
      </c>
      <c r="I21" s="511">
        <f t="shared" si="0"/>
        <v>0</v>
      </c>
      <c r="J21" s="511"/>
      <c r="K21" s="518">
        <f>+G21</f>
        <v>222407.30470378633</v>
      </c>
      <c r="L21" s="519">
        <f t="shared" ref="L21" si="7">IF(K21&lt;&gt;0,+G21-K21,0)</f>
        <v>0</v>
      </c>
      <c r="M21" s="518">
        <f>+H21</f>
        <v>222407.30470378633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1588131.3995354238</v>
      </c>
      <c r="E22" s="522">
        <f>IF(+I14&lt;F21,I14,D22)</f>
        <v>41498.190476190473</v>
      </c>
      <c r="F22" s="523">
        <f t="shared" ref="F22:F72" si="8">+D22-E22</f>
        <v>1546633.2090592333</v>
      </c>
      <c r="G22" s="524">
        <f t="shared" ref="G22:G72" si="9">+I$12*((D22+F22)/2)+E22</f>
        <v>217741.07815340944</v>
      </c>
      <c r="H22" s="491">
        <f t="shared" ref="H22:H72" si="10">+I$13*((D22+F22)/2)+E22</f>
        <v>217741.07815340944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1546633.2090592333</v>
      </c>
      <c r="E23" s="522">
        <f>IF(+I14&lt;F22,I14,D23)</f>
        <v>41498.190476190473</v>
      </c>
      <c r="F23" s="523">
        <f t="shared" si="8"/>
        <v>1505135.0185830428</v>
      </c>
      <c r="G23" s="524">
        <f t="shared" si="9"/>
        <v>213074.85160303258</v>
      </c>
      <c r="H23" s="491">
        <f t="shared" si="10"/>
        <v>213074.85160303258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1505135.0185830428</v>
      </c>
      <c r="E24" s="522">
        <f>IF(+I14&lt;F23,I14,D24)</f>
        <v>41498.190476190473</v>
      </c>
      <c r="F24" s="523">
        <f t="shared" si="8"/>
        <v>1463636.8281068522</v>
      </c>
      <c r="G24" s="524">
        <f t="shared" si="9"/>
        <v>208408.62505265567</v>
      </c>
      <c r="H24" s="491">
        <f t="shared" si="10"/>
        <v>208408.62505265567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1463636.8281068522</v>
      </c>
      <c r="E25" s="522">
        <f>IF(+I14&lt;F24,I14,D25)</f>
        <v>41498.190476190473</v>
      </c>
      <c r="F25" s="523">
        <f t="shared" si="8"/>
        <v>1422138.6376306617</v>
      </c>
      <c r="G25" s="524">
        <f t="shared" si="9"/>
        <v>203742.39850227881</v>
      </c>
      <c r="H25" s="491">
        <f t="shared" si="10"/>
        <v>203742.39850227881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1422138.6376306617</v>
      </c>
      <c r="E26" s="522">
        <f>IF(+I14&lt;F25,I14,D26)</f>
        <v>41498.190476190473</v>
      </c>
      <c r="F26" s="523">
        <f t="shared" si="8"/>
        <v>1380640.4471544712</v>
      </c>
      <c r="G26" s="524">
        <f t="shared" si="9"/>
        <v>199076.17195190192</v>
      </c>
      <c r="H26" s="491">
        <f t="shared" si="10"/>
        <v>199076.17195190192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1380640.4471544712</v>
      </c>
      <c r="E27" s="522">
        <f>IF(+I14&lt;F26,I14,D27)</f>
        <v>41498.190476190473</v>
      </c>
      <c r="F27" s="523">
        <f t="shared" si="8"/>
        <v>1339142.2566782807</v>
      </c>
      <c r="G27" s="524">
        <f t="shared" si="9"/>
        <v>194409.94540152507</v>
      </c>
      <c r="H27" s="491">
        <f t="shared" si="10"/>
        <v>194409.94540152507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1339142.2566782807</v>
      </c>
      <c r="E28" s="522">
        <f>IF(+I14&lt;F27,I14,D28)</f>
        <v>41498.190476190473</v>
      </c>
      <c r="F28" s="523">
        <f t="shared" si="8"/>
        <v>1297644.0662020901</v>
      </c>
      <c r="G28" s="524">
        <f t="shared" si="9"/>
        <v>189743.71885114815</v>
      </c>
      <c r="H28" s="491">
        <f t="shared" si="10"/>
        <v>189743.71885114815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1297644.0662020901</v>
      </c>
      <c r="E29" s="522">
        <f>IF(+I14&lt;F28,I14,D29)</f>
        <v>41498.190476190473</v>
      </c>
      <c r="F29" s="523">
        <f t="shared" si="8"/>
        <v>1256145.8757258996</v>
      </c>
      <c r="G29" s="524">
        <f t="shared" si="9"/>
        <v>185077.49230077132</v>
      </c>
      <c r="H29" s="491">
        <f t="shared" si="10"/>
        <v>185077.49230077132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1256145.8757258996</v>
      </c>
      <c r="E30" s="522">
        <f>IF(+I14&lt;F29,I14,D30)</f>
        <v>41498.190476190473</v>
      </c>
      <c r="F30" s="523">
        <f t="shared" si="8"/>
        <v>1214647.6852497091</v>
      </c>
      <c r="G30" s="524">
        <f t="shared" si="9"/>
        <v>180411.26575039441</v>
      </c>
      <c r="H30" s="491">
        <f t="shared" si="10"/>
        <v>180411.26575039441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1214647.6852497091</v>
      </c>
      <c r="E31" s="522">
        <f>IF(+I14&lt;F30,I14,D31)</f>
        <v>41498.190476190473</v>
      </c>
      <c r="F31" s="523">
        <f t="shared" si="8"/>
        <v>1173149.4947735185</v>
      </c>
      <c r="G31" s="524">
        <f t="shared" si="9"/>
        <v>175745.03920001755</v>
      </c>
      <c r="H31" s="491">
        <f t="shared" si="10"/>
        <v>175745.03920001755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1173149.4947735185</v>
      </c>
      <c r="E32" s="522">
        <f>IF(+I14&lt;F31,I14,D32)</f>
        <v>41498.190476190473</v>
      </c>
      <c r="F32" s="523">
        <f t="shared" si="8"/>
        <v>1131651.304297328</v>
      </c>
      <c r="G32" s="524">
        <f t="shared" si="9"/>
        <v>171078.81264964066</v>
      </c>
      <c r="H32" s="491">
        <f t="shared" si="10"/>
        <v>171078.81264964066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1131651.304297328</v>
      </c>
      <c r="E33" s="522">
        <f>IF(+I14&lt;F32,I14,D33)</f>
        <v>41498.190476190473</v>
      </c>
      <c r="F33" s="523">
        <f t="shared" si="8"/>
        <v>1090153.1138211375</v>
      </c>
      <c r="G33" s="524">
        <f t="shared" si="9"/>
        <v>166412.5860992638</v>
      </c>
      <c r="H33" s="491">
        <f t="shared" si="10"/>
        <v>166412.5860992638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1090153.1138211375</v>
      </c>
      <c r="E34" s="522">
        <f>IF(+I14&lt;F33,I14,D34)</f>
        <v>41498.190476190473</v>
      </c>
      <c r="F34" s="523">
        <f t="shared" si="8"/>
        <v>1048654.9233449469</v>
      </c>
      <c r="G34" s="524">
        <f t="shared" si="9"/>
        <v>161746.35954888689</v>
      </c>
      <c r="H34" s="491">
        <f t="shared" si="10"/>
        <v>161746.35954888689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1048654.9233449469</v>
      </c>
      <c r="E35" s="522">
        <f>IF(+I14&lt;F34,I14,D35)</f>
        <v>41498.190476190473</v>
      </c>
      <c r="F35" s="523">
        <f t="shared" si="8"/>
        <v>1007156.7328687564</v>
      </c>
      <c r="G35" s="524">
        <f t="shared" si="9"/>
        <v>157080.13299851003</v>
      </c>
      <c r="H35" s="491">
        <f t="shared" si="10"/>
        <v>157080.13299851003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1007156.7328687564</v>
      </c>
      <c r="E36" s="522">
        <f>IF(+I14&lt;F35,I14,D36)</f>
        <v>41498.190476190473</v>
      </c>
      <c r="F36" s="523">
        <f t="shared" si="8"/>
        <v>965658.54239256587</v>
      </c>
      <c r="G36" s="524">
        <f t="shared" si="9"/>
        <v>152413.90644813314</v>
      </c>
      <c r="H36" s="491">
        <f t="shared" si="10"/>
        <v>152413.90644813314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965658.54239256587</v>
      </c>
      <c r="E37" s="522">
        <f>IF(+I14&lt;F36,I14,D37)</f>
        <v>41498.190476190473</v>
      </c>
      <c r="F37" s="523">
        <f t="shared" si="8"/>
        <v>924160.35191637534</v>
      </c>
      <c r="G37" s="524">
        <f t="shared" si="9"/>
        <v>147747.67989775626</v>
      </c>
      <c r="H37" s="491">
        <f t="shared" si="10"/>
        <v>147747.67989775626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924160.35191637534</v>
      </c>
      <c r="E38" s="522">
        <f>IF(+I14&lt;F37,I14,D38)</f>
        <v>41498.190476190473</v>
      </c>
      <c r="F38" s="523">
        <f t="shared" si="8"/>
        <v>882662.16144018481</v>
      </c>
      <c r="G38" s="524">
        <f t="shared" si="9"/>
        <v>143081.4533473794</v>
      </c>
      <c r="H38" s="491">
        <f t="shared" si="10"/>
        <v>143081.4533473794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882662.16144018481</v>
      </c>
      <c r="E39" s="522">
        <f>IF(+I14&lt;F38,I14,D39)</f>
        <v>41498.190476190473</v>
      </c>
      <c r="F39" s="523">
        <f t="shared" si="8"/>
        <v>841163.97096399427</v>
      </c>
      <c r="G39" s="524">
        <f t="shared" si="9"/>
        <v>138415.22679700251</v>
      </c>
      <c r="H39" s="491">
        <f t="shared" si="10"/>
        <v>138415.22679700251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841163.97096399427</v>
      </c>
      <c r="E40" s="522">
        <f>IF(+I14&lt;F39,I14,D40)</f>
        <v>41498.190476190473</v>
      </c>
      <c r="F40" s="523">
        <f t="shared" si="8"/>
        <v>799665.78048780374</v>
      </c>
      <c r="G40" s="524">
        <f t="shared" si="9"/>
        <v>133749.00024662563</v>
      </c>
      <c r="H40" s="491">
        <f t="shared" si="10"/>
        <v>133749.00024662563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799665.78048780374</v>
      </c>
      <c r="E41" s="522">
        <f>IF(+I14&lt;F40,I14,D41)</f>
        <v>41498.190476190473</v>
      </c>
      <c r="F41" s="523">
        <f t="shared" si="8"/>
        <v>758167.59001161321</v>
      </c>
      <c r="G41" s="524">
        <f t="shared" si="9"/>
        <v>129082.77369624875</v>
      </c>
      <c r="H41" s="491">
        <f t="shared" si="10"/>
        <v>129082.77369624875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758167.59001161321</v>
      </c>
      <c r="E42" s="522">
        <f>IF(+I14&lt;F41,I14,D42)</f>
        <v>41498.190476190473</v>
      </c>
      <c r="F42" s="523">
        <f t="shared" si="8"/>
        <v>716669.39953542268</v>
      </c>
      <c r="G42" s="524">
        <f t="shared" si="9"/>
        <v>124416.54714587188</v>
      </c>
      <c r="H42" s="491">
        <f t="shared" si="10"/>
        <v>124416.54714587188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716669.39953542268</v>
      </c>
      <c r="E43" s="522">
        <f>IF(+I14&lt;F42,I14,D43)</f>
        <v>41498.190476190473</v>
      </c>
      <c r="F43" s="523">
        <f t="shared" si="8"/>
        <v>675171.20905923215</v>
      </c>
      <c r="G43" s="524">
        <f t="shared" si="9"/>
        <v>119750.320595495</v>
      </c>
      <c r="H43" s="491">
        <f t="shared" si="10"/>
        <v>119750.320595495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675171.20905923215</v>
      </c>
      <c r="E44" s="522">
        <f>IF(+I14&lt;F43,I14,D44)</f>
        <v>41498.190476190473</v>
      </c>
      <c r="F44" s="523">
        <f t="shared" si="8"/>
        <v>633673.01858304162</v>
      </c>
      <c r="G44" s="524">
        <f t="shared" si="9"/>
        <v>115084.09404511812</v>
      </c>
      <c r="H44" s="491">
        <f t="shared" si="10"/>
        <v>115084.09404511812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633673.01858304162</v>
      </c>
      <c r="E45" s="522">
        <f>IF(+I14&lt;F44,I14,D45)</f>
        <v>41498.190476190473</v>
      </c>
      <c r="F45" s="523">
        <f t="shared" si="8"/>
        <v>592174.82810685108</v>
      </c>
      <c r="G45" s="524">
        <f t="shared" si="9"/>
        <v>110417.86749474125</v>
      </c>
      <c r="H45" s="491">
        <f t="shared" si="10"/>
        <v>110417.86749474125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592174.82810685108</v>
      </c>
      <c r="E46" s="522">
        <f>IF(+I14&lt;F45,I14,D46)</f>
        <v>41498.190476190473</v>
      </c>
      <c r="F46" s="523">
        <f t="shared" si="8"/>
        <v>550676.63763066055</v>
      </c>
      <c r="G46" s="524">
        <f t="shared" si="9"/>
        <v>105751.64094436436</v>
      </c>
      <c r="H46" s="491">
        <f t="shared" si="10"/>
        <v>105751.64094436436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550676.63763066055</v>
      </c>
      <c r="E47" s="522">
        <f>IF(+I14&lt;F46,I14,D47)</f>
        <v>41498.190476190473</v>
      </c>
      <c r="F47" s="523">
        <f t="shared" si="8"/>
        <v>509178.44715447008</v>
      </c>
      <c r="G47" s="524">
        <f t="shared" si="9"/>
        <v>101085.41439398749</v>
      </c>
      <c r="H47" s="491">
        <f t="shared" si="10"/>
        <v>101085.41439398749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509178.44715447008</v>
      </c>
      <c r="E48" s="522">
        <f>IF(+I14&lt;F47,I14,D48)</f>
        <v>41498.190476190473</v>
      </c>
      <c r="F48" s="523">
        <f t="shared" si="8"/>
        <v>467680.25667827961</v>
      </c>
      <c r="G48" s="524">
        <f t="shared" si="9"/>
        <v>96419.18784361062</v>
      </c>
      <c r="H48" s="491">
        <f t="shared" si="10"/>
        <v>96419.18784361062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467680.25667827961</v>
      </c>
      <c r="E49" s="522">
        <f>IF(+I14&lt;F48,I14,D49)</f>
        <v>41498.190476190473</v>
      </c>
      <c r="F49" s="523">
        <f t="shared" si="8"/>
        <v>426182.06620208913</v>
      </c>
      <c r="G49" s="524">
        <f t="shared" si="9"/>
        <v>91752.961293233748</v>
      </c>
      <c r="H49" s="491">
        <f t="shared" si="10"/>
        <v>91752.961293233748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426182.06620208913</v>
      </c>
      <c r="E50" s="522">
        <f>IF(+I14&lt;F49,I14,D50)</f>
        <v>41498.190476190473</v>
      </c>
      <c r="F50" s="523">
        <f t="shared" si="8"/>
        <v>384683.87572589866</v>
      </c>
      <c r="G50" s="524">
        <f t="shared" si="9"/>
        <v>87086.734742856876</v>
      </c>
      <c r="H50" s="491">
        <f t="shared" si="10"/>
        <v>87086.734742856876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384683.87572589866</v>
      </c>
      <c r="E51" s="522">
        <f>IF(+I14&lt;F50,I14,D51)</f>
        <v>41498.190476190473</v>
      </c>
      <c r="F51" s="523">
        <f t="shared" si="8"/>
        <v>343185.68524970819</v>
      </c>
      <c r="G51" s="524">
        <f t="shared" si="9"/>
        <v>82420.508192480003</v>
      </c>
      <c r="H51" s="491">
        <f t="shared" si="10"/>
        <v>82420.508192480003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343185.68524970819</v>
      </c>
      <c r="E52" s="522">
        <f>IF(+I14&lt;F51,I14,D52)</f>
        <v>41498.190476190473</v>
      </c>
      <c r="F52" s="523">
        <f t="shared" si="8"/>
        <v>301687.49477351771</v>
      </c>
      <c r="G52" s="524">
        <f t="shared" si="9"/>
        <v>77754.281642103131</v>
      </c>
      <c r="H52" s="491">
        <f t="shared" si="10"/>
        <v>77754.281642103131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301687.49477351771</v>
      </c>
      <c r="E53" s="522">
        <f>IF(+I14&lt;F52,I14,D53)</f>
        <v>41498.190476190473</v>
      </c>
      <c r="F53" s="523">
        <f t="shared" si="8"/>
        <v>260189.30429732724</v>
      </c>
      <c r="G53" s="524">
        <f t="shared" si="9"/>
        <v>73088.055091726259</v>
      </c>
      <c r="H53" s="491">
        <f t="shared" si="10"/>
        <v>73088.055091726259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260189.30429732724</v>
      </c>
      <c r="E54" s="522">
        <f>IF(+I14&lt;F53,I14,D54)</f>
        <v>41498.190476190473</v>
      </c>
      <c r="F54" s="523">
        <f t="shared" si="8"/>
        <v>218691.11382113677</v>
      </c>
      <c r="G54" s="524">
        <f t="shared" si="9"/>
        <v>68421.828541349387</v>
      </c>
      <c r="H54" s="491">
        <f t="shared" si="10"/>
        <v>68421.828541349387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218691.11382113677</v>
      </c>
      <c r="E55" s="522">
        <f>IF(+I14&lt;F54,I14,D55)</f>
        <v>41498.190476190473</v>
      </c>
      <c r="F55" s="523">
        <f t="shared" si="8"/>
        <v>177192.92334494629</v>
      </c>
      <c r="G55" s="524">
        <f t="shared" si="9"/>
        <v>63755.601990972515</v>
      </c>
      <c r="H55" s="491">
        <f t="shared" si="10"/>
        <v>63755.601990972515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177192.92334494629</v>
      </c>
      <c r="E56" s="522">
        <f>IF(+I14&lt;F55,I14,D56)</f>
        <v>41498.190476190473</v>
      </c>
      <c r="F56" s="523">
        <f t="shared" si="8"/>
        <v>135694.73286875582</v>
      </c>
      <c r="G56" s="524">
        <f t="shared" si="9"/>
        <v>59089.37544059565</v>
      </c>
      <c r="H56" s="491">
        <f t="shared" si="10"/>
        <v>59089.37544059565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135694.73286875582</v>
      </c>
      <c r="E57" s="522">
        <f>IF(+I14&lt;F56,I14,D57)</f>
        <v>41498.190476190473</v>
      </c>
      <c r="F57" s="523">
        <f t="shared" si="8"/>
        <v>94196.542392565345</v>
      </c>
      <c r="G57" s="524">
        <f t="shared" si="9"/>
        <v>54423.148890218778</v>
      </c>
      <c r="H57" s="491">
        <f t="shared" si="10"/>
        <v>54423.148890218778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94196.542392565345</v>
      </c>
      <c r="E58" s="522">
        <f>IF(+I14&lt;F57,I14,D58)</f>
        <v>41498.190476190473</v>
      </c>
      <c r="F58" s="523">
        <f t="shared" si="8"/>
        <v>52698.351916374872</v>
      </c>
      <c r="G58" s="524">
        <f t="shared" si="9"/>
        <v>49756.922339841905</v>
      </c>
      <c r="H58" s="491">
        <f t="shared" si="10"/>
        <v>49756.922339841905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52698.351916374872</v>
      </c>
      <c r="E59" s="522">
        <f>IF(+I14&lt;F58,I14,D59)</f>
        <v>41498.190476190473</v>
      </c>
      <c r="F59" s="523">
        <f t="shared" si="8"/>
        <v>11200.161440184398</v>
      </c>
      <c r="G59" s="524">
        <f t="shared" si="9"/>
        <v>45090.695789465033</v>
      </c>
      <c r="H59" s="491">
        <f t="shared" si="10"/>
        <v>45090.695789465033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11200.161440184398</v>
      </c>
      <c r="E60" s="522">
        <f>IF(+I14&lt;F59,I14,D60)</f>
        <v>11200.161440184398</v>
      </c>
      <c r="F60" s="523">
        <f t="shared" si="8"/>
        <v>0</v>
      </c>
      <c r="G60" s="524">
        <f t="shared" si="9"/>
        <v>11829.85745922746</v>
      </c>
      <c r="H60" s="491">
        <f t="shared" si="10"/>
        <v>11829.85745922746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1742924</v>
      </c>
      <c r="F73" s="375"/>
      <c r="G73" s="375">
        <f>SUM(G17:G72)</f>
        <v>5920151.2289934987</v>
      </c>
      <c r="H73" s="375">
        <f>SUM(H17:H72)</f>
        <v>5920151.2289934987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222407.30470378633</v>
      </c>
      <c r="N87" s="546">
        <f>IF(J92&lt;D11,0,VLOOKUP(J92,C17:O72,11))</f>
        <v>222407.30470378633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229152.7467625812</v>
      </c>
      <c r="N88" s="550">
        <f>IF(J92&lt;D11,0,VLOOKUP(J92,C99:P154,7))</f>
        <v>229152.7467625812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6745.4420587948698</v>
      </c>
      <c r="N89" s="555">
        <f>+N88-N87</f>
        <v>6745.4420587948698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1742924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41498.190476190473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0</v>
      </c>
      <c r="F99" s="631">
        <v>1689645</v>
      </c>
      <c r="G99" s="631">
        <v>844822.5</v>
      </c>
      <c r="H99" s="633">
        <v>89217.130203738969</v>
      </c>
      <c r="I99" s="634">
        <v>89217.130203738969</v>
      </c>
      <c r="J99" s="514">
        <f t="shared" ref="J99:J130" si="11">+I99-H99</f>
        <v>0</v>
      </c>
      <c r="K99" s="514"/>
      <c r="L99" s="512">
        <f>+H99</f>
        <v>89217.130203738969</v>
      </c>
      <c r="M99" s="513">
        <f t="shared" ref="M99:M100" si="12">IF(L99&lt;&gt;0,+H99-L99,0)</f>
        <v>0</v>
      </c>
      <c r="N99" s="512">
        <f>+I99</f>
        <v>89217.130203738969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1742924</v>
      </c>
      <c r="E100" s="630">
        <v>40533.116279069771</v>
      </c>
      <c r="F100" s="631">
        <v>1702390.8837209302</v>
      </c>
      <c r="G100" s="631">
        <v>1722657.4418604651</v>
      </c>
      <c r="H100" s="633">
        <v>224927.31036056377</v>
      </c>
      <c r="I100" s="634">
        <v>224927.31036056377</v>
      </c>
      <c r="J100" s="514">
        <f t="shared" si="11"/>
        <v>0</v>
      </c>
      <c r="K100" s="514"/>
      <c r="L100" s="655">
        <f>+H100</f>
        <v>224927.31036056377</v>
      </c>
      <c r="M100" s="514">
        <f t="shared" si="12"/>
        <v>0</v>
      </c>
      <c r="N100" s="655">
        <f>+I100</f>
        <v>224927.31036056377</v>
      </c>
      <c r="O100" s="514">
        <f t="shared" si="13"/>
        <v>0</v>
      </c>
      <c r="P100" s="514">
        <f t="shared" si="14"/>
        <v>0</v>
      </c>
    </row>
    <row r="101" spans="1:16">
      <c r="B101" s="195" t="str">
        <f t="shared" ref="B101:B154" si="15">IF(D101=F100,"","IU")</f>
        <v/>
      </c>
      <c r="C101" s="507">
        <f>IF(D93="","-",+C100+1)</f>
        <v>2020</v>
      </c>
      <c r="D101" s="629">
        <v>1702390.8837209302</v>
      </c>
      <c r="E101" s="630">
        <v>41498.190476190473</v>
      </c>
      <c r="F101" s="631">
        <v>1660892.6932447397</v>
      </c>
      <c r="G101" s="631">
        <v>1681641.7884828351</v>
      </c>
      <c r="H101" s="633">
        <v>222398.8425566837</v>
      </c>
      <c r="I101" s="634">
        <v>222398.8425566837</v>
      </c>
      <c r="J101" s="514">
        <f t="shared" si="11"/>
        <v>0</v>
      </c>
      <c r="K101" s="514"/>
      <c r="L101" s="655">
        <f>+H101</f>
        <v>222398.8425566837</v>
      </c>
      <c r="M101" s="514">
        <f t="shared" ref="M101" si="16">IF(L101&lt;&gt;0,+H101-L101,0)</f>
        <v>0</v>
      </c>
      <c r="N101" s="655">
        <f>+I101</f>
        <v>222398.8425566837</v>
      </c>
      <c r="O101" s="514">
        <f t="shared" si="13"/>
        <v>0</v>
      </c>
      <c r="P101" s="514">
        <f t="shared" si="14"/>
        <v>0</v>
      </c>
    </row>
    <row r="102" spans="1:16">
      <c r="B102" s="195" t="str">
        <f t="shared" si="15"/>
        <v/>
      </c>
      <c r="C102" s="507">
        <f>IF(D93="","-",+C101+1)</f>
        <v>2021</v>
      </c>
      <c r="D102" s="629">
        <v>1660892.6932447397</v>
      </c>
      <c r="E102" s="630">
        <v>42510.341463414632</v>
      </c>
      <c r="F102" s="631">
        <v>1618382.3517813249</v>
      </c>
      <c r="G102" s="631">
        <v>1639637.5225130324</v>
      </c>
      <c r="H102" s="633">
        <v>228632.52636165477</v>
      </c>
      <c r="I102" s="634">
        <v>228632.52636165477</v>
      </c>
      <c r="J102" s="514">
        <f t="shared" si="11"/>
        <v>0</v>
      </c>
      <c r="K102" s="514"/>
      <c r="L102" s="655">
        <f>+H102</f>
        <v>228632.52636165477</v>
      </c>
      <c r="M102" s="514">
        <f t="shared" ref="M102" si="17">IF(L102&lt;&gt;0,+H102-L102,0)</f>
        <v>0</v>
      </c>
      <c r="N102" s="655">
        <f>+I102</f>
        <v>228632.52636165477</v>
      </c>
      <c r="O102" s="514">
        <f t="shared" si="13"/>
        <v>0</v>
      </c>
      <c r="P102" s="514">
        <f t="shared" si="14"/>
        <v>0</v>
      </c>
    </row>
    <row r="103" spans="1:16">
      <c r="B103" s="195" t="str">
        <f t="shared" si="15"/>
        <v/>
      </c>
      <c r="C103" s="507">
        <f>IF(D93="","-",+C102+1)</f>
        <v>2022</v>
      </c>
      <c r="D103" s="374">
        <f>IF(F102+SUM(E$99:E102)=D$92,F102,D$92-SUM(E$99:E102))</f>
        <v>1618382.3517813249</v>
      </c>
      <c r="E103" s="522">
        <f>IF(+J96&lt;F102,J96,D103)</f>
        <v>41498.190476190473</v>
      </c>
      <c r="F103" s="523">
        <f t="shared" ref="F103:F154" si="18">+D103-E103</f>
        <v>1576884.1613051344</v>
      </c>
      <c r="G103" s="523">
        <f t="shared" ref="G103:G154" si="19">+(F103+D103)/2</f>
        <v>1597633.2565432298</v>
      </c>
      <c r="H103" s="526">
        <f t="shared" ref="H103:H154" si="20">+J$94*G103+E103</f>
        <v>229152.7467625812</v>
      </c>
      <c r="I103" s="577">
        <f t="shared" ref="I103:I154" si="21">+J$95*G103+E103</f>
        <v>229152.7467625812</v>
      </c>
      <c r="J103" s="514">
        <f t="shared" si="11"/>
        <v>0</v>
      </c>
      <c r="K103" s="514"/>
      <c r="L103" s="525"/>
      <c r="M103" s="514">
        <f t="shared" ref="M103:M130" si="22">IF(L103&lt;&gt;0,+H103-L103,0)</f>
        <v>0</v>
      </c>
      <c r="N103" s="525"/>
      <c r="O103" s="514">
        <f t="shared" si="13"/>
        <v>0</v>
      </c>
      <c r="P103" s="514">
        <f t="shared" si="14"/>
        <v>0</v>
      </c>
    </row>
    <row r="104" spans="1:16">
      <c r="B104" s="195" t="str">
        <f t="shared" si="15"/>
        <v/>
      </c>
      <c r="C104" s="507">
        <f>IF(D93="","-",+C103+1)</f>
        <v>2023</v>
      </c>
      <c r="D104" s="374">
        <f>IF(F103+SUM(E$99:E103)=D$92,F103,D$92-SUM(E$99:E103))</f>
        <v>1576884.1613051344</v>
      </c>
      <c r="E104" s="522">
        <f>IF(+J96&lt;F103,J96,D104)</f>
        <v>41498.190476190473</v>
      </c>
      <c r="F104" s="523">
        <f t="shared" si="18"/>
        <v>1535385.9708289439</v>
      </c>
      <c r="G104" s="523">
        <f t="shared" si="19"/>
        <v>1556135.066067039</v>
      </c>
      <c r="H104" s="526">
        <f t="shared" si="20"/>
        <v>224278.45881908468</v>
      </c>
      <c r="I104" s="577">
        <f t="shared" si="21"/>
        <v>224278.45881908468</v>
      </c>
      <c r="J104" s="514">
        <f t="shared" si="11"/>
        <v>0</v>
      </c>
      <c r="K104" s="514"/>
      <c r="L104" s="525"/>
      <c r="M104" s="514">
        <f t="shared" si="22"/>
        <v>0</v>
      </c>
      <c r="N104" s="525"/>
      <c r="O104" s="514">
        <f t="shared" si="13"/>
        <v>0</v>
      </c>
      <c r="P104" s="514">
        <f t="shared" si="14"/>
        <v>0</v>
      </c>
    </row>
    <row r="105" spans="1:16">
      <c r="B105" s="195" t="str">
        <f t="shared" si="15"/>
        <v/>
      </c>
      <c r="C105" s="507">
        <f>IF(D93="","-",+C104+1)</f>
        <v>2024</v>
      </c>
      <c r="D105" s="374">
        <f>IF(F104+SUM(E$99:E104)=D$92,F104,D$92-SUM(E$99:E104))</f>
        <v>1535385.9708289439</v>
      </c>
      <c r="E105" s="522">
        <f>IF(+J96&lt;F104,J96,D105)</f>
        <v>41498.190476190473</v>
      </c>
      <c r="F105" s="523">
        <f t="shared" si="18"/>
        <v>1493887.7803527534</v>
      </c>
      <c r="G105" s="523">
        <f t="shared" si="19"/>
        <v>1514636.8755908487</v>
      </c>
      <c r="H105" s="526">
        <f t="shared" si="20"/>
        <v>219404.17087558826</v>
      </c>
      <c r="I105" s="577">
        <f t="shared" si="21"/>
        <v>219404.17087558826</v>
      </c>
      <c r="J105" s="514">
        <f t="shared" si="11"/>
        <v>0</v>
      </c>
      <c r="K105" s="514"/>
      <c r="L105" s="525"/>
      <c r="M105" s="514">
        <f t="shared" si="22"/>
        <v>0</v>
      </c>
      <c r="N105" s="525"/>
      <c r="O105" s="514">
        <f t="shared" si="13"/>
        <v>0</v>
      </c>
      <c r="P105" s="514">
        <f t="shared" si="14"/>
        <v>0</v>
      </c>
    </row>
    <row r="106" spans="1:16">
      <c r="B106" s="195" t="str">
        <f t="shared" si="15"/>
        <v/>
      </c>
      <c r="C106" s="507">
        <f>IF(D93="","-",+C105+1)</f>
        <v>2025</v>
      </c>
      <c r="D106" s="374">
        <f>IF(F105+SUM(E$99:E105)=D$92,F105,D$92-SUM(E$99:E105))</f>
        <v>1493887.7803527534</v>
      </c>
      <c r="E106" s="522">
        <f>IF(+J96&lt;F105,J96,D106)</f>
        <v>41498.190476190473</v>
      </c>
      <c r="F106" s="523">
        <f t="shared" si="18"/>
        <v>1452389.5898765628</v>
      </c>
      <c r="G106" s="523">
        <f t="shared" si="19"/>
        <v>1473138.685114658</v>
      </c>
      <c r="H106" s="526">
        <f t="shared" si="20"/>
        <v>214529.88293209177</v>
      </c>
      <c r="I106" s="577">
        <f t="shared" si="21"/>
        <v>214529.88293209177</v>
      </c>
      <c r="J106" s="514">
        <f t="shared" si="11"/>
        <v>0</v>
      </c>
      <c r="K106" s="514"/>
      <c r="L106" s="525"/>
      <c r="M106" s="514">
        <f t="shared" si="22"/>
        <v>0</v>
      </c>
      <c r="N106" s="525"/>
      <c r="O106" s="514">
        <f t="shared" si="13"/>
        <v>0</v>
      </c>
      <c r="P106" s="514">
        <f t="shared" si="14"/>
        <v>0</v>
      </c>
    </row>
    <row r="107" spans="1:16">
      <c r="B107" s="195" t="str">
        <f t="shared" si="15"/>
        <v/>
      </c>
      <c r="C107" s="507">
        <f>IF(D93="","-",+C106+1)</f>
        <v>2026</v>
      </c>
      <c r="D107" s="374">
        <f>IF(F106+SUM(E$99:E106)=D$92,F106,D$92-SUM(E$99:E106))</f>
        <v>1452389.5898765628</v>
      </c>
      <c r="E107" s="522">
        <f>IF(+J96&lt;F106,J96,D107)</f>
        <v>41498.190476190473</v>
      </c>
      <c r="F107" s="523">
        <f t="shared" si="18"/>
        <v>1410891.3994003723</v>
      </c>
      <c r="G107" s="523">
        <f t="shared" si="19"/>
        <v>1431640.4946384677</v>
      </c>
      <c r="H107" s="526">
        <f t="shared" si="20"/>
        <v>209655.59498859535</v>
      </c>
      <c r="I107" s="577">
        <f t="shared" si="21"/>
        <v>209655.59498859535</v>
      </c>
      <c r="J107" s="514">
        <f t="shared" si="11"/>
        <v>0</v>
      </c>
      <c r="K107" s="514"/>
      <c r="L107" s="525"/>
      <c r="M107" s="514">
        <f t="shared" si="22"/>
        <v>0</v>
      </c>
      <c r="N107" s="525"/>
      <c r="O107" s="514">
        <f t="shared" si="13"/>
        <v>0</v>
      </c>
      <c r="P107" s="514">
        <f t="shared" si="14"/>
        <v>0</v>
      </c>
    </row>
    <row r="108" spans="1:16">
      <c r="B108" s="195" t="str">
        <f t="shared" si="15"/>
        <v/>
      </c>
      <c r="C108" s="507">
        <f>IF(D93="","-",+C107+1)</f>
        <v>2027</v>
      </c>
      <c r="D108" s="374">
        <f>IF(F107+SUM(E$99:E107)=D$92,F107,D$92-SUM(E$99:E107))</f>
        <v>1410891.3994003723</v>
      </c>
      <c r="E108" s="522">
        <f>IF(+J96&lt;F107,J96,D108)</f>
        <v>41498.190476190473</v>
      </c>
      <c r="F108" s="523">
        <f t="shared" si="18"/>
        <v>1369393.2089241818</v>
      </c>
      <c r="G108" s="523">
        <f t="shared" si="19"/>
        <v>1390142.3041622769</v>
      </c>
      <c r="H108" s="526">
        <f t="shared" si="20"/>
        <v>204781.30704509883</v>
      </c>
      <c r="I108" s="577">
        <f t="shared" si="21"/>
        <v>204781.30704509883</v>
      </c>
      <c r="J108" s="514">
        <f t="shared" si="11"/>
        <v>0</v>
      </c>
      <c r="K108" s="514"/>
      <c r="L108" s="525"/>
      <c r="M108" s="514">
        <f t="shared" si="22"/>
        <v>0</v>
      </c>
      <c r="N108" s="525"/>
      <c r="O108" s="514">
        <f t="shared" si="13"/>
        <v>0</v>
      </c>
      <c r="P108" s="514">
        <f t="shared" si="14"/>
        <v>0</v>
      </c>
    </row>
    <row r="109" spans="1:16">
      <c r="B109" s="195" t="str">
        <f t="shared" si="15"/>
        <v/>
      </c>
      <c r="C109" s="507">
        <f>IF(D93="","-",+C108+1)</f>
        <v>2028</v>
      </c>
      <c r="D109" s="374">
        <f>IF(F108+SUM(E$99:E108)=D$92,F108,D$92-SUM(E$99:E108))</f>
        <v>1369393.2089241818</v>
      </c>
      <c r="E109" s="522">
        <f>IF(+J96&lt;F108,J96,D109)</f>
        <v>41498.190476190473</v>
      </c>
      <c r="F109" s="523">
        <f t="shared" si="18"/>
        <v>1327895.0184479912</v>
      </c>
      <c r="G109" s="523">
        <f t="shared" si="19"/>
        <v>1348644.1136860866</v>
      </c>
      <c r="H109" s="526">
        <f t="shared" si="20"/>
        <v>199907.0191016024</v>
      </c>
      <c r="I109" s="577">
        <f t="shared" si="21"/>
        <v>199907.0191016024</v>
      </c>
      <c r="J109" s="514">
        <f t="shared" si="11"/>
        <v>0</v>
      </c>
      <c r="K109" s="514"/>
      <c r="L109" s="525"/>
      <c r="M109" s="514">
        <f t="shared" si="22"/>
        <v>0</v>
      </c>
      <c r="N109" s="525"/>
      <c r="O109" s="514">
        <f t="shared" si="13"/>
        <v>0</v>
      </c>
      <c r="P109" s="514">
        <f t="shared" si="14"/>
        <v>0</v>
      </c>
    </row>
    <row r="110" spans="1:16">
      <c r="B110" s="195" t="str">
        <f t="shared" si="15"/>
        <v/>
      </c>
      <c r="C110" s="507">
        <f>IF(D93="","-",+C109+1)</f>
        <v>2029</v>
      </c>
      <c r="D110" s="374">
        <f>IF(F109+SUM(E$99:E109)=D$92,F109,D$92-SUM(E$99:E109))</f>
        <v>1327895.0184479912</v>
      </c>
      <c r="E110" s="522">
        <f>IF(+J96&lt;F109,J96,D110)</f>
        <v>41498.190476190473</v>
      </c>
      <c r="F110" s="523">
        <f t="shared" si="18"/>
        <v>1286396.8279718007</v>
      </c>
      <c r="G110" s="523">
        <f t="shared" si="19"/>
        <v>1307145.9232098958</v>
      </c>
      <c r="H110" s="526">
        <f t="shared" si="20"/>
        <v>195032.73115810592</v>
      </c>
      <c r="I110" s="577">
        <f t="shared" si="21"/>
        <v>195032.73115810592</v>
      </c>
      <c r="J110" s="514">
        <f t="shared" si="11"/>
        <v>0</v>
      </c>
      <c r="K110" s="514"/>
      <c r="L110" s="525"/>
      <c r="M110" s="514">
        <f t="shared" si="22"/>
        <v>0</v>
      </c>
      <c r="N110" s="525"/>
      <c r="O110" s="514">
        <f t="shared" si="13"/>
        <v>0</v>
      </c>
      <c r="P110" s="514">
        <f t="shared" si="14"/>
        <v>0</v>
      </c>
    </row>
    <row r="111" spans="1:16">
      <c r="B111" s="195" t="str">
        <f t="shared" si="15"/>
        <v/>
      </c>
      <c r="C111" s="507">
        <f>IF(D93="","-",+C110+1)</f>
        <v>2030</v>
      </c>
      <c r="D111" s="374">
        <f>IF(F110+SUM(E$99:E110)=D$92,F110,D$92-SUM(E$99:E110))</f>
        <v>1286396.8279718007</v>
      </c>
      <c r="E111" s="522">
        <f>IF(+J96&lt;F110,J96,D111)</f>
        <v>41498.190476190473</v>
      </c>
      <c r="F111" s="523">
        <f t="shared" si="18"/>
        <v>1244898.6374956102</v>
      </c>
      <c r="G111" s="523">
        <f t="shared" si="19"/>
        <v>1265647.7327337055</v>
      </c>
      <c r="H111" s="526">
        <f t="shared" si="20"/>
        <v>190158.44321460946</v>
      </c>
      <c r="I111" s="577">
        <f t="shared" si="21"/>
        <v>190158.44321460946</v>
      </c>
      <c r="J111" s="514">
        <f t="shared" si="11"/>
        <v>0</v>
      </c>
      <c r="K111" s="514"/>
      <c r="L111" s="525"/>
      <c r="M111" s="514">
        <f t="shared" si="22"/>
        <v>0</v>
      </c>
      <c r="N111" s="525"/>
      <c r="O111" s="514">
        <f t="shared" si="13"/>
        <v>0</v>
      </c>
      <c r="P111" s="514">
        <f t="shared" si="14"/>
        <v>0</v>
      </c>
    </row>
    <row r="112" spans="1:16">
      <c r="B112" s="195" t="str">
        <f t="shared" si="15"/>
        <v/>
      </c>
      <c r="C112" s="507">
        <f>IF(D93="","-",+C111+1)</f>
        <v>2031</v>
      </c>
      <c r="D112" s="374">
        <f>IF(F111+SUM(E$99:E111)=D$92,F111,D$92-SUM(E$99:E111))</f>
        <v>1244898.6374956102</v>
      </c>
      <c r="E112" s="522">
        <f>IF(+J96&lt;F111,J96,D112)</f>
        <v>41498.190476190473</v>
      </c>
      <c r="F112" s="523">
        <f t="shared" si="18"/>
        <v>1203400.4470194196</v>
      </c>
      <c r="G112" s="523">
        <f t="shared" si="19"/>
        <v>1224149.5422575148</v>
      </c>
      <c r="H112" s="526">
        <f t="shared" si="20"/>
        <v>185284.15527111298</v>
      </c>
      <c r="I112" s="577">
        <f t="shared" si="21"/>
        <v>185284.15527111298</v>
      </c>
      <c r="J112" s="514">
        <f t="shared" si="11"/>
        <v>0</v>
      </c>
      <c r="K112" s="514"/>
      <c r="L112" s="525"/>
      <c r="M112" s="514">
        <f t="shared" si="22"/>
        <v>0</v>
      </c>
      <c r="N112" s="525"/>
      <c r="O112" s="514">
        <f t="shared" si="13"/>
        <v>0</v>
      </c>
      <c r="P112" s="514">
        <f t="shared" si="14"/>
        <v>0</v>
      </c>
    </row>
    <row r="113" spans="2:16">
      <c r="B113" s="195" t="str">
        <f t="shared" si="15"/>
        <v/>
      </c>
      <c r="C113" s="507">
        <f>IF(D93="","-",+C112+1)</f>
        <v>2032</v>
      </c>
      <c r="D113" s="374">
        <f>IF(F112+SUM(E$99:E112)=D$92,F112,D$92-SUM(E$99:E112))</f>
        <v>1203400.4470194196</v>
      </c>
      <c r="E113" s="522">
        <f>IF(+J96&lt;F112,J96,D113)</f>
        <v>41498.190476190473</v>
      </c>
      <c r="F113" s="523">
        <f t="shared" si="18"/>
        <v>1161902.2565432291</v>
      </c>
      <c r="G113" s="523">
        <f t="shared" si="19"/>
        <v>1182651.3517813245</v>
      </c>
      <c r="H113" s="526">
        <f t="shared" si="20"/>
        <v>180409.86732761655</v>
      </c>
      <c r="I113" s="577">
        <f t="shared" si="21"/>
        <v>180409.86732761655</v>
      </c>
      <c r="J113" s="514">
        <f t="shared" si="11"/>
        <v>0</v>
      </c>
      <c r="K113" s="514"/>
      <c r="L113" s="525"/>
      <c r="M113" s="514">
        <f t="shared" si="22"/>
        <v>0</v>
      </c>
      <c r="N113" s="525"/>
      <c r="O113" s="514">
        <f t="shared" si="13"/>
        <v>0</v>
      </c>
      <c r="P113" s="514">
        <f t="shared" si="14"/>
        <v>0</v>
      </c>
    </row>
    <row r="114" spans="2:16">
      <c r="B114" s="195" t="str">
        <f t="shared" si="15"/>
        <v/>
      </c>
      <c r="C114" s="507">
        <f>IF(D93="","-",+C113+1)</f>
        <v>2033</v>
      </c>
      <c r="D114" s="374">
        <f>IF(F113+SUM(E$99:E113)=D$92,F113,D$92-SUM(E$99:E113))</f>
        <v>1161902.2565432291</v>
      </c>
      <c r="E114" s="522">
        <f>IF(+J96&lt;F113,J96,D114)</f>
        <v>41498.190476190473</v>
      </c>
      <c r="F114" s="523">
        <f t="shared" si="18"/>
        <v>1120404.0660670386</v>
      </c>
      <c r="G114" s="523">
        <f t="shared" si="19"/>
        <v>1141153.1613051337</v>
      </c>
      <c r="H114" s="526">
        <f t="shared" si="20"/>
        <v>175535.57938412006</v>
      </c>
      <c r="I114" s="577">
        <f t="shared" si="21"/>
        <v>175535.57938412006</v>
      </c>
      <c r="J114" s="514">
        <f t="shared" si="11"/>
        <v>0</v>
      </c>
      <c r="K114" s="514"/>
      <c r="L114" s="525"/>
      <c r="M114" s="514">
        <f t="shared" si="22"/>
        <v>0</v>
      </c>
      <c r="N114" s="525"/>
      <c r="O114" s="514">
        <f t="shared" si="13"/>
        <v>0</v>
      </c>
      <c r="P114" s="514">
        <f t="shared" si="14"/>
        <v>0</v>
      </c>
    </row>
    <row r="115" spans="2:16">
      <c r="B115" s="195" t="str">
        <f t="shared" si="15"/>
        <v/>
      </c>
      <c r="C115" s="507">
        <f>IF(D93="","-",+C114+1)</f>
        <v>2034</v>
      </c>
      <c r="D115" s="374">
        <f>IF(F114+SUM(E$99:E114)=D$92,F114,D$92-SUM(E$99:E114))</f>
        <v>1120404.0660670386</v>
      </c>
      <c r="E115" s="522">
        <f>IF(+J96&lt;F114,J96,D115)</f>
        <v>41498.190476190473</v>
      </c>
      <c r="F115" s="523">
        <f t="shared" si="18"/>
        <v>1078905.875590848</v>
      </c>
      <c r="G115" s="523">
        <f t="shared" si="19"/>
        <v>1099654.9708289434</v>
      </c>
      <c r="H115" s="526">
        <f t="shared" si="20"/>
        <v>170661.29144062361</v>
      </c>
      <c r="I115" s="577">
        <f t="shared" si="21"/>
        <v>170661.29144062361</v>
      </c>
      <c r="J115" s="514">
        <f t="shared" si="11"/>
        <v>0</v>
      </c>
      <c r="K115" s="514"/>
      <c r="L115" s="525"/>
      <c r="M115" s="514">
        <f t="shared" si="22"/>
        <v>0</v>
      </c>
      <c r="N115" s="525"/>
      <c r="O115" s="514">
        <f t="shared" si="13"/>
        <v>0</v>
      </c>
      <c r="P115" s="514">
        <f t="shared" si="14"/>
        <v>0</v>
      </c>
    </row>
    <row r="116" spans="2:16">
      <c r="B116" s="195" t="str">
        <f t="shared" si="15"/>
        <v/>
      </c>
      <c r="C116" s="507">
        <f>IF(D93="","-",+C115+1)</f>
        <v>2035</v>
      </c>
      <c r="D116" s="374">
        <f>IF(F115+SUM(E$99:E115)=D$92,F115,D$92-SUM(E$99:E115))</f>
        <v>1078905.875590848</v>
      </c>
      <c r="E116" s="522">
        <f>IF(+J96&lt;F115,J96,D116)</f>
        <v>41498.190476190473</v>
      </c>
      <c r="F116" s="523">
        <f t="shared" si="18"/>
        <v>1037407.6851146575</v>
      </c>
      <c r="G116" s="523">
        <f t="shared" si="19"/>
        <v>1058156.7803527527</v>
      </c>
      <c r="H116" s="526">
        <f t="shared" si="20"/>
        <v>165787.00349712712</v>
      </c>
      <c r="I116" s="577">
        <f t="shared" si="21"/>
        <v>165787.00349712712</v>
      </c>
      <c r="J116" s="514">
        <f t="shared" si="11"/>
        <v>0</v>
      </c>
      <c r="K116" s="514"/>
      <c r="L116" s="525"/>
      <c r="M116" s="514">
        <f t="shared" si="22"/>
        <v>0</v>
      </c>
      <c r="N116" s="525"/>
      <c r="O116" s="514">
        <f t="shared" si="13"/>
        <v>0</v>
      </c>
      <c r="P116" s="514">
        <f t="shared" si="14"/>
        <v>0</v>
      </c>
    </row>
    <row r="117" spans="2:16">
      <c r="B117" s="195" t="str">
        <f t="shared" si="15"/>
        <v/>
      </c>
      <c r="C117" s="507">
        <f>IF(D93="","-",+C116+1)</f>
        <v>2036</v>
      </c>
      <c r="D117" s="374">
        <f>IF(F116+SUM(E$99:E116)=D$92,F116,D$92-SUM(E$99:E116))</f>
        <v>1037407.6851146575</v>
      </c>
      <c r="E117" s="522">
        <f>IF(+J96&lt;F116,J96,D117)</f>
        <v>41498.190476190473</v>
      </c>
      <c r="F117" s="523">
        <f t="shared" si="18"/>
        <v>995909.49463846697</v>
      </c>
      <c r="G117" s="523">
        <f t="shared" si="19"/>
        <v>1016658.5898765622</v>
      </c>
      <c r="H117" s="526">
        <f t="shared" si="20"/>
        <v>160912.71555363067</v>
      </c>
      <c r="I117" s="577">
        <f t="shared" si="21"/>
        <v>160912.71555363067</v>
      </c>
      <c r="J117" s="514">
        <f t="shared" si="11"/>
        <v>0</v>
      </c>
      <c r="K117" s="514"/>
      <c r="L117" s="525"/>
      <c r="M117" s="514">
        <f t="shared" si="22"/>
        <v>0</v>
      </c>
      <c r="N117" s="525"/>
      <c r="O117" s="514">
        <f t="shared" si="13"/>
        <v>0</v>
      </c>
      <c r="P117" s="514">
        <f t="shared" si="14"/>
        <v>0</v>
      </c>
    </row>
    <row r="118" spans="2:16">
      <c r="B118" s="195" t="str">
        <f t="shared" si="15"/>
        <v/>
      </c>
      <c r="C118" s="507">
        <f>IF(D93="","-",+C117+1)</f>
        <v>2037</v>
      </c>
      <c r="D118" s="374">
        <f>IF(F117+SUM(E$99:E117)=D$92,F117,D$92-SUM(E$99:E117))</f>
        <v>995909.49463846697</v>
      </c>
      <c r="E118" s="522">
        <f>IF(+J96&lt;F117,J96,D118)</f>
        <v>41498.190476190473</v>
      </c>
      <c r="F118" s="523">
        <f t="shared" si="18"/>
        <v>954411.30416227644</v>
      </c>
      <c r="G118" s="523">
        <f t="shared" si="19"/>
        <v>975160.39940037171</v>
      </c>
      <c r="H118" s="526">
        <f t="shared" si="20"/>
        <v>156038.42761013421</v>
      </c>
      <c r="I118" s="577">
        <f t="shared" si="21"/>
        <v>156038.42761013421</v>
      </c>
      <c r="J118" s="514">
        <f t="shared" si="11"/>
        <v>0</v>
      </c>
      <c r="K118" s="514"/>
      <c r="L118" s="525"/>
      <c r="M118" s="514">
        <f t="shared" si="22"/>
        <v>0</v>
      </c>
      <c r="N118" s="525"/>
      <c r="O118" s="514">
        <f t="shared" si="13"/>
        <v>0</v>
      </c>
      <c r="P118" s="514">
        <f t="shared" si="14"/>
        <v>0</v>
      </c>
    </row>
    <row r="119" spans="2:16">
      <c r="B119" s="195" t="str">
        <f t="shared" si="15"/>
        <v/>
      </c>
      <c r="C119" s="507">
        <f>IF(D93="","-",+C118+1)</f>
        <v>2038</v>
      </c>
      <c r="D119" s="374">
        <f>IF(F118+SUM(E$99:E118)=D$92,F118,D$92-SUM(E$99:E118))</f>
        <v>954411.30416227644</v>
      </c>
      <c r="E119" s="522">
        <f>IF(+J96&lt;F118,J96,D119)</f>
        <v>41498.190476190473</v>
      </c>
      <c r="F119" s="523">
        <f t="shared" si="18"/>
        <v>912913.11368608591</v>
      </c>
      <c r="G119" s="523">
        <f t="shared" si="19"/>
        <v>933662.20892418118</v>
      </c>
      <c r="H119" s="526">
        <f t="shared" si="20"/>
        <v>151164.13966663775</v>
      </c>
      <c r="I119" s="577">
        <f t="shared" si="21"/>
        <v>151164.13966663775</v>
      </c>
      <c r="J119" s="514">
        <f t="shared" si="11"/>
        <v>0</v>
      </c>
      <c r="K119" s="514"/>
      <c r="L119" s="525"/>
      <c r="M119" s="514">
        <f t="shared" si="22"/>
        <v>0</v>
      </c>
      <c r="N119" s="525"/>
      <c r="O119" s="514">
        <f t="shared" si="13"/>
        <v>0</v>
      </c>
      <c r="P119" s="514">
        <f t="shared" si="14"/>
        <v>0</v>
      </c>
    </row>
    <row r="120" spans="2:16">
      <c r="B120" s="195" t="str">
        <f t="shared" si="15"/>
        <v/>
      </c>
      <c r="C120" s="507">
        <f>IF(D93="","-",+C119+1)</f>
        <v>2039</v>
      </c>
      <c r="D120" s="374">
        <f>IF(F119+SUM(E$99:E119)=D$92,F119,D$92-SUM(E$99:E119))</f>
        <v>912913.11368608591</v>
      </c>
      <c r="E120" s="522">
        <f>IF(+J96&lt;F119,J96,D120)</f>
        <v>41498.190476190473</v>
      </c>
      <c r="F120" s="523">
        <f t="shared" si="18"/>
        <v>871414.92320989538</v>
      </c>
      <c r="G120" s="523">
        <f t="shared" si="19"/>
        <v>892164.01844799065</v>
      </c>
      <c r="H120" s="526">
        <f t="shared" si="20"/>
        <v>146289.85172314127</v>
      </c>
      <c r="I120" s="577">
        <f t="shared" si="21"/>
        <v>146289.85172314127</v>
      </c>
      <c r="J120" s="514">
        <f t="shared" si="11"/>
        <v>0</v>
      </c>
      <c r="K120" s="514"/>
      <c r="L120" s="525"/>
      <c r="M120" s="514">
        <f t="shared" si="22"/>
        <v>0</v>
      </c>
      <c r="N120" s="525"/>
      <c r="O120" s="514">
        <f t="shared" si="13"/>
        <v>0</v>
      </c>
      <c r="P120" s="514">
        <f t="shared" si="14"/>
        <v>0</v>
      </c>
    </row>
    <row r="121" spans="2:16">
      <c r="B121" s="195" t="str">
        <f t="shared" si="15"/>
        <v/>
      </c>
      <c r="C121" s="507">
        <f>IF(D93="","-",+C120+1)</f>
        <v>2040</v>
      </c>
      <c r="D121" s="374">
        <f>IF(F120+SUM(E$99:E120)=D$92,F120,D$92-SUM(E$99:E120))</f>
        <v>871414.92320989538</v>
      </c>
      <c r="E121" s="522">
        <f>IF(+J96&lt;F120,J96,D121)</f>
        <v>41498.190476190473</v>
      </c>
      <c r="F121" s="523">
        <f t="shared" si="18"/>
        <v>829916.73273370485</v>
      </c>
      <c r="G121" s="523">
        <f t="shared" si="19"/>
        <v>850665.82797180011</v>
      </c>
      <c r="H121" s="526">
        <f t="shared" si="20"/>
        <v>141415.56377964481</v>
      </c>
      <c r="I121" s="577">
        <f t="shared" si="21"/>
        <v>141415.56377964481</v>
      </c>
      <c r="J121" s="514">
        <f t="shared" si="11"/>
        <v>0</v>
      </c>
      <c r="K121" s="514"/>
      <c r="L121" s="525"/>
      <c r="M121" s="514">
        <f t="shared" si="22"/>
        <v>0</v>
      </c>
      <c r="N121" s="525"/>
      <c r="O121" s="514">
        <f t="shared" si="13"/>
        <v>0</v>
      </c>
      <c r="P121" s="514">
        <f t="shared" si="14"/>
        <v>0</v>
      </c>
    </row>
    <row r="122" spans="2:16">
      <c r="B122" s="195" t="str">
        <f t="shared" si="15"/>
        <v/>
      </c>
      <c r="C122" s="507">
        <f>IF(D93="","-",+C121+1)</f>
        <v>2041</v>
      </c>
      <c r="D122" s="374">
        <f>IF(F121+SUM(E$99:E121)=D$92,F121,D$92-SUM(E$99:E121))</f>
        <v>829916.73273370485</v>
      </c>
      <c r="E122" s="522">
        <f>IF(+J96&lt;F121,J96,D122)</f>
        <v>41498.190476190473</v>
      </c>
      <c r="F122" s="523">
        <f t="shared" si="18"/>
        <v>788418.54225751432</v>
      </c>
      <c r="G122" s="523">
        <f t="shared" si="19"/>
        <v>809167.63749560958</v>
      </c>
      <c r="H122" s="526">
        <f t="shared" si="20"/>
        <v>136541.27583614836</v>
      </c>
      <c r="I122" s="577">
        <f t="shared" si="21"/>
        <v>136541.27583614836</v>
      </c>
      <c r="J122" s="514">
        <f t="shared" si="11"/>
        <v>0</v>
      </c>
      <c r="K122" s="514"/>
      <c r="L122" s="525"/>
      <c r="M122" s="514">
        <f t="shared" si="22"/>
        <v>0</v>
      </c>
      <c r="N122" s="525"/>
      <c r="O122" s="514">
        <f t="shared" si="13"/>
        <v>0</v>
      </c>
      <c r="P122" s="514">
        <f t="shared" si="14"/>
        <v>0</v>
      </c>
    </row>
    <row r="123" spans="2:16">
      <c r="B123" s="195" t="str">
        <f t="shared" si="15"/>
        <v/>
      </c>
      <c r="C123" s="507">
        <f>IF(D93="","-",+C122+1)</f>
        <v>2042</v>
      </c>
      <c r="D123" s="374">
        <f>IF(F122+SUM(E$99:E122)=D$92,F122,D$92-SUM(E$99:E122))</f>
        <v>788418.54225751432</v>
      </c>
      <c r="E123" s="522">
        <f>IF(+J96&lt;F122,J96,D123)</f>
        <v>41498.190476190473</v>
      </c>
      <c r="F123" s="523">
        <f t="shared" si="18"/>
        <v>746920.35178132378</v>
      </c>
      <c r="G123" s="523">
        <f t="shared" si="19"/>
        <v>767669.44701941905</v>
      </c>
      <c r="H123" s="526">
        <f t="shared" si="20"/>
        <v>131666.98789265187</v>
      </c>
      <c r="I123" s="577">
        <f t="shared" si="21"/>
        <v>131666.98789265187</v>
      </c>
      <c r="J123" s="514">
        <f t="shared" si="11"/>
        <v>0</v>
      </c>
      <c r="K123" s="514"/>
      <c r="L123" s="525"/>
      <c r="M123" s="514">
        <f t="shared" si="22"/>
        <v>0</v>
      </c>
      <c r="N123" s="525"/>
      <c r="O123" s="514">
        <f t="shared" si="13"/>
        <v>0</v>
      </c>
      <c r="P123" s="514">
        <f t="shared" si="14"/>
        <v>0</v>
      </c>
    </row>
    <row r="124" spans="2:16">
      <c r="B124" s="195" t="str">
        <f t="shared" si="15"/>
        <v/>
      </c>
      <c r="C124" s="507">
        <f>IF(D93="","-",+C123+1)</f>
        <v>2043</v>
      </c>
      <c r="D124" s="374">
        <f>IF(F123+SUM(E$99:E123)=D$92,F123,D$92-SUM(E$99:E123))</f>
        <v>746920.35178132378</v>
      </c>
      <c r="E124" s="522">
        <f>IF(+J96&lt;F123,J96,D124)</f>
        <v>41498.190476190473</v>
      </c>
      <c r="F124" s="523">
        <f t="shared" si="18"/>
        <v>705422.16130513325</v>
      </c>
      <c r="G124" s="523">
        <f t="shared" si="19"/>
        <v>726171.25654322852</v>
      </c>
      <c r="H124" s="526">
        <f t="shared" si="20"/>
        <v>126792.69994915542</v>
      </c>
      <c r="I124" s="577">
        <f t="shared" si="21"/>
        <v>126792.69994915542</v>
      </c>
      <c r="J124" s="514">
        <f t="shared" si="11"/>
        <v>0</v>
      </c>
      <c r="K124" s="514"/>
      <c r="L124" s="525"/>
      <c r="M124" s="514">
        <f t="shared" si="22"/>
        <v>0</v>
      </c>
      <c r="N124" s="525"/>
      <c r="O124" s="514">
        <f t="shared" si="13"/>
        <v>0</v>
      </c>
      <c r="P124" s="514">
        <f t="shared" si="14"/>
        <v>0</v>
      </c>
    </row>
    <row r="125" spans="2:16">
      <c r="B125" s="195" t="str">
        <f t="shared" si="15"/>
        <v/>
      </c>
      <c r="C125" s="507">
        <f>IF(D93="","-",+C124+1)</f>
        <v>2044</v>
      </c>
      <c r="D125" s="374">
        <f>IF(F124+SUM(E$99:E124)=D$92,F124,D$92-SUM(E$99:E124))</f>
        <v>705422.16130513325</v>
      </c>
      <c r="E125" s="522">
        <f>IF(+J96&lt;F124,J96,D125)</f>
        <v>41498.190476190473</v>
      </c>
      <c r="F125" s="523">
        <f t="shared" si="18"/>
        <v>663923.97082894272</v>
      </c>
      <c r="G125" s="523">
        <f t="shared" si="19"/>
        <v>684673.06606703799</v>
      </c>
      <c r="H125" s="526">
        <f t="shared" si="20"/>
        <v>121918.41200565896</v>
      </c>
      <c r="I125" s="577">
        <f t="shared" si="21"/>
        <v>121918.41200565896</v>
      </c>
      <c r="J125" s="514">
        <f t="shared" si="11"/>
        <v>0</v>
      </c>
      <c r="K125" s="514"/>
      <c r="L125" s="525"/>
      <c r="M125" s="514">
        <f t="shared" si="22"/>
        <v>0</v>
      </c>
      <c r="N125" s="525"/>
      <c r="O125" s="514">
        <f t="shared" si="13"/>
        <v>0</v>
      </c>
      <c r="P125" s="514">
        <f t="shared" si="14"/>
        <v>0</v>
      </c>
    </row>
    <row r="126" spans="2:16">
      <c r="B126" s="195" t="str">
        <f t="shared" si="15"/>
        <v/>
      </c>
      <c r="C126" s="507">
        <f>IF(D93="","-",+C125+1)</f>
        <v>2045</v>
      </c>
      <c r="D126" s="374">
        <f>IF(F125+SUM(E$99:E125)=D$92,F125,D$92-SUM(E$99:E125))</f>
        <v>663923.97082894272</v>
      </c>
      <c r="E126" s="522">
        <f>IF(+J96&lt;F125,J96,D126)</f>
        <v>41498.190476190473</v>
      </c>
      <c r="F126" s="523">
        <f t="shared" si="18"/>
        <v>622425.78035275219</v>
      </c>
      <c r="G126" s="523">
        <f t="shared" si="19"/>
        <v>643174.87559084746</v>
      </c>
      <c r="H126" s="526">
        <f t="shared" si="20"/>
        <v>117044.12406216249</v>
      </c>
      <c r="I126" s="577">
        <f t="shared" si="21"/>
        <v>117044.12406216249</v>
      </c>
      <c r="J126" s="514">
        <f t="shared" si="11"/>
        <v>0</v>
      </c>
      <c r="K126" s="514"/>
      <c r="L126" s="525"/>
      <c r="M126" s="514">
        <f t="shared" si="22"/>
        <v>0</v>
      </c>
      <c r="N126" s="525"/>
      <c r="O126" s="514">
        <f t="shared" si="13"/>
        <v>0</v>
      </c>
      <c r="P126" s="514">
        <f t="shared" si="14"/>
        <v>0</v>
      </c>
    </row>
    <row r="127" spans="2:16">
      <c r="B127" s="195" t="str">
        <f t="shared" si="15"/>
        <v/>
      </c>
      <c r="C127" s="507">
        <f>IF(D93="","-",+C126+1)</f>
        <v>2046</v>
      </c>
      <c r="D127" s="374">
        <f>IF(F126+SUM(E$99:E126)=D$92,F126,D$92-SUM(E$99:E126))</f>
        <v>622425.78035275219</v>
      </c>
      <c r="E127" s="522">
        <f>IF(+J96&lt;F126,J96,D127)</f>
        <v>41498.190476190473</v>
      </c>
      <c r="F127" s="523">
        <f t="shared" si="18"/>
        <v>580927.58987656166</v>
      </c>
      <c r="G127" s="523">
        <f t="shared" si="19"/>
        <v>601676.68511465692</v>
      </c>
      <c r="H127" s="526">
        <f t="shared" si="20"/>
        <v>112169.83611866602</v>
      </c>
      <c r="I127" s="577">
        <f t="shared" si="21"/>
        <v>112169.83611866602</v>
      </c>
      <c r="J127" s="514">
        <f t="shared" si="11"/>
        <v>0</v>
      </c>
      <c r="K127" s="514"/>
      <c r="L127" s="525"/>
      <c r="M127" s="514">
        <f t="shared" si="22"/>
        <v>0</v>
      </c>
      <c r="N127" s="525"/>
      <c r="O127" s="514">
        <f t="shared" si="13"/>
        <v>0</v>
      </c>
      <c r="P127" s="514">
        <f t="shared" si="14"/>
        <v>0</v>
      </c>
    </row>
    <row r="128" spans="2:16">
      <c r="B128" s="195" t="str">
        <f t="shared" si="15"/>
        <v/>
      </c>
      <c r="C128" s="507">
        <f>IF(D93="","-",+C127+1)</f>
        <v>2047</v>
      </c>
      <c r="D128" s="374">
        <f>IF(F127+SUM(E$99:E127)=D$92,F127,D$92-SUM(E$99:E127))</f>
        <v>580927.58987656166</v>
      </c>
      <c r="E128" s="522">
        <f>IF(+J96&lt;F127,J96,D128)</f>
        <v>41498.190476190473</v>
      </c>
      <c r="F128" s="523">
        <f t="shared" si="18"/>
        <v>539429.39940037113</v>
      </c>
      <c r="G128" s="523">
        <f t="shared" si="19"/>
        <v>560178.49463846639</v>
      </c>
      <c r="H128" s="526">
        <f t="shared" si="20"/>
        <v>107295.54817516956</v>
      </c>
      <c r="I128" s="577">
        <f t="shared" si="21"/>
        <v>107295.54817516956</v>
      </c>
      <c r="J128" s="514">
        <f t="shared" si="11"/>
        <v>0</v>
      </c>
      <c r="K128" s="514"/>
      <c r="L128" s="525"/>
      <c r="M128" s="514">
        <f t="shared" si="22"/>
        <v>0</v>
      </c>
      <c r="N128" s="525"/>
      <c r="O128" s="514">
        <f t="shared" si="13"/>
        <v>0</v>
      </c>
      <c r="P128" s="514">
        <f t="shared" si="14"/>
        <v>0</v>
      </c>
    </row>
    <row r="129" spans="2:16">
      <c r="B129" s="195" t="str">
        <f t="shared" si="15"/>
        <v/>
      </c>
      <c r="C129" s="507">
        <f>IF(D93="","-",+C128+1)</f>
        <v>2048</v>
      </c>
      <c r="D129" s="374">
        <f>IF(F128+SUM(E$99:E128)=D$92,F128,D$92-SUM(E$99:E128))</f>
        <v>539429.39940037113</v>
      </c>
      <c r="E129" s="522">
        <f>IF(+J96&lt;F128,J96,D129)</f>
        <v>41498.190476190473</v>
      </c>
      <c r="F129" s="523">
        <f t="shared" si="18"/>
        <v>497931.20892418065</v>
      </c>
      <c r="G129" s="523">
        <f t="shared" si="19"/>
        <v>518680.30416227586</v>
      </c>
      <c r="H129" s="526">
        <f t="shared" si="20"/>
        <v>102421.26023167311</v>
      </c>
      <c r="I129" s="577">
        <f t="shared" si="21"/>
        <v>102421.26023167311</v>
      </c>
      <c r="J129" s="514">
        <f t="shared" si="11"/>
        <v>0</v>
      </c>
      <c r="K129" s="514"/>
      <c r="L129" s="525"/>
      <c r="M129" s="514">
        <f t="shared" si="22"/>
        <v>0</v>
      </c>
      <c r="N129" s="525"/>
      <c r="O129" s="514">
        <f t="shared" si="13"/>
        <v>0</v>
      </c>
      <c r="P129" s="514">
        <f t="shared" si="14"/>
        <v>0</v>
      </c>
    </row>
    <row r="130" spans="2:16">
      <c r="B130" s="195" t="str">
        <f t="shared" si="15"/>
        <v/>
      </c>
      <c r="C130" s="507">
        <f>IF(D93="","-",+C129+1)</f>
        <v>2049</v>
      </c>
      <c r="D130" s="374">
        <f>IF(F129+SUM(E$99:E129)=D$92,F129,D$92-SUM(E$99:E129))</f>
        <v>497931.20892418065</v>
      </c>
      <c r="E130" s="522">
        <f>IF(+J96&lt;F129,J96,D130)</f>
        <v>41498.190476190473</v>
      </c>
      <c r="F130" s="523">
        <f t="shared" si="18"/>
        <v>456433.01844799018</v>
      </c>
      <c r="G130" s="523">
        <f t="shared" si="19"/>
        <v>477182.11368608545</v>
      </c>
      <c r="H130" s="526">
        <f t="shared" si="20"/>
        <v>97546.97228817665</v>
      </c>
      <c r="I130" s="577">
        <f t="shared" si="21"/>
        <v>97546.97228817665</v>
      </c>
      <c r="J130" s="514">
        <f t="shared" si="11"/>
        <v>0</v>
      </c>
      <c r="K130" s="514"/>
      <c r="L130" s="525"/>
      <c r="M130" s="514">
        <f t="shared" si="22"/>
        <v>0</v>
      </c>
      <c r="N130" s="525"/>
      <c r="O130" s="514">
        <f t="shared" si="13"/>
        <v>0</v>
      </c>
      <c r="P130" s="514">
        <f t="shared" si="14"/>
        <v>0</v>
      </c>
    </row>
    <row r="131" spans="2:16">
      <c r="B131" s="195" t="str">
        <f t="shared" si="15"/>
        <v/>
      </c>
      <c r="C131" s="507">
        <f>IF(D93="","-",+C130+1)</f>
        <v>2050</v>
      </c>
      <c r="D131" s="374">
        <f>IF(F130+SUM(E$99:E130)=D$92,F130,D$92-SUM(E$99:E130))</f>
        <v>456433.01844799018</v>
      </c>
      <c r="E131" s="522">
        <f>IF(+J96&lt;F130,J96,D131)</f>
        <v>41498.190476190473</v>
      </c>
      <c r="F131" s="523">
        <f t="shared" si="18"/>
        <v>414934.82797179971</v>
      </c>
      <c r="G131" s="523">
        <f t="shared" si="19"/>
        <v>435683.92320989491</v>
      </c>
      <c r="H131" s="526">
        <f t="shared" si="20"/>
        <v>92672.684344680179</v>
      </c>
      <c r="I131" s="577">
        <f t="shared" si="21"/>
        <v>92672.684344680179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>
      <c r="B132" s="195" t="str">
        <f t="shared" si="15"/>
        <v/>
      </c>
      <c r="C132" s="507">
        <f>IF(D93="","-",+C131+1)</f>
        <v>2051</v>
      </c>
      <c r="D132" s="374">
        <f>IF(F131+SUM(E$99:E131)=D$92,F131,D$92-SUM(E$99:E131))</f>
        <v>414934.82797179971</v>
      </c>
      <c r="E132" s="522">
        <f>IF(+J96&lt;F131,J96,D132)</f>
        <v>41498.190476190473</v>
      </c>
      <c r="F132" s="523">
        <f t="shared" si="18"/>
        <v>373436.63749560923</v>
      </c>
      <c r="G132" s="523">
        <f t="shared" si="19"/>
        <v>394185.7327337045</v>
      </c>
      <c r="H132" s="526">
        <f t="shared" si="20"/>
        <v>87798.396401183738</v>
      </c>
      <c r="I132" s="577">
        <f t="shared" si="21"/>
        <v>87798.396401183738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>
      <c r="B133" s="195" t="str">
        <f t="shared" si="15"/>
        <v/>
      </c>
      <c r="C133" s="507">
        <f>IF(D93="","-",+C132+1)</f>
        <v>2052</v>
      </c>
      <c r="D133" s="374">
        <f>IF(F132+SUM(E$99:E132)=D$92,F132,D$92-SUM(E$99:E132))</f>
        <v>373436.63749560923</v>
      </c>
      <c r="E133" s="522">
        <f>IF(+J96&lt;F132,J96,D133)</f>
        <v>41498.190476190473</v>
      </c>
      <c r="F133" s="523">
        <f t="shared" si="18"/>
        <v>331938.44701941876</v>
      </c>
      <c r="G133" s="523">
        <f t="shared" si="19"/>
        <v>352687.54225751397</v>
      </c>
      <c r="H133" s="526">
        <f t="shared" si="20"/>
        <v>82924.108457687267</v>
      </c>
      <c r="I133" s="577">
        <f t="shared" si="21"/>
        <v>82924.108457687267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>
      <c r="B134" s="195" t="str">
        <f t="shared" si="15"/>
        <v/>
      </c>
      <c r="C134" s="507">
        <f>IF(D93="","-",+C133+1)</f>
        <v>2053</v>
      </c>
      <c r="D134" s="374">
        <f>IF(F133+SUM(E$99:E133)=D$92,F133,D$92-SUM(E$99:E133))</f>
        <v>331938.44701941876</v>
      </c>
      <c r="E134" s="522">
        <f>IF(+J96&lt;F133,J96,D134)</f>
        <v>41498.190476190473</v>
      </c>
      <c r="F134" s="523">
        <f t="shared" si="18"/>
        <v>290440.25654322829</v>
      </c>
      <c r="G134" s="523">
        <f t="shared" si="19"/>
        <v>311189.35178132355</v>
      </c>
      <c r="H134" s="526">
        <f t="shared" si="20"/>
        <v>78049.820514190811</v>
      </c>
      <c r="I134" s="577">
        <f t="shared" si="21"/>
        <v>78049.820514190811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>
      <c r="B135" s="195" t="str">
        <f t="shared" si="15"/>
        <v/>
      </c>
      <c r="C135" s="507">
        <f>IF(D93="","-",+C134+1)</f>
        <v>2054</v>
      </c>
      <c r="D135" s="374">
        <f>IF(F134+SUM(E$99:E134)=D$92,F134,D$92-SUM(E$99:E134))</f>
        <v>290440.25654322829</v>
      </c>
      <c r="E135" s="522">
        <f>IF(+J96&lt;F134,J96,D135)</f>
        <v>41498.190476190473</v>
      </c>
      <c r="F135" s="523">
        <f t="shared" si="18"/>
        <v>248942.06606703781</v>
      </c>
      <c r="G135" s="523">
        <f t="shared" si="19"/>
        <v>269691.16130513302</v>
      </c>
      <c r="H135" s="526">
        <f t="shared" si="20"/>
        <v>73175.53257069434</v>
      </c>
      <c r="I135" s="577">
        <f t="shared" si="21"/>
        <v>73175.53257069434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>
      <c r="B136" s="195" t="str">
        <f t="shared" si="15"/>
        <v/>
      </c>
      <c r="C136" s="507">
        <f>IF(D93="","-",+C135+1)</f>
        <v>2055</v>
      </c>
      <c r="D136" s="374">
        <f>IF(F135+SUM(E$99:E135)=D$92,F135,D$92-SUM(E$99:E135))</f>
        <v>248942.06606703781</v>
      </c>
      <c r="E136" s="522">
        <f>IF(+J96&lt;F135,J96,D136)</f>
        <v>41498.190476190473</v>
      </c>
      <c r="F136" s="523">
        <f t="shared" si="18"/>
        <v>207443.87559084734</v>
      </c>
      <c r="G136" s="523">
        <f t="shared" si="19"/>
        <v>228192.97082894258</v>
      </c>
      <c r="H136" s="526">
        <f t="shared" si="20"/>
        <v>68301.244627197899</v>
      </c>
      <c r="I136" s="577">
        <f t="shared" si="21"/>
        <v>68301.244627197899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>
      <c r="B137" s="195" t="str">
        <f t="shared" si="15"/>
        <v/>
      </c>
      <c r="C137" s="507">
        <f>IF(D93="","-",+C136+1)</f>
        <v>2056</v>
      </c>
      <c r="D137" s="374">
        <f>IF(F136+SUM(E$99:E136)=D$92,F136,D$92-SUM(E$99:E136))</f>
        <v>207443.87559084734</v>
      </c>
      <c r="E137" s="522">
        <f>IF(+J96&lt;F136,J96,D137)</f>
        <v>41498.190476190473</v>
      </c>
      <c r="F137" s="523">
        <f t="shared" si="18"/>
        <v>165945.68511465687</v>
      </c>
      <c r="G137" s="523">
        <f t="shared" si="19"/>
        <v>186694.7803527521</v>
      </c>
      <c r="H137" s="526">
        <f t="shared" si="20"/>
        <v>63426.956683701435</v>
      </c>
      <c r="I137" s="577">
        <f t="shared" si="21"/>
        <v>63426.956683701435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>
      <c r="B138" s="195" t="str">
        <f t="shared" si="15"/>
        <v/>
      </c>
      <c r="C138" s="507">
        <f>IF(D93="","-",+C137+1)</f>
        <v>2057</v>
      </c>
      <c r="D138" s="374">
        <f>IF(F137+SUM(E$99:E137)=D$92,F137,D$92-SUM(E$99:E137))</f>
        <v>165945.68511465687</v>
      </c>
      <c r="E138" s="522">
        <f>IF(+J96&lt;F137,J96,D138)</f>
        <v>41498.190476190473</v>
      </c>
      <c r="F138" s="523">
        <f t="shared" si="18"/>
        <v>124447.49463846639</v>
      </c>
      <c r="G138" s="523">
        <f t="shared" si="19"/>
        <v>145196.58987656163</v>
      </c>
      <c r="H138" s="526">
        <f t="shared" si="20"/>
        <v>58552.668740204979</v>
      </c>
      <c r="I138" s="577">
        <f t="shared" si="21"/>
        <v>58552.668740204979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>
      <c r="B139" s="195" t="str">
        <f t="shared" si="15"/>
        <v/>
      </c>
      <c r="C139" s="507">
        <f>IF(D93="","-",+C138+1)</f>
        <v>2058</v>
      </c>
      <c r="D139" s="374">
        <f>IF(F138+SUM(E$99:E138)=D$92,F138,D$92-SUM(E$99:E138))</f>
        <v>124447.49463846639</v>
      </c>
      <c r="E139" s="522">
        <f>IF(+J96&lt;F138,J96,D139)</f>
        <v>41498.190476190473</v>
      </c>
      <c r="F139" s="523">
        <f t="shared" si="18"/>
        <v>82949.304162275919</v>
      </c>
      <c r="G139" s="523">
        <f t="shared" si="19"/>
        <v>103698.39940037116</v>
      </c>
      <c r="H139" s="526">
        <f t="shared" si="20"/>
        <v>53678.380796708523</v>
      </c>
      <c r="I139" s="577">
        <f t="shared" si="21"/>
        <v>53678.380796708523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>
      <c r="B140" s="195" t="str">
        <f t="shared" si="15"/>
        <v/>
      </c>
      <c r="C140" s="507">
        <f>IF(D93="","-",+C139+1)</f>
        <v>2059</v>
      </c>
      <c r="D140" s="374">
        <f>IF(F139+SUM(E$99:E139)=D$92,F139,D$92-SUM(E$99:E139))</f>
        <v>82949.304162275919</v>
      </c>
      <c r="E140" s="522">
        <f>IF(+J96&lt;F139,J96,D140)</f>
        <v>41498.190476190473</v>
      </c>
      <c r="F140" s="523">
        <f t="shared" si="18"/>
        <v>41451.113686085446</v>
      </c>
      <c r="G140" s="523">
        <f t="shared" si="19"/>
        <v>62200.208924180683</v>
      </c>
      <c r="H140" s="526">
        <f t="shared" si="20"/>
        <v>48804.09285321206</v>
      </c>
      <c r="I140" s="577">
        <f t="shared" si="21"/>
        <v>48804.09285321206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>
      <c r="B141" s="195" t="str">
        <f t="shared" si="15"/>
        <v/>
      </c>
      <c r="C141" s="507">
        <f>IF(D93="","-",+C140+1)</f>
        <v>2060</v>
      </c>
      <c r="D141" s="374">
        <f>IF(F140+SUM(E$99:E140)=D$92,F140,D$92-SUM(E$99:E140))</f>
        <v>41451.113686085446</v>
      </c>
      <c r="E141" s="522">
        <f>IF(+J96&lt;F140,J96,D141)</f>
        <v>41451.113686085446</v>
      </c>
      <c r="F141" s="523">
        <f t="shared" si="18"/>
        <v>0</v>
      </c>
      <c r="G141" s="523">
        <f t="shared" si="19"/>
        <v>20725.556843042723</v>
      </c>
      <c r="H141" s="526">
        <f t="shared" si="20"/>
        <v>43885.492888722125</v>
      </c>
      <c r="I141" s="577">
        <f t="shared" si="21"/>
        <v>43885.492888722125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>
      <c r="B142" s="195" t="str">
        <f t="shared" si="15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8"/>
        <v>0</v>
      </c>
      <c r="G142" s="523">
        <f t="shared" si="19"/>
        <v>0</v>
      </c>
      <c r="H142" s="526">
        <f t="shared" si="20"/>
        <v>0</v>
      </c>
      <c r="I142" s="577">
        <f t="shared" si="21"/>
        <v>0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>
      <c r="B143" s="195" t="str">
        <f t="shared" si="15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8"/>
        <v>0</v>
      </c>
      <c r="G143" s="523">
        <f t="shared" si="19"/>
        <v>0</v>
      </c>
      <c r="H143" s="526">
        <f t="shared" si="20"/>
        <v>0</v>
      </c>
      <c r="I143" s="577">
        <f t="shared" si="21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>
      <c r="B144" s="195" t="str">
        <f t="shared" si="1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8"/>
        <v>0</v>
      </c>
      <c r="G144" s="523">
        <f t="shared" si="19"/>
        <v>0</v>
      </c>
      <c r="H144" s="526">
        <f t="shared" si="20"/>
        <v>0</v>
      </c>
      <c r="I144" s="577">
        <f t="shared" si="21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>
      <c r="B145" s="195" t="str">
        <f t="shared" si="1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8"/>
        <v>0</v>
      </c>
      <c r="G145" s="523">
        <f t="shared" si="19"/>
        <v>0</v>
      </c>
      <c r="H145" s="526">
        <f t="shared" si="20"/>
        <v>0</v>
      </c>
      <c r="I145" s="577">
        <f t="shared" si="21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>
      <c r="B146" s="195" t="str">
        <f t="shared" si="1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8"/>
        <v>0</v>
      </c>
      <c r="G146" s="523">
        <f t="shared" si="19"/>
        <v>0</v>
      </c>
      <c r="H146" s="526">
        <f t="shared" si="20"/>
        <v>0</v>
      </c>
      <c r="I146" s="577">
        <f t="shared" si="21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>
      <c r="B147" s="195" t="str">
        <f t="shared" si="1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8"/>
        <v>0</v>
      </c>
      <c r="G147" s="523">
        <f t="shared" si="19"/>
        <v>0</v>
      </c>
      <c r="H147" s="526">
        <f t="shared" si="20"/>
        <v>0</v>
      </c>
      <c r="I147" s="577">
        <f t="shared" si="21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>
      <c r="B148" s="195" t="str">
        <f t="shared" si="1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8"/>
        <v>0</v>
      </c>
      <c r="G148" s="523">
        <f t="shared" si="19"/>
        <v>0</v>
      </c>
      <c r="H148" s="526">
        <f t="shared" si="20"/>
        <v>0</v>
      </c>
      <c r="I148" s="577">
        <f t="shared" si="21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>
      <c r="B149" s="195" t="str">
        <f t="shared" si="1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8"/>
        <v>0</v>
      </c>
      <c r="G149" s="523">
        <f t="shared" si="19"/>
        <v>0</v>
      </c>
      <c r="H149" s="526">
        <f t="shared" si="20"/>
        <v>0</v>
      </c>
      <c r="I149" s="577">
        <f t="shared" si="21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>
      <c r="B150" s="195" t="str">
        <f t="shared" si="1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8"/>
        <v>0</v>
      </c>
      <c r="G150" s="523">
        <f t="shared" si="19"/>
        <v>0</v>
      </c>
      <c r="H150" s="526">
        <f t="shared" si="20"/>
        <v>0</v>
      </c>
      <c r="I150" s="577">
        <f t="shared" si="21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>
      <c r="B151" s="195" t="str">
        <f t="shared" si="1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8"/>
        <v>0</v>
      </c>
      <c r="G151" s="523">
        <f t="shared" si="19"/>
        <v>0</v>
      </c>
      <c r="H151" s="526">
        <f t="shared" si="20"/>
        <v>0</v>
      </c>
      <c r="I151" s="577">
        <f t="shared" si="21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>
      <c r="B152" s="195" t="str">
        <f t="shared" si="1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8"/>
        <v>0</v>
      </c>
      <c r="G152" s="523">
        <f t="shared" si="19"/>
        <v>0</v>
      </c>
      <c r="H152" s="526">
        <f t="shared" si="20"/>
        <v>0</v>
      </c>
      <c r="I152" s="577">
        <f t="shared" si="21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>
      <c r="B153" s="195" t="str">
        <f t="shared" si="1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8"/>
        <v>0</v>
      </c>
      <c r="G153" s="523">
        <f t="shared" si="19"/>
        <v>0</v>
      </c>
      <c r="H153" s="526">
        <f t="shared" si="20"/>
        <v>0</v>
      </c>
      <c r="I153" s="577">
        <f t="shared" si="21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.5" thickBot="1">
      <c r="B154" s="195" t="str">
        <f t="shared" si="1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8"/>
        <v>0</v>
      </c>
      <c r="G154" s="528">
        <f t="shared" si="19"/>
        <v>0</v>
      </c>
      <c r="H154" s="530">
        <f t="shared" si="20"/>
        <v>0</v>
      </c>
      <c r="I154" s="579">
        <f t="shared" si="21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>
      <c r="C155" s="374" t="s">
        <v>78</v>
      </c>
      <c r="D155" s="375"/>
      <c r="E155" s="375">
        <f>SUM(E99:E154)</f>
        <v>1742924</v>
      </c>
      <c r="F155" s="375"/>
      <c r="G155" s="375"/>
      <c r="H155" s="375">
        <f>SUM(H99:H154)</f>
        <v>6090241.2550714342</v>
      </c>
      <c r="I155" s="375">
        <f>SUM(I99:I154)</f>
        <v>6090241.2550714342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view="pageBreakPreview" zoomScale="80" zoomScaleNormal="80" zoomScaleSheetLayoutView="80" workbookViewId="0">
      <selection activeCell="D102" sqref="D10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1251388.016895521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1251388.016895521</v>
      </c>
      <c r="O6" s="269"/>
      <c r="P6" s="269"/>
    </row>
    <row r="7" spans="1:16" ht="13.5" thickBot="1">
      <c r="C7" s="467" t="s">
        <v>48</v>
      </c>
      <c r="D7" s="624" t="s">
        <v>459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474</v>
      </c>
      <c r="E9" s="637" t="s">
        <v>475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9628190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229242.61904761905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>+G17</f>
        <v>396082.33747842355</v>
      </c>
      <c r="L17" s="513">
        <f t="shared" ref="L17:L18" si="1">IF(K17&lt;&gt;0,+G17-K17,0)</f>
        <v>0</v>
      </c>
      <c r="M17" s="512">
        <f>+H17</f>
        <v>396082.33747842355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998426.09511782171</v>
      </c>
      <c r="H18" s="639">
        <v>998426.09511782171</v>
      </c>
      <c r="I18" s="511">
        <f t="shared" si="0"/>
        <v>0</v>
      </c>
      <c r="J18" s="511"/>
      <c r="K18" s="518">
        <f>+G18</f>
        <v>998426.09511782171</v>
      </c>
      <c r="L18" s="519">
        <f t="shared" si="1"/>
        <v>0</v>
      </c>
      <c r="M18" s="518">
        <f>+H18</f>
        <v>998426.09511782171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9434067.7297126204</v>
      </c>
      <c r="E19" s="630">
        <v>229241.45238095237</v>
      </c>
      <c r="F19" s="631">
        <v>9204826.2773316689</v>
      </c>
      <c r="G19" s="630">
        <v>1217145.1920381451</v>
      </c>
      <c r="H19" s="639">
        <v>1217145.1920381451</v>
      </c>
      <c r="I19" s="511">
        <f t="shared" si="0"/>
        <v>0</v>
      </c>
      <c r="J19" s="511"/>
      <c r="K19" s="518">
        <f>+G19</f>
        <v>1217145.1920381451</v>
      </c>
      <c r="L19" s="519">
        <f t="shared" ref="L19" si="4">IF(K19&lt;&gt;0,+G19-K19,0)</f>
        <v>0</v>
      </c>
      <c r="M19" s="518">
        <f>+H19</f>
        <v>1217145.1920381451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631">
        <v>9204875.277331667</v>
      </c>
      <c r="E20" s="630">
        <v>229242.61904761905</v>
      </c>
      <c r="F20" s="631">
        <v>8975632.6582840476</v>
      </c>
      <c r="G20" s="630">
        <v>1251388.016895521</v>
      </c>
      <c r="H20" s="639">
        <v>1251388.016895521</v>
      </c>
      <c r="I20" s="511">
        <f t="shared" si="0"/>
        <v>0</v>
      </c>
      <c r="J20" s="511"/>
      <c r="K20" s="518">
        <f>+G20</f>
        <v>1251388.016895521</v>
      </c>
      <c r="L20" s="519">
        <f t="shared" ref="L20" si="6">IF(K20&lt;&gt;0,+G20-K20,0)</f>
        <v>0</v>
      </c>
      <c r="M20" s="518">
        <f>+H20</f>
        <v>1251388.016895521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8975632.6582840476</v>
      </c>
      <c r="E21" s="522">
        <f>IF(+I14&lt;F20,I14,D21)</f>
        <v>229242.61904761905</v>
      </c>
      <c r="F21" s="523">
        <f t="shared" ref="F21:F72" si="7">+D21-E21</f>
        <v>8746390.0392364282</v>
      </c>
      <c r="G21" s="524">
        <f t="shared" ref="G21:G72" si="8">+I$12*((D21+F21)/2)+E21</f>
        <v>1225611.0376296015</v>
      </c>
      <c r="H21" s="491">
        <f t="shared" ref="H21:H72" si="9">+I$13*((D21+F21)/2)+E21</f>
        <v>1225611.0376296015</v>
      </c>
      <c r="I21" s="511">
        <f t="shared" si="0"/>
        <v>0</v>
      </c>
      <c r="J21" s="511"/>
      <c r="K21" s="525"/>
      <c r="L21" s="514">
        <f t="shared" ref="L21:L72" si="10">IF(K21&lt;&gt;0,+G21-K21,0)</f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8746390.0392364282</v>
      </c>
      <c r="E22" s="522">
        <f>IF(+I14&lt;F21,I14,D22)</f>
        <v>229242.61904761905</v>
      </c>
      <c r="F22" s="523">
        <f t="shared" si="7"/>
        <v>8517147.4201888088</v>
      </c>
      <c r="G22" s="524">
        <f t="shared" si="8"/>
        <v>1199834.0583636824</v>
      </c>
      <c r="H22" s="491">
        <f t="shared" si="9"/>
        <v>1199834.0583636824</v>
      </c>
      <c r="I22" s="511">
        <f t="shared" si="0"/>
        <v>0</v>
      </c>
      <c r="J22" s="511"/>
      <c r="K22" s="525"/>
      <c r="L22" s="514">
        <f t="shared" si="10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8517147.4201888088</v>
      </c>
      <c r="E23" s="522">
        <f>IF(+I14&lt;F22,I14,D23)</f>
        <v>229242.61904761905</v>
      </c>
      <c r="F23" s="523">
        <f t="shared" si="7"/>
        <v>8287904.8011411894</v>
      </c>
      <c r="G23" s="524">
        <f t="shared" si="8"/>
        <v>1174057.0790977632</v>
      </c>
      <c r="H23" s="491">
        <f t="shared" si="9"/>
        <v>1174057.0790977632</v>
      </c>
      <c r="I23" s="511">
        <f t="shared" si="0"/>
        <v>0</v>
      </c>
      <c r="J23" s="511"/>
      <c r="K23" s="525"/>
      <c r="L23" s="514">
        <f t="shared" si="10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8287904.8011411894</v>
      </c>
      <c r="E24" s="522">
        <f>IF(+I14&lt;F23,I14,D24)</f>
        <v>229242.61904761905</v>
      </c>
      <c r="F24" s="523">
        <f t="shared" si="7"/>
        <v>8058662.18209357</v>
      </c>
      <c r="G24" s="524">
        <f t="shared" si="8"/>
        <v>1148280.0998318437</v>
      </c>
      <c r="H24" s="491">
        <f t="shared" si="9"/>
        <v>1148280.0998318437</v>
      </c>
      <c r="I24" s="511">
        <f t="shared" si="0"/>
        <v>0</v>
      </c>
      <c r="J24" s="511"/>
      <c r="K24" s="525"/>
      <c r="L24" s="514">
        <f t="shared" si="10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8058662.18209357</v>
      </c>
      <c r="E25" s="522">
        <f>IF(+I14&lt;F24,I14,D25)</f>
        <v>229242.61904761905</v>
      </c>
      <c r="F25" s="523">
        <f t="shared" si="7"/>
        <v>7829419.5630459506</v>
      </c>
      <c r="G25" s="524">
        <f t="shared" si="8"/>
        <v>1122503.1205659243</v>
      </c>
      <c r="H25" s="491">
        <f t="shared" si="9"/>
        <v>1122503.1205659243</v>
      </c>
      <c r="I25" s="511">
        <f t="shared" si="0"/>
        <v>0</v>
      </c>
      <c r="J25" s="511"/>
      <c r="K25" s="525"/>
      <c r="L25" s="514">
        <f t="shared" si="10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7829419.5630459506</v>
      </c>
      <c r="E26" s="522">
        <f>IF(+I14&lt;F25,I14,D26)</f>
        <v>229242.61904761905</v>
      </c>
      <c r="F26" s="523">
        <f t="shared" si="7"/>
        <v>7600176.9439983312</v>
      </c>
      <c r="G26" s="524">
        <f t="shared" si="8"/>
        <v>1096726.1413000051</v>
      </c>
      <c r="H26" s="491">
        <f t="shared" si="9"/>
        <v>1096726.1413000051</v>
      </c>
      <c r="I26" s="511">
        <f t="shared" si="0"/>
        <v>0</v>
      </c>
      <c r="J26" s="511"/>
      <c r="K26" s="525"/>
      <c r="L26" s="514">
        <f t="shared" si="10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7600176.9439983312</v>
      </c>
      <c r="E27" s="522">
        <f>IF(+I14&lt;F26,I14,D27)</f>
        <v>229242.61904761905</v>
      </c>
      <c r="F27" s="523">
        <f t="shared" si="7"/>
        <v>7370934.3249507118</v>
      </c>
      <c r="G27" s="524">
        <f t="shared" si="8"/>
        <v>1070949.162034086</v>
      </c>
      <c r="H27" s="491">
        <f t="shared" si="9"/>
        <v>1070949.162034086</v>
      </c>
      <c r="I27" s="511">
        <f t="shared" si="0"/>
        <v>0</v>
      </c>
      <c r="J27" s="511"/>
      <c r="K27" s="525"/>
      <c r="L27" s="514">
        <f t="shared" si="10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7370934.3249507118</v>
      </c>
      <c r="E28" s="522">
        <f>IF(+I14&lt;F27,I14,D28)</f>
        <v>229242.61904761905</v>
      </c>
      <c r="F28" s="523">
        <f t="shared" si="7"/>
        <v>7141691.7059030924</v>
      </c>
      <c r="G28" s="524">
        <f t="shared" si="8"/>
        <v>1045172.1827681664</v>
      </c>
      <c r="H28" s="491">
        <f t="shared" si="9"/>
        <v>1045172.1827681664</v>
      </c>
      <c r="I28" s="511">
        <f t="shared" si="0"/>
        <v>0</v>
      </c>
      <c r="J28" s="511"/>
      <c r="K28" s="525"/>
      <c r="L28" s="514">
        <f t="shared" si="10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7141691.7059030924</v>
      </c>
      <c r="E29" s="522">
        <f>IF(+I14&lt;F28,I14,D29)</f>
        <v>229242.61904761905</v>
      </c>
      <c r="F29" s="523">
        <f t="shared" si="7"/>
        <v>6912449.086855473</v>
      </c>
      <c r="G29" s="524">
        <f t="shared" si="8"/>
        <v>1019395.2035022471</v>
      </c>
      <c r="H29" s="491">
        <f t="shared" si="9"/>
        <v>1019395.2035022471</v>
      </c>
      <c r="I29" s="511">
        <f t="shared" si="0"/>
        <v>0</v>
      </c>
      <c r="J29" s="511"/>
      <c r="K29" s="525"/>
      <c r="L29" s="514">
        <f t="shared" si="10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>IU</v>
      </c>
      <c r="C30" s="507">
        <f>IF(D11="","-",+C29+1)</f>
        <v>2032</v>
      </c>
      <c r="D30" s="523">
        <f>IF(F29+SUM(E$17:E29)=D$10,F29,D$10-SUM(E$17:E29))</f>
        <v>6912449.0868554786</v>
      </c>
      <c r="E30" s="522">
        <f>IF(+I14&lt;F29,I14,D30)</f>
        <v>229242.61904761905</v>
      </c>
      <c r="F30" s="523">
        <f t="shared" si="7"/>
        <v>6683206.4678078592</v>
      </c>
      <c r="G30" s="524">
        <f t="shared" si="8"/>
        <v>993618.2242363285</v>
      </c>
      <c r="H30" s="491">
        <f t="shared" si="9"/>
        <v>993618.2242363285</v>
      </c>
      <c r="I30" s="511">
        <f t="shared" si="0"/>
        <v>0</v>
      </c>
      <c r="J30" s="511"/>
      <c r="K30" s="525"/>
      <c r="L30" s="514">
        <f t="shared" si="10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6683206.4678078592</v>
      </c>
      <c r="E31" s="522">
        <f>IF(+I14&lt;F30,I14,D31)</f>
        <v>229242.61904761905</v>
      </c>
      <c r="F31" s="523">
        <f t="shared" si="7"/>
        <v>6453963.8487602398</v>
      </c>
      <c r="G31" s="524">
        <f t="shared" si="8"/>
        <v>967841.24497040908</v>
      </c>
      <c r="H31" s="491">
        <f t="shared" si="9"/>
        <v>967841.24497040908</v>
      </c>
      <c r="I31" s="511">
        <f t="shared" si="0"/>
        <v>0</v>
      </c>
      <c r="J31" s="511"/>
      <c r="K31" s="525"/>
      <c r="L31" s="514">
        <f t="shared" si="10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6453963.8487602398</v>
      </c>
      <c r="E32" s="522">
        <f>IF(+I14&lt;F31,I14,D32)</f>
        <v>229242.61904761905</v>
      </c>
      <c r="F32" s="523">
        <f t="shared" si="7"/>
        <v>6224721.2297126204</v>
      </c>
      <c r="G32" s="524">
        <f t="shared" si="8"/>
        <v>942064.26570448978</v>
      </c>
      <c r="H32" s="491">
        <f t="shared" si="9"/>
        <v>942064.26570448978</v>
      </c>
      <c r="I32" s="511">
        <f t="shared" si="0"/>
        <v>0</v>
      </c>
      <c r="J32" s="511"/>
      <c r="K32" s="525"/>
      <c r="L32" s="514">
        <f t="shared" si="10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6224721.2297126204</v>
      </c>
      <c r="E33" s="522">
        <f>IF(+I14&lt;F32,I14,D33)</f>
        <v>229242.61904761905</v>
      </c>
      <c r="F33" s="523">
        <f t="shared" si="7"/>
        <v>5995478.610665001</v>
      </c>
      <c r="G33" s="524">
        <f t="shared" si="8"/>
        <v>916287.28643857047</v>
      </c>
      <c r="H33" s="491">
        <f t="shared" si="9"/>
        <v>916287.28643857047</v>
      </c>
      <c r="I33" s="511">
        <f t="shared" si="0"/>
        <v>0</v>
      </c>
      <c r="J33" s="511"/>
      <c r="K33" s="525"/>
      <c r="L33" s="514">
        <f t="shared" si="10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5995478.610665001</v>
      </c>
      <c r="E34" s="522">
        <f>IF(+I14&lt;F33,I14,D34)</f>
        <v>229242.61904761905</v>
      </c>
      <c r="F34" s="523">
        <f t="shared" si="7"/>
        <v>5766235.9916173816</v>
      </c>
      <c r="G34" s="524">
        <f t="shared" si="8"/>
        <v>890510.30717265117</v>
      </c>
      <c r="H34" s="491">
        <f t="shared" si="9"/>
        <v>890510.30717265117</v>
      </c>
      <c r="I34" s="511">
        <f t="shared" si="0"/>
        <v>0</v>
      </c>
      <c r="J34" s="511"/>
      <c r="K34" s="525"/>
      <c r="L34" s="514">
        <f t="shared" si="10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5766235.9916173816</v>
      </c>
      <c r="E35" s="522">
        <f>IF(+I14&lt;F34,I14,D35)</f>
        <v>229242.61904761905</v>
      </c>
      <c r="F35" s="523">
        <f t="shared" si="7"/>
        <v>5536993.3725697622</v>
      </c>
      <c r="G35" s="524">
        <f t="shared" si="8"/>
        <v>864733.32790673187</v>
      </c>
      <c r="H35" s="491">
        <f t="shared" si="9"/>
        <v>864733.32790673187</v>
      </c>
      <c r="I35" s="511">
        <f t="shared" si="0"/>
        <v>0</v>
      </c>
      <c r="J35" s="511"/>
      <c r="K35" s="525"/>
      <c r="L35" s="514">
        <f t="shared" si="10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5536993.3725697622</v>
      </c>
      <c r="E36" s="522">
        <f>IF(+I14&lt;F35,I14,D36)</f>
        <v>229242.61904761905</v>
      </c>
      <c r="F36" s="523">
        <f t="shared" si="7"/>
        <v>5307750.7535221428</v>
      </c>
      <c r="G36" s="524">
        <f t="shared" si="8"/>
        <v>838956.34864081256</v>
      </c>
      <c r="H36" s="491">
        <f t="shared" si="9"/>
        <v>838956.34864081256</v>
      </c>
      <c r="I36" s="511">
        <f t="shared" si="0"/>
        <v>0</v>
      </c>
      <c r="J36" s="511"/>
      <c r="K36" s="525"/>
      <c r="L36" s="514">
        <f t="shared" si="10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5307750.7535221428</v>
      </c>
      <c r="E37" s="522">
        <f>IF(+I14&lt;F36,I14,D37)</f>
        <v>229242.61904761905</v>
      </c>
      <c r="F37" s="523">
        <f t="shared" si="7"/>
        <v>5078508.1344745234</v>
      </c>
      <c r="G37" s="524">
        <f t="shared" si="8"/>
        <v>813179.36937489326</v>
      </c>
      <c r="H37" s="491">
        <f t="shared" si="9"/>
        <v>813179.36937489326</v>
      </c>
      <c r="I37" s="511">
        <f t="shared" si="0"/>
        <v>0</v>
      </c>
      <c r="J37" s="511"/>
      <c r="K37" s="525"/>
      <c r="L37" s="514">
        <f t="shared" si="10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5078508.1344745234</v>
      </c>
      <c r="E38" s="522">
        <f>IF(+I14&lt;F37,I14,D38)</f>
        <v>229242.61904761905</v>
      </c>
      <c r="F38" s="523">
        <f t="shared" si="7"/>
        <v>4849265.515426904</v>
      </c>
      <c r="G38" s="524">
        <f t="shared" si="8"/>
        <v>787402.39010897395</v>
      </c>
      <c r="H38" s="491">
        <f t="shared" si="9"/>
        <v>787402.39010897395</v>
      </c>
      <c r="I38" s="511">
        <f t="shared" si="0"/>
        <v>0</v>
      </c>
      <c r="J38" s="511"/>
      <c r="K38" s="525"/>
      <c r="L38" s="514">
        <f t="shared" si="10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4849265.515426904</v>
      </c>
      <c r="E39" s="522">
        <f>IF(+I14&lt;F38,I14,D39)</f>
        <v>229242.61904761905</v>
      </c>
      <c r="F39" s="523">
        <f t="shared" si="7"/>
        <v>4620022.8963792846</v>
      </c>
      <c r="G39" s="524">
        <f t="shared" si="8"/>
        <v>761625.41084305453</v>
      </c>
      <c r="H39" s="491">
        <f t="shared" si="9"/>
        <v>761625.41084305453</v>
      </c>
      <c r="I39" s="511">
        <f t="shared" si="0"/>
        <v>0</v>
      </c>
      <c r="J39" s="511"/>
      <c r="K39" s="525"/>
      <c r="L39" s="514">
        <f t="shared" si="10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4620022.8963792846</v>
      </c>
      <c r="E40" s="522">
        <f>IF(+I14&lt;F39,I14,D40)</f>
        <v>229242.61904761905</v>
      </c>
      <c r="F40" s="523">
        <f t="shared" si="7"/>
        <v>4390780.2773316652</v>
      </c>
      <c r="G40" s="524">
        <f t="shared" si="8"/>
        <v>735848.43157713534</v>
      </c>
      <c r="H40" s="491">
        <f t="shared" si="9"/>
        <v>735848.43157713534</v>
      </c>
      <c r="I40" s="511">
        <f t="shared" si="0"/>
        <v>0</v>
      </c>
      <c r="J40" s="511"/>
      <c r="K40" s="525"/>
      <c r="L40" s="514">
        <f t="shared" si="10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4390780.2773316652</v>
      </c>
      <c r="E41" s="522">
        <f>IF(+I14&lt;F40,I14,D41)</f>
        <v>229242.61904761905</v>
      </c>
      <c r="F41" s="523">
        <f t="shared" si="7"/>
        <v>4161537.6582840462</v>
      </c>
      <c r="G41" s="524">
        <f t="shared" si="8"/>
        <v>710071.45231121592</v>
      </c>
      <c r="H41" s="491">
        <f t="shared" si="9"/>
        <v>710071.45231121592</v>
      </c>
      <c r="I41" s="511">
        <f t="shared" si="0"/>
        <v>0</v>
      </c>
      <c r="J41" s="511"/>
      <c r="K41" s="525"/>
      <c r="L41" s="514">
        <f t="shared" si="10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4161537.6582840462</v>
      </c>
      <c r="E42" s="522">
        <f>IF(+I14&lt;F41,I14,D42)</f>
        <v>229242.61904761905</v>
      </c>
      <c r="F42" s="523">
        <f t="shared" si="7"/>
        <v>3932295.0392364273</v>
      </c>
      <c r="G42" s="524">
        <f t="shared" si="8"/>
        <v>684294.47304529673</v>
      </c>
      <c r="H42" s="491">
        <f t="shared" si="9"/>
        <v>684294.47304529673</v>
      </c>
      <c r="I42" s="511">
        <f t="shared" si="0"/>
        <v>0</v>
      </c>
      <c r="J42" s="511"/>
      <c r="K42" s="525"/>
      <c r="L42" s="514">
        <f t="shared" si="10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3932295.0392364273</v>
      </c>
      <c r="E43" s="522">
        <f>IF(+I14&lt;F42,I14,D43)</f>
        <v>229242.61904761905</v>
      </c>
      <c r="F43" s="523">
        <f t="shared" si="7"/>
        <v>3703052.4201888083</v>
      </c>
      <c r="G43" s="524">
        <f t="shared" si="8"/>
        <v>658517.49377937743</v>
      </c>
      <c r="H43" s="491">
        <f t="shared" si="9"/>
        <v>658517.49377937743</v>
      </c>
      <c r="I43" s="511">
        <f t="shared" si="0"/>
        <v>0</v>
      </c>
      <c r="J43" s="511"/>
      <c r="K43" s="525"/>
      <c r="L43" s="514">
        <f t="shared" si="10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3703052.4201888083</v>
      </c>
      <c r="E44" s="522">
        <f>IF(+I14&lt;F43,I14,D44)</f>
        <v>229242.61904761905</v>
      </c>
      <c r="F44" s="523">
        <f t="shared" si="7"/>
        <v>3473809.8011411894</v>
      </c>
      <c r="G44" s="524">
        <f t="shared" si="8"/>
        <v>632740.51451345813</v>
      </c>
      <c r="H44" s="491">
        <f t="shared" si="9"/>
        <v>632740.51451345813</v>
      </c>
      <c r="I44" s="511">
        <f t="shared" si="0"/>
        <v>0</v>
      </c>
      <c r="J44" s="511"/>
      <c r="K44" s="525"/>
      <c r="L44" s="514">
        <f t="shared" si="10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3473809.8011411894</v>
      </c>
      <c r="E45" s="522">
        <f>IF(+I14&lt;F44,I14,D45)</f>
        <v>229242.61904761905</v>
      </c>
      <c r="F45" s="523">
        <f t="shared" si="7"/>
        <v>3244567.1820935705</v>
      </c>
      <c r="G45" s="524">
        <f t="shared" si="8"/>
        <v>606963.53524753894</v>
      </c>
      <c r="H45" s="491">
        <f t="shared" si="9"/>
        <v>606963.53524753894</v>
      </c>
      <c r="I45" s="511">
        <f t="shared" si="0"/>
        <v>0</v>
      </c>
      <c r="J45" s="511"/>
      <c r="K45" s="525"/>
      <c r="L45" s="514">
        <f t="shared" si="10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3244567.1820935705</v>
      </c>
      <c r="E46" s="522">
        <f>IF(+I14&lt;F45,I14,D46)</f>
        <v>229242.61904761905</v>
      </c>
      <c r="F46" s="523">
        <f t="shared" si="7"/>
        <v>3015324.5630459515</v>
      </c>
      <c r="G46" s="524">
        <f t="shared" si="8"/>
        <v>581186.55598161963</v>
      </c>
      <c r="H46" s="491">
        <f t="shared" si="9"/>
        <v>581186.55598161963</v>
      </c>
      <c r="I46" s="511">
        <f t="shared" si="0"/>
        <v>0</v>
      </c>
      <c r="J46" s="511"/>
      <c r="K46" s="525"/>
      <c r="L46" s="514">
        <f t="shared" si="10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3015324.5630459515</v>
      </c>
      <c r="E47" s="522">
        <f>IF(+I14&lt;F46,I14,D47)</f>
        <v>229242.61904761905</v>
      </c>
      <c r="F47" s="523">
        <f t="shared" si="7"/>
        <v>2786081.9439983326</v>
      </c>
      <c r="G47" s="524">
        <f t="shared" si="8"/>
        <v>555409.57671570033</v>
      </c>
      <c r="H47" s="491">
        <f t="shared" si="9"/>
        <v>555409.57671570033</v>
      </c>
      <c r="I47" s="511">
        <f t="shared" si="0"/>
        <v>0</v>
      </c>
      <c r="J47" s="511"/>
      <c r="K47" s="525"/>
      <c r="L47" s="514">
        <f t="shared" si="10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2786081.9439983326</v>
      </c>
      <c r="E48" s="522">
        <f>IF(+I14&lt;F47,I14,D48)</f>
        <v>229242.61904761905</v>
      </c>
      <c r="F48" s="523">
        <f t="shared" si="7"/>
        <v>2556839.3249507137</v>
      </c>
      <c r="G48" s="524">
        <f t="shared" si="8"/>
        <v>529632.59744978114</v>
      </c>
      <c r="H48" s="491">
        <f t="shared" si="9"/>
        <v>529632.59744978114</v>
      </c>
      <c r="I48" s="511">
        <f t="shared" si="0"/>
        <v>0</v>
      </c>
      <c r="J48" s="511"/>
      <c r="K48" s="525"/>
      <c r="L48" s="514">
        <f t="shared" si="10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2556839.3249507137</v>
      </c>
      <c r="E49" s="522">
        <f>IF(+I14&lt;F48,I14,D49)</f>
        <v>229242.61904761905</v>
      </c>
      <c r="F49" s="523">
        <f t="shared" si="7"/>
        <v>2327596.7059030947</v>
      </c>
      <c r="G49" s="524">
        <f t="shared" si="8"/>
        <v>503855.61818386178</v>
      </c>
      <c r="H49" s="491">
        <f t="shared" si="9"/>
        <v>503855.61818386178</v>
      </c>
      <c r="I49" s="511">
        <f t="shared" si="0"/>
        <v>0</v>
      </c>
      <c r="J49" s="511"/>
      <c r="K49" s="525"/>
      <c r="L49" s="514">
        <f t="shared" si="10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2327596.7059030947</v>
      </c>
      <c r="E50" s="522">
        <f>IF(+I14&lt;F49,I14,D50)</f>
        <v>229242.61904761905</v>
      </c>
      <c r="F50" s="523">
        <f t="shared" si="7"/>
        <v>2098354.0868554758</v>
      </c>
      <c r="G50" s="524">
        <f t="shared" si="8"/>
        <v>478078.63891794259</v>
      </c>
      <c r="H50" s="491">
        <f t="shared" si="9"/>
        <v>478078.63891794259</v>
      </c>
      <c r="I50" s="511">
        <f t="shared" si="0"/>
        <v>0</v>
      </c>
      <c r="J50" s="511"/>
      <c r="K50" s="525"/>
      <c r="L50" s="514">
        <f t="shared" si="10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2098354.0868554758</v>
      </c>
      <c r="E51" s="522">
        <f>IF(+I14&lt;F50,I14,D51)</f>
        <v>229242.61904761905</v>
      </c>
      <c r="F51" s="523">
        <f t="shared" si="7"/>
        <v>1869111.4678078569</v>
      </c>
      <c r="G51" s="524">
        <f t="shared" si="8"/>
        <v>452301.65965202329</v>
      </c>
      <c r="H51" s="491">
        <f t="shared" si="9"/>
        <v>452301.65965202329</v>
      </c>
      <c r="I51" s="511">
        <f t="shared" si="0"/>
        <v>0</v>
      </c>
      <c r="J51" s="511"/>
      <c r="K51" s="525"/>
      <c r="L51" s="514">
        <f t="shared" si="10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1869111.4678078569</v>
      </c>
      <c r="E52" s="522">
        <f>IF(+I14&lt;F51,I14,D52)</f>
        <v>229242.61904761905</v>
      </c>
      <c r="F52" s="523">
        <f t="shared" si="7"/>
        <v>1639868.8487602379</v>
      </c>
      <c r="G52" s="524">
        <f t="shared" si="8"/>
        <v>426524.68038610404</v>
      </c>
      <c r="H52" s="491">
        <f t="shared" si="9"/>
        <v>426524.68038610404</v>
      </c>
      <c r="I52" s="511">
        <f t="shared" si="0"/>
        <v>0</v>
      </c>
      <c r="J52" s="511"/>
      <c r="K52" s="525"/>
      <c r="L52" s="514">
        <f t="shared" si="10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1639868.8487602379</v>
      </c>
      <c r="E53" s="522">
        <f>IF(+I14&lt;F52,I14,D53)</f>
        <v>229242.61904761905</v>
      </c>
      <c r="F53" s="523">
        <f t="shared" si="7"/>
        <v>1410626.229712619</v>
      </c>
      <c r="G53" s="524">
        <f t="shared" si="8"/>
        <v>400747.70112018473</v>
      </c>
      <c r="H53" s="491">
        <f t="shared" si="9"/>
        <v>400747.70112018473</v>
      </c>
      <c r="I53" s="511">
        <f t="shared" si="0"/>
        <v>0</v>
      </c>
      <c r="J53" s="511"/>
      <c r="K53" s="525"/>
      <c r="L53" s="514">
        <f t="shared" si="10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1410626.229712619</v>
      </c>
      <c r="E54" s="522">
        <f>IF(+I14&lt;F53,I14,D54)</f>
        <v>229242.61904761905</v>
      </c>
      <c r="F54" s="523">
        <f t="shared" si="7"/>
        <v>1181383.610665</v>
      </c>
      <c r="G54" s="524">
        <f t="shared" si="8"/>
        <v>374970.72185426549</v>
      </c>
      <c r="H54" s="491">
        <f t="shared" si="9"/>
        <v>374970.72185426549</v>
      </c>
      <c r="I54" s="511">
        <f t="shared" si="0"/>
        <v>0</v>
      </c>
      <c r="J54" s="511"/>
      <c r="K54" s="525"/>
      <c r="L54" s="514">
        <f t="shared" si="10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1181383.610665</v>
      </c>
      <c r="E55" s="522">
        <f>IF(+I14&lt;F54,I14,D55)</f>
        <v>229242.61904761905</v>
      </c>
      <c r="F55" s="523">
        <f t="shared" si="7"/>
        <v>952140.99161738099</v>
      </c>
      <c r="G55" s="524">
        <f t="shared" si="8"/>
        <v>349193.74258834624</v>
      </c>
      <c r="H55" s="491">
        <f t="shared" si="9"/>
        <v>349193.74258834624</v>
      </c>
      <c r="I55" s="511">
        <f t="shared" si="0"/>
        <v>0</v>
      </c>
      <c r="J55" s="511"/>
      <c r="K55" s="525"/>
      <c r="L55" s="514">
        <f t="shared" si="10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952140.99161738099</v>
      </c>
      <c r="E56" s="522">
        <f>IF(+I14&lt;F55,I14,D56)</f>
        <v>229242.61904761905</v>
      </c>
      <c r="F56" s="523">
        <f t="shared" si="7"/>
        <v>722898.37256976194</v>
      </c>
      <c r="G56" s="524">
        <f t="shared" si="8"/>
        <v>323416.76332242694</v>
      </c>
      <c r="H56" s="491">
        <f t="shared" si="9"/>
        <v>323416.76332242694</v>
      </c>
      <c r="I56" s="511">
        <f t="shared" si="0"/>
        <v>0</v>
      </c>
      <c r="J56" s="511"/>
      <c r="K56" s="525"/>
      <c r="L56" s="514">
        <f t="shared" si="10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722898.37256976194</v>
      </c>
      <c r="E57" s="522">
        <f>IF(+I14&lt;F56,I14,D57)</f>
        <v>229242.61904761905</v>
      </c>
      <c r="F57" s="523">
        <f t="shared" si="7"/>
        <v>493655.75352214288</v>
      </c>
      <c r="G57" s="524">
        <f t="shared" si="8"/>
        <v>297639.78405650763</v>
      </c>
      <c r="H57" s="491">
        <f t="shared" si="9"/>
        <v>297639.78405650763</v>
      </c>
      <c r="I57" s="511">
        <f t="shared" si="0"/>
        <v>0</v>
      </c>
      <c r="J57" s="511"/>
      <c r="K57" s="525"/>
      <c r="L57" s="514">
        <f t="shared" si="10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493655.75352214288</v>
      </c>
      <c r="E58" s="522">
        <f>IF(+I14&lt;F57,I14,D58)</f>
        <v>229242.61904761905</v>
      </c>
      <c r="F58" s="523">
        <f t="shared" si="7"/>
        <v>264413.13447452383</v>
      </c>
      <c r="G58" s="524">
        <f t="shared" si="8"/>
        <v>271862.80479058839</v>
      </c>
      <c r="H58" s="491">
        <f t="shared" si="9"/>
        <v>271862.80479058839</v>
      </c>
      <c r="I58" s="511">
        <f t="shared" si="0"/>
        <v>0</v>
      </c>
      <c r="J58" s="511"/>
      <c r="K58" s="525"/>
      <c r="L58" s="514">
        <f t="shared" si="10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264413.13447452383</v>
      </c>
      <c r="E59" s="522">
        <f>IF(+I14&lt;F58,I14,D59)</f>
        <v>229242.61904761905</v>
      </c>
      <c r="F59" s="523">
        <f t="shared" si="7"/>
        <v>35170.515426904778</v>
      </c>
      <c r="G59" s="524">
        <f t="shared" si="8"/>
        <v>246085.82552466908</v>
      </c>
      <c r="H59" s="491">
        <f t="shared" si="9"/>
        <v>246085.82552466908</v>
      </c>
      <c r="I59" s="511">
        <f t="shared" si="0"/>
        <v>0</v>
      </c>
      <c r="J59" s="511"/>
      <c r="K59" s="525"/>
      <c r="L59" s="514">
        <f t="shared" si="10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35170.515426904778</v>
      </c>
      <c r="E60" s="522">
        <f>IF(+I14&lt;F59,I14,D60)</f>
        <v>35170.515426904778</v>
      </c>
      <c r="F60" s="523">
        <f t="shared" si="7"/>
        <v>0</v>
      </c>
      <c r="G60" s="524">
        <f t="shared" si="8"/>
        <v>37147.873848949981</v>
      </c>
      <c r="H60" s="491">
        <f t="shared" si="9"/>
        <v>37147.873848949981</v>
      </c>
      <c r="I60" s="511">
        <f t="shared" si="0"/>
        <v>0</v>
      </c>
      <c r="J60" s="511"/>
      <c r="K60" s="525"/>
      <c r="L60" s="514">
        <f t="shared" si="10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0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0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0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0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0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0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0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0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0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0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0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0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9628190.0000000037</v>
      </c>
      <c r="F73" s="375"/>
      <c r="G73" s="375">
        <f>SUM(G17:G72)</f>
        <v>32598278.346887138</v>
      </c>
      <c r="H73" s="375">
        <f>SUM(H17:H72)</f>
        <v>32598278.346887138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1251388.016895521</v>
      </c>
      <c r="N87" s="546">
        <f>IF(J92&lt;D11,0,VLOOKUP(J92,C17:O72,11))</f>
        <v>1251388.016895521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1272455.3080468555</v>
      </c>
      <c r="N88" s="550">
        <f>IF(J92&lt;D11,0,VLOOKUP(J92,C99:P154,7))</f>
        <v>1272455.3080468555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21067.291151334532</v>
      </c>
      <c r="N89" s="555">
        <f>+N88-N87</f>
        <v>21067.291151334532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9628190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229242.61904761905</v>
      </c>
      <c r="K96" s="375"/>
      <c r="L96" s="375"/>
      <c r="M96" s="375"/>
      <c r="N96" s="375"/>
      <c r="O96" s="375"/>
      <c r="P96" s="272"/>
    </row>
    <row r="97" spans="1:16" ht="38.25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167899.74418604653</v>
      </c>
      <c r="F99" s="631">
        <v>9458352.2558139525</v>
      </c>
      <c r="G99" s="631">
        <v>4729176.1279069763</v>
      </c>
      <c r="H99" s="633">
        <v>674113.34161088022</v>
      </c>
      <c r="I99" s="634">
        <v>674113.34161088022</v>
      </c>
      <c r="J99" s="514">
        <f t="shared" ref="J99:J130" si="11">+I99-H99</f>
        <v>0</v>
      </c>
      <c r="K99" s="514"/>
      <c r="L99" s="512">
        <f>+H99</f>
        <v>674113.34161088022</v>
      </c>
      <c r="M99" s="513">
        <f t="shared" ref="M99:M100" si="12">IF(L99&lt;&gt;0,+H99-L99,0)</f>
        <v>0</v>
      </c>
      <c r="N99" s="512">
        <f>+I99</f>
        <v>674113.34161088022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>
      <c r="B100" s="195" t="str">
        <f>IF(D100=F99,"","IU")</f>
        <v>IU</v>
      </c>
      <c r="C100" s="507">
        <f>IF(D93="","-",+C99+1)</f>
        <v>2020</v>
      </c>
      <c r="D100" s="629">
        <v>9460290.2558139525</v>
      </c>
      <c r="E100" s="630">
        <v>229242.61904761905</v>
      </c>
      <c r="F100" s="631">
        <v>9231047.6367663331</v>
      </c>
      <c r="G100" s="631">
        <v>9345668.9462901428</v>
      </c>
      <c r="H100" s="633">
        <v>1234592.0448831792</v>
      </c>
      <c r="I100" s="634">
        <v>1234592.0448831792</v>
      </c>
      <c r="J100" s="514">
        <f t="shared" si="11"/>
        <v>0</v>
      </c>
      <c r="K100" s="514"/>
      <c r="L100" s="655">
        <f>+H100</f>
        <v>1234592.0448831792</v>
      </c>
      <c r="M100" s="514">
        <f t="shared" si="12"/>
        <v>0</v>
      </c>
      <c r="N100" s="655">
        <f>+I100</f>
        <v>1234592.0448831792</v>
      </c>
      <c r="O100" s="514">
        <f t="shared" si="13"/>
        <v>0</v>
      </c>
      <c r="P100" s="514">
        <f t="shared" si="14"/>
        <v>0</v>
      </c>
    </row>
    <row r="101" spans="1:16">
      <c r="B101" s="195" t="str">
        <f t="shared" ref="B101:B154" si="15">IF(D101=F100,"","IU")</f>
        <v/>
      </c>
      <c r="C101" s="507">
        <f>IF(D93="","-",+C100+1)</f>
        <v>2021</v>
      </c>
      <c r="D101" s="629">
        <v>9231047.6367663331</v>
      </c>
      <c r="E101" s="630">
        <v>234833.90243902439</v>
      </c>
      <c r="F101" s="631">
        <v>8996213.7343273088</v>
      </c>
      <c r="G101" s="631">
        <v>9113630.685546821</v>
      </c>
      <c r="H101" s="633">
        <v>1269360.6391471603</v>
      </c>
      <c r="I101" s="634">
        <v>1269360.6391471603</v>
      </c>
      <c r="J101" s="514">
        <f t="shared" si="11"/>
        <v>0</v>
      </c>
      <c r="K101" s="514"/>
      <c r="L101" s="655">
        <f>+H101</f>
        <v>1269360.6391471603</v>
      </c>
      <c r="M101" s="514">
        <f t="shared" ref="M101" si="16">IF(L101&lt;&gt;0,+H101-L101,0)</f>
        <v>0</v>
      </c>
      <c r="N101" s="655">
        <f>+I101</f>
        <v>1269360.6391471603</v>
      </c>
      <c r="O101" s="514">
        <f t="shared" si="13"/>
        <v>0</v>
      </c>
      <c r="P101" s="514">
        <f t="shared" si="14"/>
        <v>0</v>
      </c>
    </row>
    <row r="102" spans="1:16">
      <c r="B102" s="195" t="str">
        <f t="shared" si="15"/>
        <v/>
      </c>
      <c r="C102" s="507">
        <f>IF(D93="","-",+C101+1)</f>
        <v>2022</v>
      </c>
      <c r="D102" s="374">
        <f>IF(F101+SUM(E$99:E101)=D$92,F101,D$92-SUM(E$99:E101))</f>
        <v>8996213.7343273088</v>
      </c>
      <c r="E102" s="522">
        <f>IF(+J96&lt;F101,J96,D102)</f>
        <v>229242.61904761905</v>
      </c>
      <c r="F102" s="523">
        <f t="shared" ref="F102:F154" si="17">+D102-E102</f>
        <v>8766971.1152796894</v>
      </c>
      <c r="G102" s="523">
        <f t="shared" ref="G102:G154" si="18">+(F102+D102)/2</f>
        <v>8881592.4248034991</v>
      </c>
      <c r="H102" s="526">
        <f t="shared" ref="H102:H154" si="19">+J$94*G102+E102</f>
        <v>1272455.3080468555</v>
      </c>
      <c r="I102" s="577">
        <f t="shared" ref="I102:I154" si="20">+J$95*G102+E102</f>
        <v>1272455.3080468555</v>
      </c>
      <c r="J102" s="514">
        <f t="shared" si="11"/>
        <v>0</v>
      </c>
      <c r="K102" s="514"/>
      <c r="L102" s="525"/>
      <c r="M102" s="514">
        <f t="shared" ref="M102:M130" si="21">IF(L102&lt;&gt;0,+H102-L102,0)</f>
        <v>0</v>
      </c>
      <c r="N102" s="525"/>
      <c r="O102" s="514">
        <f t="shared" si="13"/>
        <v>0</v>
      </c>
      <c r="P102" s="514">
        <f t="shared" si="14"/>
        <v>0</v>
      </c>
    </row>
    <row r="103" spans="1:16">
      <c r="B103" s="195" t="str">
        <f t="shared" si="15"/>
        <v/>
      </c>
      <c r="C103" s="507">
        <f>IF(D93="","-",+C102+1)</f>
        <v>2023</v>
      </c>
      <c r="D103" s="374">
        <f>IF(F102+SUM(E$99:E102)=D$92,F102,D$92-SUM(E$99:E102))</f>
        <v>8766971.1152796894</v>
      </c>
      <c r="E103" s="522">
        <f>IF(+J96&lt;F102,J96,D103)</f>
        <v>229242.61904761905</v>
      </c>
      <c r="F103" s="523">
        <f t="shared" si="17"/>
        <v>8537728.49623207</v>
      </c>
      <c r="G103" s="523">
        <f t="shared" si="18"/>
        <v>8652349.8057558797</v>
      </c>
      <c r="H103" s="526">
        <f t="shared" si="19"/>
        <v>1245528.9644801291</v>
      </c>
      <c r="I103" s="577">
        <f t="shared" si="20"/>
        <v>1245528.9644801291</v>
      </c>
      <c r="J103" s="514">
        <f t="shared" si="11"/>
        <v>0</v>
      </c>
      <c r="K103" s="514"/>
      <c r="L103" s="525"/>
      <c r="M103" s="514">
        <f t="shared" si="21"/>
        <v>0</v>
      </c>
      <c r="N103" s="525"/>
      <c r="O103" s="514">
        <f t="shared" si="13"/>
        <v>0</v>
      </c>
      <c r="P103" s="514">
        <f t="shared" si="14"/>
        <v>0</v>
      </c>
    </row>
    <row r="104" spans="1:16">
      <c r="B104" s="195" t="str">
        <f t="shared" si="15"/>
        <v/>
      </c>
      <c r="C104" s="507">
        <f>IF(D93="","-",+C103+1)</f>
        <v>2024</v>
      </c>
      <c r="D104" s="374">
        <f>IF(F103+SUM(E$99:E103)=D$92,F103,D$92-SUM(E$99:E103))</f>
        <v>8537728.49623207</v>
      </c>
      <c r="E104" s="522">
        <f>IF(+J96&lt;F103,J96,D104)</f>
        <v>229242.61904761905</v>
      </c>
      <c r="F104" s="523">
        <f t="shared" si="17"/>
        <v>8308485.8771844506</v>
      </c>
      <c r="G104" s="523">
        <f t="shared" si="18"/>
        <v>8423107.1867082603</v>
      </c>
      <c r="H104" s="526">
        <f t="shared" si="19"/>
        <v>1218602.6209134024</v>
      </c>
      <c r="I104" s="577">
        <f t="shared" si="20"/>
        <v>1218602.6209134024</v>
      </c>
      <c r="J104" s="514">
        <f t="shared" si="11"/>
        <v>0</v>
      </c>
      <c r="K104" s="514"/>
      <c r="L104" s="525"/>
      <c r="M104" s="514">
        <f t="shared" si="21"/>
        <v>0</v>
      </c>
      <c r="N104" s="525"/>
      <c r="O104" s="514">
        <f t="shared" si="13"/>
        <v>0</v>
      </c>
      <c r="P104" s="514">
        <f t="shared" si="14"/>
        <v>0</v>
      </c>
    </row>
    <row r="105" spans="1:16">
      <c r="B105" s="195" t="str">
        <f t="shared" si="15"/>
        <v/>
      </c>
      <c r="C105" s="507">
        <f>IF(D93="","-",+C104+1)</f>
        <v>2025</v>
      </c>
      <c r="D105" s="374">
        <f>IF(F104+SUM(E$99:E104)=D$92,F104,D$92-SUM(E$99:E104))</f>
        <v>8308485.8771844506</v>
      </c>
      <c r="E105" s="522">
        <f>IF(+J96&lt;F104,J96,D105)</f>
        <v>229242.61904761905</v>
      </c>
      <c r="F105" s="523">
        <f t="shared" si="17"/>
        <v>8079243.2581368312</v>
      </c>
      <c r="G105" s="523">
        <f t="shared" si="18"/>
        <v>8193864.5676606409</v>
      </c>
      <c r="H105" s="526">
        <f t="shared" si="19"/>
        <v>1191676.2773466757</v>
      </c>
      <c r="I105" s="577">
        <f t="shared" si="20"/>
        <v>1191676.2773466757</v>
      </c>
      <c r="J105" s="514">
        <f t="shared" si="11"/>
        <v>0</v>
      </c>
      <c r="K105" s="514"/>
      <c r="L105" s="525"/>
      <c r="M105" s="514">
        <f t="shared" si="21"/>
        <v>0</v>
      </c>
      <c r="N105" s="525"/>
      <c r="O105" s="514">
        <f t="shared" si="13"/>
        <v>0</v>
      </c>
      <c r="P105" s="514">
        <f t="shared" si="14"/>
        <v>0</v>
      </c>
    </row>
    <row r="106" spans="1:16">
      <c r="B106" s="195" t="str">
        <f t="shared" si="15"/>
        <v/>
      </c>
      <c r="C106" s="507">
        <f>IF(D93="","-",+C105+1)</f>
        <v>2026</v>
      </c>
      <c r="D106" s="374">
        <f>IF(F105+SUM(E$99:E105)=D$92,F105,D$92-SUM(E$99:E105))</f>
        <v>8079243.2581368312</v>
      </c>
      <c r="E106" s="522">
        <f>IF(+J96&lt;F105,J96,D106)</f>
        <v>229242.61904761905</v>
      </c>
      <c r="F106" s="523">
        <f t="shared" si="17"/>
        <v>7850000.6390892118</v>
      </c>
      <c r="G106" s="523">
        <f t="shared" si="18"/>
        <v>7964621.9486130215</v>
      </c>
      <c r="H106" s="526">
        <f t="shared" si="19"/>
        <v>1164749.9337799493</v>
      </c>
      <c r="I106" s="577">
        <f t="shared" si="20"/>
        <v>1164749.9337799493</v>
      </c>
      <c r="J106" s="514">
        <f t="shared" si="11"/>
        <v>0</v>
      </c>
      <c r="K106" s="514"/>
      <c r="L106" s="525"/>
      <c r="M106" s="514">
        <f t="shared" si="21"/>
        <v>0</v>
      </c>
      <c r="N106" s="525"/>
      <c r="O106" s="514">
        <f t="shared" si="13"/>
        <v>0</v>
      </c>
      <c r="P106" s="514">
        <f t="shared" si="14"/>
        <v>0</v>
      </c>
    </row>
    <row r="107" spans="1:16">
      <c r="B107" s="195" t="str">
        <f t="shared" si="15"/>
        <v/>
      </c>
      <c r="C107" s="507">
        <f>IF(D93="","-",+C106+1)</f>
        <v>2027</v>
      </c>
      <c r="D107" s="374">
        <f>IF(F106+SUM(E$99:E106)=D$92,F106,D$92-SUM(E$99:E106))</f>
        <v>7850000.6390892118</v>
      </c>
      <c r="E107" s="522">
        <f>IF(+J96&lt;F106,J96,D107)</f>
        <v>229242.61904761905</v>
      </c>
      <c r="F107" s="523">
        <f t="shared" si="17"/>
        <v>7620758.0200415924</v>
      </c>
      <c r="G107" s="523">
        <f t="shared" si="18"/>
        <v>7735379.3295654021</v>
      </c>
      <c r="H107" s="526">
        <f t="shared" si="19"/>
        <v>1137823.5902132229</v>
      </c>
      <c r="I107" s="577">
        <f t="shared" si="20"/>
        <v>1137823.5902132229</v>
      </c>
      <c r="J107" s="514">
        <f t="shared" si="11"/>
        <v>0</v>
      </c>
      <c r="K107" s="514"/>
      <c r="L107" s="525"/>
      <c r="M107" s="514">
        <f t="shared" si="21"/>
        <v>0</v>
      </c>
      <c r="N107" s="525"/>
      <c r="O107" s="514">
        <f t="shared" si="13"/>
        <v>0</v>
      </c>
      <c r="P107" s="514">
        <f t="shared" si="14"/>
        <v>0</v>
      </c>
    </row>
    <row r="108" spans="1:16">
      <c r="B108" s="195" t="str">
        <f t="shared" si="15"/>
        <v/>
      </c>
      <c r="C108" s="507">
        <f>IF(D93="","-",+C107+1)</f>
        <v>2028</v>
      </c>
      <c r="D108" s="374">
        <f>IF(F107+SUM(E$99:E107)=D$92,F107,D$92-SUM(E$99:E107))</f>
        <v>7620758.0200415924</v>
      </c>
      <c r="E108" s="522">
        <f>IF(+J96&lt;F107,J96,D108)</f>
        <v>229242.61904761905</v>
      </c>
      <c r="F108" s="523">
        <f t="shared" si="17"/>
        <v>7391515.400993973</v>
      </c>
      <c r="G108" s="523">
        <f t="shared" si="18"/>
        <v>7506136.7105177827</v>
      </c>
      <c r="H108" s="526">
        <f t="shared" si="19"/>
        <v>1110897.2466464965</v>
      </c>
      <c r="I108" s="577">
        <f t="shared" si="20"/>
        <v>1110897.2466464965</v>
      </c>
      <c r="J108" s="514">
        <f t="shared" si="11"/>
        <v>0</v>
      </c>
      <c r="K108" s="514"/>
      <c r="L108" s="525"/>
      <c r="M108" s="514">
        <f t="shared" si="21"/>
        <v>0</v>
      </c>
      <c r="N108" s="525"/>
      <c r="O108" s="514">
        <f t="shared" si="13"/>
        <v>0</v>
      </c>
      <c r="P108" s="514">
        <f t="shared" si="14"/>
        <v>0</v>
      </c>
    </row>
    <row r="109" spans="1:16">
      <c r="B109" s="195" t="str">
        <f t="shared" si="15"/>
        <v/>
      </c>
      <c r="C109" s="507">
        <f>IF(D93="","-",+C108+1)</f>
        <v>2029</v>
      </c>
      <c r="D109" s="374">
        <f>IF(F108+SUM(E$99:E108)=D$92,F108,D$92-SUM(E$99:E108))</f>
        <v>7391515.400993973</v>
      </c>
      <c r="E109" s="522">
        <f>IF(+J96&lt;F108,J96,D109)</f>
        <v>229242.61904761905</v>
      </c>
      <c r="F109" s="523">
        <f t="shared" si="17"/>
        <v>7162272.7819463536</v>
      </c>
      <c r="G109" s="523">
        <f t="shared" si="18"/>
        <v>7276894.0914701633</v>
      </c>
      <c r="H109" s="526">
        <f t="shared" si="19"/>
        <v>1083970.90307977</v>
      </c>
      <c r="I109" s="577">
        <f t="shared" si="20"/>
        <v>1083970.90307977</v>
      </c>
      <c r="J109" s="514">
        <f t="shared" si="11"/>
        <v>0</v>
      </c>
      <c r="K109" s="514"/>
      <c r="L109" s="525"/>
      <c r="M109" s="514">
        <f t="shared" si="21"/>
        <v>0</v>
      </c>
      <c r="N109" s="525"/>
      <c r="O109" s="514">
        <f t="shared" si="13"/>
        <v>0</v>
      </c>
      <c r="P109" s="514">
        <f t="shared" si="14"/>
        <v>0</v>
      </c>
    </row>
    <row r="110" spans="1:16">
      <c r="B110" s="195" t="str">
        <f t="shared" si="15"/>
        <v/>
      </c>
      <c r="C110" s="507">
        <f>IF(D93="","-",+C109+1)</f>
        <v>2030</v>
      </c>
      <c r="D110" s="374">
        <f>IF(F109+SUM(E$99:E109)=D$92,F109,D$92-SUM(E$99:E109))</f>
        <v>7162272.7819463536</v>
      </c>
      <c r="E110" s="522">
        <f>IF(+J96&lt;F109,J96,D110)</f>
        <v>229242.61904761905</v>
      </c>
      <c r="F110" s="523">
        <f t="shared" si="17"/>
        <v>6933030.1628987342</v>
      </c>
      <c r="G110" s="523">
        <f t="shared" si="18"/>
        <v>7047651.4724225439</v>
      </c>
      <c r="H110" s="526">
        <f t="shared" si="19"/>
        <v>1057044.5595130434</v>
      </c>
      <c r="I110" s="577">
        <f t="shared" si="20"/>
        <v>1057044.5595130434</v>
      </c>
      <c r="J110" s="514">
        <f t="shared" si="11"/>
        <v>0</v>
      </c>
      <c r="K110" s="514"/>
      <c r="L110" s="525"/>
      <c r="M110" s="514">
        <f t="shared" si="21"/>
        <v>0</v>
      </c>
      <c r="N110" s="525"/>
      <c r="O110" s="514">
        <f t="shared" si="13"/>
        <v>0</v>
      </c>
      <c r="P110" s="514">
        <f t="shared" si="14"/>
        <v>0</v>
      </c>
    </row>
    <row r="111" spans="1:16">
      <c r="B111" s="195" t="str">
        <f t="shared" si="15"/>
        <v>IU</v>
      </c>
      <c r="C111" s="507">
        <f>IF(D93="","-",+C110+1)</f>
        <v>2031</v>
      </c>
      <c r="D111" s="374">
        <f>IF(F110+SUM(E$99:E110)=D$92,F110,D$92-SUM(E$99:E110))</f>
        <v>6933030.1628987398</v>
      </c>
      <c r="E111" s="522">
        <f>IF(+J96&lt;F110,J96,D111)</f>
        <v>229242.61904761905</v>
      </c>
      <c r="F111" s="523">
        <f t="shared" si="17"/>
        <v>6703787.5438511204</v>
      </c>
      <c r="G111" s="523">
        <f t="shared" si="18"/>
        <v>6818408.8533749301</v>
      </c>
      <c r="H111" s="526">
        <f t="shared" si="19"/>
        <v>1030118.2159463175</v>
      </c>
      <c r="I111" s="577">
        <f t="shared" si="20"/>
        <v>1030118.2159463175</v>
      </c>
      <c r="J111" s="514">
        <f t="shared" si="11"/>
        <v>0</v>
      </c>
      <c r="K111" s="514"/>
      <c r="L111" s="525"/>
      <c r="M111" s="514">
        <f t="shared" si="21"/>
        <v>0</v>
      </c>
      <c r="N111" s="525"/>
      <c r="O111" s="514">
        <f t="shared" si="13"/>
        <v>0</v>
      </c>
      <c r="P111" s="514">
        <f t="shared" si="14"/>
        <v>0</v>
      </c>
    </row>
    <row r="112" spans="1:16">
      <c r="B112" s="195" t="str">
        <f t="shared" si="15"/>
        <v/>
      </c>
      <c r="C112" s="507">
        <f>IF(D93="","-",+C111+1)</f>
        <v>2032</v>
      </c>
      <c r="D112" s="374">
        <f>IF(F111+SUM(E$99:E111)=D$92,F111,D$92-SUM(E$99:E111))</f>
        <v>6703787.5438511204</v>
      </c>
      <c r="E112" s="522">
        <f>IF(+J96&lt;F111,J96,D112)</f>
        <v>229242.61904761905</v>
      </c>
      <c r="F112" s="523">
        <f t="shared" si="17"/>
        <v>6474544.924803501</v>
      </c>
      <c r="G112" s="523">
        <f t="shared" si="18"/>
        <v>6589166.2343273107</v>
      </c>
      <c r="H112" s="526">
        <f t="shared" si="19"/>
        <v>1003191.872379591</v>
      </c>
      <c r="I112" s="577">
        <f t="shared" si="20"/>
        <v>1003191.872379591</v>
      </c>
      <c r="J112" s="514">
        <f t="shared" si="11"/>
        <v>0</v>
      </c>
      <c r="K112" s="514"/>
      <c r="L112" s="525"/>
      <c r="M112" s="514">
        <f t="shared" si="21"/>
        <v>0</v>
      </c>
      <c r="N112" s="525"/>
      <c r="O112" s="514">
        <f t="shared" si="13"/>
        <v>0</v>
      </c>
      <c r="P112" s="514">
        <f t="shared" si="14"/>
        <v>0</v>
      </c>
    </row>
    <row r="113" spans="2:16">
      <c r="B113" s="195" t="str">
        <f t="shared" si="15"/>
        <v/>
      </c>
      <c r="C113" s="507">
        <f>IF(D93="","-",+C112+1)</f>
        <v>2033</v>
      </c>
      <c r="D113" s="374">
        <f>IF(F112+SUM(E$99:E112)=D$92,F112,D$92-SUM(E$99:E112))</f>
        <v>6474544.924803501</v>
      </c>
      <c r="E113" s="522">
        <f>IF(+J96&lt;F112,J96,D113)</f>
        <v>229242.61904761905</v>
      </c>
      <c r="F113" s="523">
        <f t="shared" si="17"/>
        <v>6245302.3057558816</v>
      </c>
      <c r="G113" s="523">
        <f t="shared" si="18"/>
        <v>6359923.6152796913</v>
      </c>
      <c r="H113" s="526">
        <f t="shared" si="19"/>
        <v>976265.52881286445</v>
      </c>
      <c r="I113" s="577">
        <f t="shared" si="20"/>
        <v>976265.52881286445</v>
      </c>
      <c r="J113" s="514">
        <f t="shared" si="11"/>
        <v>0</v>
      </c>
      <c r="K113" s="514"/>
      <c r="L113" s="525"/>
      <c r="M113" s="514">
        <f t="shared" si="21"/>
        <v>0</v>
      </c>
      <c r="N113" s="525"/>
      <c r="O113" s="514">
        <f t="shared" si="13"/>
        <v>0</v>
      </c>
      <c r="P113" s="514">
        <f t="shared" si="14"/>
        <v>0</v>
      </c>
    </row>
    <row r="114" spans="2:16">
      <c r="B114" s="195" t="str">
        <f t="shared" si="15"/>
        <v/>
      </c>
      <c r="C114" s="507">
        <f>IF(D93="","-",+C113+1)</f>
        <v>2034</v>
      </c>
      <c r="D114" s="374">
        <f>IF(F113+SUM(E$99:E113)=D$92,F113,D$92-SUM(E$99:E113))</f>
        <v>6245302.3057558816</v>
      </c>
      <c r="E114" s="522">
        <f>IF(+J96&lt;F113,J96,D114)</f>
        <v>229242.61904761905</v>
      </c>
      <c r="F114" s="523">
        <f t="shared" si="17"/>
        <v>6016059.6867082622</v>
      </c>
      <c r="G114" s="523">
        <f t="shared" si="18"/>
        <v>6130680.9962320719</v>
      </c>
      <c r="H114" s="526">
        <f t="shared" si="19"/>
        <v>949339.18524613802</v>
      </c>
      <c r="I114" s="577">
        <f t="shared" si="20"/>
        <v>949339.18524613802</v>
      </c>
      <c r="J114" s="514">
        <f t="shared" si="11"/>
        <v>0</v>
      </c>
      <c r="K114" s="514"/>
      <c r="L114" s="525"/>
      <c r="M114" s="514">
        <f t="shared" si="21"/>
        <v>0</v>
      </c>
      <c r="N114" s="525"/>
      <c r="O114" s="514">
        <f t="shared" si="13"/>
        <v>0</v>
      </c>
      <c r="P114" s="514">
        <f t="shared" si="14"/>
        <v>0</v>
      </c>
    </row>
    <row r="115" spans="2:16">
      <c r="B115" s="195" t="str">
        <f t="shared" si="15"/>
        <v/>
      </c>
      <c r="C115" s="507">
        <f>IF(D93="","-",+C114+1)</f>
        <v>2035</v>
      </c>
      <c r="D115" s="374">
        <f>IF(F114+SUM(E$99:E114)=D$92,F114,D$92-SUM(E$99:E114))</f>
        <v>6016059.6867082622</v>
      </c>
      <c r="E115" s="522">
        <f>IF(+J96&lt;F114,J96,D115)</f>
        <v>229242.61904761905</v>
      </c>
      <c r="F115" s="523">
        <f t="shared" si="17"/>
        <v>5786817.0676606428</v>
      </c>
      <c r="G115" s="523">
        <f t="shared" si="18"/>
        <v>5901438.3771844525</v>
      </c>
      <c r="H115" s="526">
        <f t="shared" si="19"/>
        <v>922412.84167941147</v>
      </c>
      <c r="I115" s="577">
        <f t="shared" si="20"/>
        <v>922412.84167941147</v>
      </c>
      <c r="J115" s="514">
        <f t="shared" si="11"/>
        <v>0</v>
      </c>
      <c r="K115" s="514"/>
      <c r="L115" s="525"/>
      <c r="M115" s="514">
        <f t="shared" si="21"/>
        <v>0</v>
      </c>
      <c r="N115" s="525"/>
      <c r="O115" s="514">
        <f t="shared" si="13"/>
        <v>0</v>
      </c>
      <c r="P115" s="514">
        <f t="shared" si="14"/>
        <v>0</v>
      </c>
    </row>
    <row r="116" spans="2:16">
      <c r="B116" s="195" t="str">
        <f t="shared" si="15"/>
        <v/>
      </c>
      <c r="C116" s="507">
        <f>IF(D93="","-",+C115+1)</f>
        <v>2036</v>
      </c>
      <c r="D116" s="374">
        <f>IF(F115+SUM(E$99:E115)=D$92,F115,D$92-SUM(E$99:E115))</f>
        <v>5786817.0676606428</v>
      </c>
      <c r="E116" s="522">
        <f>IF(+J96&lt;F115,J96,D116)</f>
        <v>229242.61904761905</v>
      </c>
      <c r="F116" s="523">
        <f t="shared" si="17"/>
        <v>5557574.4486130234</v>
      </c>
      <c r="G116" s="523">
        <f t="shared" si="18"/>
        <v>5672195.7581368331</v>
      </c>
      <c r="H116" s="526">
        <f t="shared" si="19"/>
        <v>895486.49811268493</v>
      </c>
      <c r="I116" s="577">
        <f t="shared" si="20"/>
        <v>895486.49811268493</v>
      </c>
      <c r="J116" s="514">
        <f t="shared" si="11"/>
        <v>0</v>
      </c>
      <c r="K116" s="514"/>
      <c r="L116" s="525"/>
      <c r="M116" s="514">
        <f t="shared" si="21"/>
        <v>0</v>
      </c>
      <c r="N116" s="525"/>
      <c r="O116" s="514">
        <f t="shared" si="13"/>
        <v>0</v>
      </c>
      <c r="P116" s="514">
        <f t="shared" si="14"/>
        <v>0</v>
      </c>
    </row>
    <row r="117" spans="2:16">
      <c r="B117" s="195" t="str">
        <f t="shared" si="15"/>
        <v/>
      </c>
      <c r="C117" s="507">
        <f>IF(D93="","-",+C116+1)</f>
        <v>2037</v>
      </c>
      <c r="D117" s="374">
        <f>IF(F116+SUM(E$99:E116)=D$92,F116,D$92-SUM(E$99:E116))</f>
        <v>5557574.4486130234</v>
      </c>
      <c r="E117" s="522">
        <f>IF(+J96&lt;F116,J96,D117)</f>
        <v>229242.61904761905</v>
      </c>
      <c r="F117" s="523">
        <f t="shared" si="17"/>
        <v>5328331.829565404</v>
      </c>
      <c r="G117" s="523">
        <f t="shared" si="18"/>
        <v>5442953.1390892137</v>
      </c>
      <c r="H117" s="526">
        <f t="shared" si="19"/>
        <v>868560.1545459585</v>
      </c>
      <c r="I117" s="577">
        <f t="shared" si="20"/>
        <v>868560.1545459585</v>
      </c>
      <c r="J117" s="514">
        <f t="shared" si="11"/>
        <v>0</v>
      </c>
      <c r="K117" s="514"/>
      <c r="L117" s="525"/>
      <c r="M117" s="514">
        <f t="shared" si="21"/>
        <v>0</v>
      </c>
      <c r="N117" s="525"/>
      <c r="O117" s="514">
        <f t="shared" si="13"/>
        <v>0</v>
      </c>
      <c r="P117" s="514">
        <f t="shared" si="14"/>
        <v>0</v>
      </c>
    </row>
    <row r="118" spans="2:16">
      <c r="B118" s="195" t="str">
        <f t="shared" si="15"/>
        <v/>
      </c>
      <c r="C118" s="507">
        <f>IF(D93="","-",+C117+1)</f>
        <v>2038</v>
      </c>
      <c r="D118" s="374">
        <f>IF(F117+SUM(E$99:E117)=D$92,F117,D$92-SUM(E$99:E117))</f>
        <v>5328331.829565404</v>
      </c>
      <c r="E118" s="522">
        <f>IF(+J96&lt;F117,J96,D118)</f>
        <v>229242.61904761905</v>
      </c>
      <c r="F118" s="523">
        <f t="shared" si="17"/>
        <v>5099089.2105177846</v>
      </c>
      <c r="G118" s="523">
        <f t="shared" si="18"/>
        <v>5213710.5200415943</v>
      </c>
      <c r="H118" s="526">
        <f t="shared" si="19"/>
        <v>841633.81097923196</v>
      </c>
      <c r="I118" s="577">
        <f t="shared" si="20"/>
        <v>841633.81097923196</v>
      </c>
      <c r="J118" s="514">
        <f t="shared" si="11"/>
        <v>0</v>
      </c>
      <c r="K118" s="514"/>
      <c r="L118" s="525"/>
      <c r="M118" s="514">
        <f t="shared" si="21"/>
        <v>0</v>
      </c>
      <c r="N118" s="525"/>
      <c r="O118" s="514">
        <f t="shared" si="13"/>
        <v>0</v>
      </c>
      <c r="P118" s="514">
        <f t="shared" si="14"/>
        <v>0</v>
      </c>
    </row>
    <row r="119" spans="2:16">
      <c r="B119" s="195" t="str">
        <f t="shared" si="15"/>
        <v/>
      </c>
      <c r="C119" s="507">
        <f>IF(D93="","-",+C118+1)</f>
        <v>2039</v>
      </c>
      <c r="D119" s="374">
        <f>IF(F118+SUM(E$99:E118)=D$92,F118,D$92-SUM(E$99:E118))</f>
        <v>5099089.2105177846</v>
      </c>
      <c r="E119" s="522">
        <f>IF(+J96&lt;F118,J96,D119)</f>
        <v>229242.61904761905</v>
      </c>
      <c r="F119" s="523">
        <f t="shared" si="17"/>
        <v>4869846.5914701652</v>
      </c>
      <c r="G119" s="523">
        <f t="shared" si="18"/>
        <v>4984467.9009939749</v>
      </c>
      <c r="H119" s="526">
        <f t="shared" si="19"/>
        <v>814707.46741250542</v>
      </c>
      <c r="I119" s="577">
        <f t="shared" si="20"/>
        <v>814707.46741250542</v>
      </c>
      <c r="J119" s="514">
        <f t="shared" si="11"/>
        <v>0</v>
      </c>
      <c r="K119" s="514"/>
      <c r="L119" s="525"/>
      <c r="M119" s="514">
        <f t="shared" si="21"/>
        <v>0</v>
      </c>
      <c r="N119" s="525"/>
      <c r="O119" s="514">
        <f t="shared" si="13"/>
        <v>0</v>
      </c>
      <c r="P119" s="514">
        <f t="shared" si="14"/>
        <v>0</v>
      </c>
    </row>
    <row r="120" spans="2:16">
      <c r="B120" s="195" t="str">
        <f t="shared" si="15"/>
        <v/>
      </c>
      <c r="C120" s="507">
        <f>IF(D93="","-",+C119+1)</f>
        <v>2040</v>
      </c>
      <c r="D120" s="374">
        <f>IF(F119+SUM(E$99:E119)=D$92,F119,D$92-SUM(E$99:E119))</f>
        <v>4869846.5914701652</v>
      </c>
      <c r="E120" s="522">
        <f>IF(+J96&lt;F119,J96,D120)</f>
        <v>229242.61904761905</v>
      </c>
      <c r="F120" s="523">
        <f t="shared" si="17"/>
        <v>4640603.9724225458</v>
      </c>
      <c r="G120" s="523">
        <f t="shared" si="18"/>
        <v>4755225.2819463555</v>
      </c>
      <c r="H120" s="526">
        <f t="shared" si="19"/>
        <v>787781.12384577887</v>
      </c>
      <c r="I120" s="577">
        <f t="shared" si="20"/>
        <v>787781.12384577887</v>
      </c>
      <c r="J120" s="514">
        <f t="shared" si="11"/>
        <v>0</v>
      </c>
      <c r="K120" s="514"/>
      <c r="L120" s="525"/>
      <c r="M120" s="514">
        <f t="shared" si="21"/>
        <v>0</v>
      </c>
      <c r="N120" s="525"/>
      <c r="O120" s="514">
        <f t="shared" si="13"/>
        <v>0</v>
      </c>
      <c r="P120" s="514">
        <f t="shared" si="14"/>
        <v>0</v>
      </c>
    </row>
    <row r="121" spans="2:16">
      <c r="B121" s="195" t="str">
        <f t="shared" si="15"/>
        <v/>
      </c>
      <c r="C121" s="507">
        <f>IF(D93="","-",+C120+1)</f>
        <v>2041</v>
      </c>
      <c r="D121" s="374">
        <f>IF(F120+SUM(E$99:E120)=D$92,F120,D$92-SUM(E$99:E120))</f>
        <v>4640603.9724225458</v>
      </c>
      <c r="E121" s="522">
        <f>IF(+J96&lt;F120,J96,D121)</f>
        <v>229242.61904761905</v>
      </c>
      <c r="F121" s="523">
        <f t="shared" si="17"/>
        <v>4411361.3533749264</v>
      </c>
      <c r="G121" s="523">
        <f t="shared" si="18"/>
        <v>4525982.6628987361</v>
      </c>
      <c r="H121" s="526">
        <f t="shared" si="19"/>
        <v>760854.78027905244</v>
      </c>
      <c r="I121" s="577">
        <f t="shared" si="20"/>
        <v>760854.78027905244</v>
      </c>
      <c r="J121" s="514">
        <f t="shared" si="11"/>
        <v>0</v>
      </c>
      <c r="K121" s="514"/>
      <c r="L121" s="525"/>
      <c r="M121" s="514">
        <f t="shared" si="21"/>
        <v>0</v>
      </c>
      <c r="N121" s="525"/>
      <c r="O121" s="514">
        <f t="shared" si="13"/>
        <v>0</v>
      </c>
      <c r="P121" s="514">
        <f t="shared" si="14"/>
        <v>0</v>
      </c>
    </row>
    <row r="122" spans="2:16">
      <c r="B122" s="195" t="str">
        <f t="shared" si="15"/>
        <v/>
      </c>
      <c r="C122" s="507">
        <f>IF(D93="","-",+C121+1)</f>
        <v>2042</v>
      </c>
      <c r="D122" s="374">
        <f>IF(F121+SUM(E$99:E121)=D$92,F121,D$92-SUM(E$99:E121))</f>
        <v>4411361.3533749264</v>
      </c>
      <c r="E122" s="522">
        <f>IF(+J96&lt;F121,J96,D122)</f>
        <v>229242.61904761905</v>
      </c>
      <c r="F122" s="523">
        <f t="shared" si="17"/>
        <v>4182118.7343273074</v>
      </c>
      <c r="G122" s="523">
        <f t="shared" si="18"/>
        <v>4296740.0438511167</v>
      </c>
      <c r="H122" s="526">
        <f t="shared" si="19"/>
        <v>733928.4367123259</v>
      </c>
      <c r="I122" s="577">
        <f t="shared" si="20"/>
        <v>733928.4367123259</v>
      </c>
      <c r="J122" s="514">
        <f t="shared" si="11"/>
        <v>0</v>
      </c>
      <c r="K122" s="514"/>
      <c r="L122" s="525"/>
      <c r="M122" s="514">
        <f t="shared" si="21"/>
        <v>0</v>
      </c>
      <c r="N122" s="525"/>
      <c r="O122" s="514">
        <f t="shared" si="13"/>
        <v>0</v>
      </c>
      <c r="P122" s="514">
        <f t="shared" si="14"/>
        <v>0</v>
      </c>
    </row>
    <row r="123" spans="2:16">
      <c r="B123" s="195" t="str">
        <f t="shared" si="15"/>
        <v/>
      </c>
      <c r="C123" s="507">
        <f>IF(D93="","-",+C122+1)</f>
        <v>2043</v>
      </c>
      <c r="D123" s="374">
        <f>IF(F122+SUM(E$99:E122)=D$92,F122,D$92-SUM(E$99:E122))</f>
        <v>4182118.7343273074</v>
      </c>
      <c r="E123" s="522">
        <f>IF(+J96&lt;F122,J96,D123)</f>
        <v>229242.61904761905</v>
      </c>
      <c r="F123" s="523">
        <f t="shared" si="17"/>
        <v>3952876.1152796885</v>
      </c>
      <c r="G123" s="523">
        <f t="shared" si="18"/>
        <v>4067497.4248034982</v>
      </c>
      <c r="H123" s="526">
        <f t="shared" si="19"/>
        <v>707002.09314559947</v>
      </c>
      <c r="I123" s="577">
        <f t="shared" si="20"/>
        <v>707002.09314559947</v>
      </c>
      <c r="J123" s="514">
        <f t="shared" si="11"/>
        <v>0</v>
      </c>
      <c r="K123" s="514"/>
      <c r="L123" s="525"/>
      <c r="M123" s="514">
        <f t="shared" si="21"/>
        <v>0</v>
      </c>
      <c r="N123" s="525"/>
      <c r="O123" s="514">
        <f t="shared" si="13"/>
        <v>0</v>
      </c>
      <c r="P123" s="514">
        <f t="shared" si="14"/>
        <v>0</v>
      </c>
    </row>
    <row r="124" spans="2:16">
      <c r="B124" s="195" t="str">
        <f t="shared" si="15"/>
        <v/>
      </c>
      <c r="C124" s="507">
        <f>IF(D93="","-",+C123+1)</f>
        <v>2044</v>
      </c>
      <c r="D124" s="374">
        <f>IF(F123+SUM(E$99:E123)=D$92,F123,D$92-SUM(E$99:E123))</f>
        <v>3952876.1152796885</v>
      </c>
      <c r="E124" s="522">
        <f>IF(+J96&lt;F123,J96,D124)</f>
        <v>229242.61904761905</v>
      </c>
      <c r="F124" s="523">
        <f t="shared" si="17"/>
        <v>3723633.4962320696</v>
      </c>
      <c r="G124" s="523">
        <f t="shared" si="18"/>
        <v>3838254.8057558788</v>
      </c>
      <c r="H124" s="526">
        <f t="shared" si="19"/>
        <v>680075.74957887293</v>
      </c>
      <c r="I124" s="577">
        <f t="shared" si="20"/>
        <v>680075.74957887293</v>
      </c>
      <c r="J124" s="514">
        <f t="shared" si="11"/>
        <v>0</v>
      </c>
      <c r="K124" s="514"/>
      <c r="L124" s="525"/>
      <c r="M124" s="514">
        <f t="shared" si="21"/>
        <v>0</v>
      </c>
      <c r="N124" s="525"/>
      <c r="O124" s="514">
        <f t="shared" si="13"/>
        <v>0</v>
      </c>
      <c r="P124" s="514">
        <f t="shared" si="14"/>
        <v>0</v>
      </c>
    </row>
    <row r="125" spans="2:16">
      <c r="B125" s="195" t="str">
        <f t="shared" si="15"/>
        <v/>
      </c>
      <c r="C125" s="507">
        <f>IF(D93="","-",+C124+1)</f>
        <v>2045</v>
      </c>
      <c r="D125" s="374">
        <f>IF(F124+SUM(E$99:E124)=D$92,F124,D$92-SUM(E$99:E124))</f>
        <v>3723633.4962320696</v>
      </c>
      <c r="E125" s="522">
        <f>IF(+J96&lt;F124,J96,D125)</f>
        <v>229242.61904761905</v>
      </c>
      <c r="F125" s="523">
        <f t="shared" si="17"/>
        <v>3494390.8771844506</v>
      </c>
      <c r="G125" s="523">
        <f t="shared" si="18"/>
        <v>3609012.1867082603</v>
      </c>
      <c r="H125" s="526">
        <f t="shared" si="19"/>
        <v>653149.40601214662</v>
      </c>
      <c r="I125" s="577">
        <f t="shared" si="20"/>
        <v>653149.40601214662</v>
      </c>
      <c r="J125" s="514">
        <f t="shared" si="11"/>
        <v>0</v>
      </c>
      <c r="K125" s="514"/>
      <c r="L125" s="525"/>
      <c r="M125" s="514">
        <f t="shared" si="21"/>
        <v>0</v>
      </c>
      <c r="N125" s="525"/>
      <c r="O125" s="514">
        <f t="shared" si="13"/>
        <v>0</v>
      </c>
      <c r="P125" s="514">
        <f t="shared" si="14"/>
        <v>0</v>
      </c>
    </row>
    <row r="126" spans="2:16">
      <c r="B126" s="195" t="str">
        <f t="shared" si="15"/>
        <v/>
      </c>
      <c r="C126" s="507">
        <f>IF(D93="","-",+C125+1)</f>
        <v>2046</v>
      </c>
      <c r="D126" s="374">
        <f>IF(F125+SUM(E$99:E125)=D$92,F125,D$92-SUM(E$99:E125))</f>
        <v>3494390.8771844506</v>
      </c>
      <c r="E126" s="522">
        <f>IF(+J96&lt;F125,J96,D126)</f>
        <v>229242.61904761905</v>
      </c>
      <c r="F126" s="523">
        <f t="shared" si="17"/>
        <v>3265148.2581368317</v>
      </c>
      <c r="G126" s="523">
        <f t="shared" si="18"/>
        <v>3379769.5676606409</v>
      </c>
      <c r="H126" s="526">
        <f t="shared" si="19"/>
        <v>626223.06244542007</v>
      </c>
      <c r="I126" s="577">
        <f t="shared" si="20"/>
        <v>626223.06244542007</v>
      </c>
      <c r="J126" s="514">
        <f t="shared" si="11"/>
        <v>0</v>
      </c>
      <c r="K126" s="514"/>
      <c r="L126" s="525"/>
      <c r="M126" s="514">
        <f t="shared" si="21"/>
        <v>0</v>
      </c>
      <c r="N126" s="525"/>
      <c r="O126" s="514">
        <f t="shared" si="13"/>
        <v>0</v>
      </c>
      <c r="P126" s="514">
        <f t="shared" si="14"/>
        <v>0</v>
      </c>
    </row>
    <row r="127" spans="2:16">
      <c r="B127" s="195" t="str">
        <f t="shared" si="15"/>
        <v/>
      </c>
      <c r="C127" s="507">
        <f>IF(D93="","-",+C126+1)</f>
        <v>2047</v>
      </c>
      <c r="D127" s="374">
        <f>IF(F126+SUM(E$99:E126)=D$92,F126,D$92-SUM(E$99:E126))</f>
        <v>3265148.2581368317</v>
      </c>
      <c r="E127" s="522">
        <f>IF(+J96&lt;F126,J96,D127)</f>
        <v>229242.61904761905</v>
      </c>
      <c r="F127" s="523">
        <f t="shared" si="17"/>
        <v>3035905.6390892128</v>
      </c>
      <c r="G127" s="523">
        <f t="shared" si="18"/>
        <v>3150526.9486130225</v>
      </c>
      <c r="H127" s="526">
        <f t="shared" si="19"/>
        <v>599296.71887869365</v>
      </c>
      <c r="I127" s="577">
        <f t="shared" si="20"/>
        <v>599296.71887869365</v>
      </c>
      <c r="J127" s="514">
        <f t="shared" si="11"/>
        <v>0</v>
      </c>
      <c r="K127" s="514"/>
      <c r="L127" s="525"/>
      <c r="M127" s="514">
        <f t="shared" si="21"/>
        <v>0</v>
      </c>
      <c r="N127" s="525"/>
      <c r="O127" s="514">
        <f t="shared" si="13"/>
        <v>0</v>
      </c>
      <c r="P127" s="514">
        <f t="shared" si="14"/>
        <v>0</v>
      </c>
    </row>
    <row r="128" spans="2:16">
      <c r="B128" s="195" t="str">
        <f t="shared" si="15"/>
        <v/>
      </c>
      <c r="C128" s="507">
        <f>IF(D93="","-",+C127+1)</f>
        <v>2048</v>
      </c>
      <c r="D128" s="374">
        <f>IF(F127+SUM(E$99:E127)=D$92,F127,D$92-SUM(E$99:E127))</f>
        <v>3035905.6390892128</v>
      </c>
      <c r="E128" s="522">
        <f>IF(+J96&lt;F127,J96,D128)</f>
        <v>229242.61904761905</v>
      </c>
      <c r="F128" s="523">
        <f t="shared" si="17"/>
        <v>2806663.0200415938</v>
      </c>
      <c r="G128" s="523">
        <f t="shared" si="18"/>
        <v>2921284.3295654031</v>
      </c>
      <c r="H128" s="526">
        <f t="shared" si="19"/>
        <v>572370.37531196722</v>
      </c>
      <c r="I128" s="577">
        <f t="shared" si="20"/>
        <v>572370.37531196722</v>
      </c>
      <c r="J128" s="514">
        <f t="shared" si="11"/>
        <v>0</v>
      </c>
      <c r="K128" s="514"/>
      <c r="L128" s="525"/>
      <c r="M128" s="514">
        <f t="shared" si="21"/>
        <v>0</v>
      </c>
      <c r="N128" s="525"/>
      <c r="O128" s="514">
        <f t="shared" si="13"/>
        <v>0</v>
      </c>
      <c r="P128" s="514">
        <f t="shared" si="14"/>
        <v>0</v>
      </c>
    </row>
    <row r="129" spans="2:16">
      <c r="B129" s="195" t="str">
        <f t="shared" si="15"/>
        <v/>
      </c>
      <c r="C129" s="507">
        <f>IF(D93="","-",+C128+1)</f>
        <v>2049</v>
      </c>
      <c r="D129" s="374">
        <f>IF(F128+SUM(E$99:E128)=D$92,F128,D$92-SUM(E$99:E128))</f>
        <v>2806663.0200415938</v>
      </c>
      <c r="E129" s="522">
        <f>IF(+J96&lt;F128,J96,D129)</f>
        <v>229242.61904761905</v>
      </c>
      <c r="F129" s="523">
        <f t="shared" si="17"/>
        <v>2577420.4009939749</v>
      </c>
      <c r="G129" s="523">
        <f t="shared" si="18"/>
        <v>2692041.7105177846</v>
      </c>
      <c r="H129" s="526">
        <f t="shared" si="19"/>
        <v>545444.03174524079</v>
      </c>
      <c r="I129" s="577">
        <f t="shared" si="20"/>
        <v>545444.03174524079</v>
      </c>
      <c r="J129" s="514">
        <f t="shared" si="11"/>
        <v>0</v>
      </c>
      <c r="K129" s="514"/>
      <c r="L129" s="525"/>
      <c r="M129" s="514">
        <f t="shared" si="21"/>
        <v>0</v>
      </c>
      <c r="N129" s="525"/>
      <c r="O129" s="514">
        <f t="shared" si="13"/>
        <v>0</v>
      </c>
      <c r="P129" s="514">
        <f t="shared" si="14"/>
        <v>0</v>
      </c>
    </row>
    <row r="130" spans="2:16">
      <c r="B130" s="195" t="str">
        <f t="shared" si="15"/>
        <v/>
      </c>
      <c r="C130" s="507">
        <f>IF(D93="","-",+C129+1)</f>
        <v>2050</v>
      </c>
      <c r="D130" s="374">
        <f>IF(F129+SUM(E$99:E129)=D$92,F129,D$92-SUM(E$99:E129))</f>
        <v>2577420.4009939749</v>
      </c>
      <c r="E130" s="522">
        <f>IF(+J96&lt;F129,J96,D130)</f>
        <v>229242.61904761905</v>
      </c>
      <c r="F130" s="523">
        <f t="shared" si="17"/>
        <v>2348177.7819463559</v>
      </c>
      <c r="G130" s="523">
        <f t="shared" si="18"/>
        <v>2462799.0914701652</v>
      </c>
      <c r="H130" s="526">
        <f t="shared" si="19"/>
        <v>518517.68817851425</v>
      </c>
      <c r="I130" s="577">
        <f t="shared" si="20"/>
        <v>518517.68817851425</v>
      </c>
      <c r="J130" s="514">
        <f t="shared" si="11"/>
        <v>0</v>
      </c>
      <c r="K130" s="514"/>
      <c r="L130" s="525"/>
      <c r="M130" s="514">
        <f t="shared" si="21"/>
        <v>0</v>
      </c>
      <c r="N130" s="525"/>
      <c r="O130" s="514">
        <f t="shared" si="13"/>
        <v>0</v>
      </c>
      <c r="P130" s="514">
        <f t="shared" si="14"/>
        <v>0</v>
      </c>
    </row>
    <row r="131" spans="2:16">
      <c r="B131" s="195" t="str">
        <f t="shared" si="15"/>
        <v/>
      </c>
      <c r="C131" s="507">
        <f>IF(D93="","-",+C130+1)</f>
        <v>2051</v>
      </c>
      <c r="D131" s="374">
        <f>IF(F130+SUM(E$99:E130)=D$92,F130,D$92-SUM(E$99:E130))</f>
        <v>2348177.7819463559</v>
      </c>
      <c r="E131" s="522">
        <f>IF(+J96&lt;F130,J96,D131)</f>
        <v>229242.61904761905</v>
      </c>
      <c r="F131" s="523">
        <f t="shared" si="17"/>
        <v>2118935.162898737</v>
      </c>
      <c r="G131" s="523">
        <f t="shared" si="18"/>
        <v>2233556.4724225467</v>
      </c>
      <c r="H131" s="526">
        <f t="shared" si="19"/>
        <v>491591.34461178788</v>
      </c>
      <c r="I131" s="577">
        <f t="shared" si="20"/>
        <v>491591.34461178788</v>
      </c>
      <c r="J131" s="514">
        <f t="shared" ref="J131:J154" si="22">+I541-H541</f>
        <v>0</v>
      </c>
      <c r="K131" s="514"/>
      <c r="L131" s="525"/>
      <c r="M131" s="514">
        <f t="shared" ref="M131:M154" si="23">IF(L541&lt;&gt;0,+H541-L541,0)</f>
        <v>0</v>
      </c>
      <c r="N131" s="525"/>
      <c r="O131" s="514">
        <f t="shared" ref="O131:O154" si="24">IF(N541&lt;&gt;0,+I541-N541,0)</f>
        <v>0</v>
      </c>
      <c r="P131" s="514">
        <f t="shared" ref="P131:P154" si="25">+O541-M541</f>
        <v>0</v>
      </c>
    </row>
    <row r="132" spans="2:16">
      <c r="B132" s="195" t="str">
        <f t="shared" si="15"/>
        <v/>
      </c>
      <c r="C132" s="507">
        <f>IF(D93="","-",+C131+1)</f>
        <v>2052</v>
      </c>
      <c r="D132" s="374">
        <f>IF(F131+SUM(E$99:E131)=D$92,F131,D$92-SUM(E$99:E131))</f>
        <v>2118935.162898737</v>
      </c>
      <c r="E132" s="522">
        <f>IF(+J96&lt;F131,J96,D132)</f>
        <v>229242.61904761905</v>
      </c>
      <c r="F132" s="523">
        <f t="shared" si="17"/>
        <v>1889692.5438511181</v>
      </c>
      <c r="G132" s="523">
        <f t="shared" si="18"/>
        <v>2004313.8533749275</v>
      </c>
      <c r="H132" s="526">
        <f t="shared" si="19"/>
        <v>464665.00104506139</v>
      </c>
      <c r="I132" s="577">
        <f t="shared" si="20"/>
        <v>464665.00104506139</v>
      </c>
      <c r="J132" s="514">
        <f t="shared" si="22"/>
        <v>0</v>
      </c>
      <c r="K132" s="514"/>
      <c r="L132" s="525"/>
      <c r="M132" s="514">
        <f t="shared" si="23"/>
        <v>0</v>
      </c>
      <c r="N132" s="525"/>
      <c r="O132" s="514">
        <f t="shared" si="24"/>
        <v>0</v>
      </c>
      <c r="P132" s="514">
        <f t="shared" si="25"/>
        <v>0</v>
      </c>
    </row>
    <row r="133" spans="2:16">
      <c r="B133" s="195" t="str">
        <f t="shared" si="15"/>
        <v/>
      </c>
      <c r="C133" s="507">
        <f>IF(D93="","-",+C132+1)</f>
        <v>2053</v>
      </c>
      <c r="D133" s="374">
        <f>IF(F132+SUM(E$99:E132)=D$92,F132,D$92-SUM(E$99:E132))</f>
        <v>1889692.5438511181</v>
      </c>
      <c r="E133" s="522">
        <f>IF(+J96&lt;F132,J96,D133)</f>
        <v>229242.61904761905</v>
      </c>
      <c r="F133" s="523">
        <f t="shared" si="17"/>
        <v>1660449.9248034991</v>
      </c>
      <c r="G133" s="523">
        <f t="shared" si="18"/>
        <v>1775071.2343273086</v>
      </c>
      <c r="H133" s="526">
        <f t="shared" si="19"/>
        <v>437738.65747833491</v>
      </c>
      <c r="I133" s="577">
        <f t="shared" si="20"/>
        <v>437738.65747833491</v>
      </c>
      <c r="J133" s="514">
        <f t="shared" si="22"/>
        <v>0</v>
      </c>
      <c r="K133" s="514"/>
      <c r="L133" s="525"/>
      <c r="M133" s="514">
        <f t="shared" si="23"/>
        <v>0</v>
      </c>
      <c r="N133" s="525"/>
      <c r="O133" s="514">
        <f t="shared" si="24"/>
        <v>0</v>
      </c>
      <c r="P133" s="514">
        <f t="shared" si="25"/>
        <v>0</v>
      </c>
    </row>
    <row r="134" spans="2:16">
      <c r="B134" s="195" t="str">
        <f t="shared" si="15"/>
        <v/>
      </c>
      <c r="C134" s="507">
        <f>IF(D93="","-",+C133+1)</f>
        <v>2054</v>
      </c>
      <c r="D134" s="374">
        <f>IF(F133+SUM(E$99:E133)=D$92,F133,D$92-SUM(E$99:E133))</f>
        <v>1660449.9248034991</v>
      </c>
      <c r="E134" s="522">
        <f>IF(+J96&lt;F133,J96,D134)</f>
        <v>229242.61904761905</v>
      </c>
      <c r="F134" s="523">
        <f t="shared" si="17"/>
        <v>1431207.3057558802</v>
      </c>
      <c r="G134" s="523">
        <f t="shared" si="18"/>
        <v>1545828.6152796897</v>
      </c>
      <c r="H134" s="526">
        <f t="shared" si="19"/>
        <v>410812.31391160842</v>
      </c>
      <c r="I134" s="577">
        <f t="shared" si="20"/>
        <v>410812.31391160842</v>
      </c>
      <c r="J134" s="514">
        <f t="shared" si="22"/>
        <v>0</v>
      </c>
      <c r="K134" s="514"/>
      <c r="L134" s="525"/>
      <c r="M134" s="514">
        <f t="shared" si="23"/>
        <v>0</v>
      </c>
      <c r="N134" s="525"/>
      <c r="O134" s="514">
        <f t="shared" si="24"/>
        <v>0</v>
      </c>
      <c r="P134" s="514">
        <f t="shared" si="25"/>
        <v>0</v>
      </c>
    </row>
    <row r="135" spans="2:16">
      <c r="B135" s="195" t="str">
        <f t="shared" si="15"/>
        <v/>
      </c>
      <c r="C135" s="507">
        <f>IF(D93="","-",+C134+1)</f>
        <v>2055</v>
      </c>
      <c r="D135" s="374">
        <f>IF(F134+SUM(E$99:E134)=D$92,F134,D$92-SUM(E$99:E134))</f>
        <v>1431207.3057558802</v>
      </c>
      <c r="E135" s="522">
        <f>IF(+J96&lt;F134,J96,D135)</f>
        <v>229242.61904761905</v>
      </c>
      <c r="F135" s="523">
        <f t="shared" si="17"/>
        <v>1201964.6867082613</v>
      </c>
      <c r="G135" s="523">
        <f t="shared" si="18"/>
        <v>1316585.9962320707</v>
      </c>
      <c r="H135" s="526">
        <f t="shared" si="19"/>
        <v>383885.97034488199</v>
      </c>
      <c r="I135" s="577">
        <f t="shared" si="20"/>
        <v>383885.97034488199</v>
      </c>
      <c r="J135" s="514">
        <f t="shared" si="22"/>
        <v>0</v>
      </c>
      <c r="K135" s="514"/>
      <c r="L135" s="525"/>
      <c r="M135" s="514">
        <f t="shared" si="23"/>
        <v>0</v>
      </c>
      <c r="N135" s="525"/>
      <c r="O135" s="514">
        <f t="shared" si="24"/>
        <v>0</v>
      </c>
      <c r="P135" s="514">
        <f t="shared" si="25"/>
        <v>0</v>
      </c>
    </row>
    <row r="136" spans="2:16">
      <c r="B136" s="195" t="str">
        <f t="shared" si="15"/>
        <v/>
      </c>
      <c r="C136" s="507">
        <f>IF(D93="","-",+C135+1)</f>
        <v>2056</v>
      </c>
      <c r="D136" s="374">
        <f>IF(F135+SUM(E$99:E135)=D$92,F135,D$92-SUM(E$99:E135))</f>
        <v>1201964.6867082613</v>
      </c>
      <c r="E136" s="522">
        <f>IF(+J96&lt;F135,J96,D136)</f>
        <v>229242.61904761905</v>
      </c>
      <c r="F136" s="523">
        <f t="shared" si="17"/>
        <v>972722.06766064221</v>
      </c>
      <c r="G136" s="523">
        <f t="shared" si="18"/>
        <v>1087343.3771844518</v>
      </c>
      <c r="H136" s="526">
        <f t="shared" si="19"/>
        <v>356959.62677815557</v>
      </c>
      <c r="I136" s="577">
        <f t="shared" si="20"/>
        <v>356959.62677815557</v>
      </c>
      <c r="J136" s="514">
        <f t="shared" si="22"/>
        <v>0</v>
      </c>
      <c r="K136" s="514"/>
      <c r="L136" s="525"/>
      <c r="M136" s="514">
        <f t="shared" si="23"/>
        <v>0</v>
      </c>
      <c r="N136" s="525"/>
      <c r="O136" s="514">
        <f t="shared" si="24"/>
        <v>0</v>
      </c>
      <c r="P136" s="514">
        <f t="shared" si="25"/>
        <v>0</v>
      </c>
    </row>
    <row r="137" spans="2:16">
      <c r="B137" s="195" t="str">
        <f t="shared" si="15"/>
        <v/>
      </c>
      <c r="C137" s="507">
        <f>IF(D93="","-",+C136+1)</f>
        <v>2057</v>
      </c>
      <c r="D137" s="374">
        <f>IF(F136+SUM(E$99:E136)=D$92,F136,D$92-SUM(E$99:E136))</f>
        <v>972722.06766064221</v>
      </c>
      <c r="E137" s="522">
        <f>IF(+J96&lt;F136,J96,D137)</f>
        <v>229242.61904761905</v>
      </c>
      <c r="F137" s="523">
        <f t="shared" si="17"/>
        <v>743479.44861302315</v>
      </c>
      <c r="G137" s="523">
        <f t="shared" si="18"/>
        <v>858100.75813683262</v>
      </c>
      <c r="H137" s="526">
        <f t="shared" si="19"/>
        <v>330033.28321142908</v>
      </c>
      <c r="I137" s="577">
        <f t="shared" si="20"/>
        <v>330033.28321142908</v>
      </c>
      <c r="J137" s="514">
        <f t="shared" si="22"/>
        <v>0</v>
      </c>
      <c r="K137" s="514"/>
      <c r="L137" s="525"/>
      <c r="M137" s="514">
        <f t="shared" si="23"/>
        <v>0</v>
      </c>
      <c r="N137" s="525"/>
      <c r="O137" s="514">
        <f t="shared" si="24"/>
        <v>0</v>
      </c>
      <c r="P137" s="514">
        <f t="shared" si="25"/>
        <v>0</v>
      </c>
    </row>
    <row r="138" spans="2:16">
      <c r="B138" s="195" t="str">
        <f t="shared" si="15"/>
        <v/>
      </c>
      <c r="C138" s="507">
        <f>IF(D93="","-",+C137+1)</f>
        <v>2058</v>
      </c>
      <c r="D138" s="374">
        <f>IF(F137+SUM(E$99:E137)=D$92,F137,D$92-SUM(E$99:E137))</f>
        <v>743479.44861302315</v>
      </c>
      <c r="E138" s="522">
        <f>IF(+J96&lt;F137,J96,D138)</f>
        <v>229242.61904761905</v>
      </c>
      <c r="F138" s="523">
        <f t="shared" si="17"/>
        <v>514236.8295654041</v>
      </c>
      <c r="G138" s="523">
        <f t="shared" si="18"/>
        <v>628858.13908921368</v>
      </c>
      <c r="H138" s="526">
        <f t="shared" si="19"/>
        <v>303106.93964470259</v>
      </c>
      <c r="I138" s="577">
        <f t="shared" si="20"/>
        <v>303106.93964470259</v>
      </c>
      <c r="J138" s="514">
        <f t="shared" si="22"/>
        <v>0</v>
      </c>
      <c r="K138" s="514"/>
      <c r="L138" s="525"/>
      <c r="M138" s="514">
        <f t="shared" si="23"/>
        <v>0</v>
      </c>
      <c r="N138" s="525"/>
      <c r="O138" s="514">
        <f t="shared" si="24"/>
        <v>0</v>
      </c>
      <c r="P138" s="514">
        <f t="shared" si="25"/>
        <v>0</v>
      </c>
    </row>
    <row r="139" spans="2:16">
      <c r="B139" s="195" t="str">
        <f t="shared" si="15"/>
        <v/>
      </c>
      <c r="C139" s="507">
        <f>IF(D93="","-",+C138+1)</f>
        <v>2059</v>
      </c>
      <c r="D139" s="374">
        <f>IF(F138+SUM(E$99:E138)=D$92,F138,D$92-SUM(E$99:E138))</f>
        <v>514236.8295654041</v>
      </c>
      <c r="E139" s="522">
        <f>IF(+J96&lt;F138,J96,D139)</f>
        <v>229242.61904761905</v>
      </c>
      <c r="F139" s="523">
        <f t="shared" si="17"/>
        <v>284994.21051778505</v>
      </c>
      <c r="G139" s="523">
        <f t="shared" si="18"/>
        <v>399615.52004159457</v>
      </c>
      <c r="H139" s="526">
        <f t="shared" si="19"/>
        <v>276180.59607797617</v>
      </c>
      <c r="I139" s="577">
        <f t="shared" si="20"/>
        <v>276180.59607797617</v>
      </c>
      <c r="J139" s="514">
        <f t="shared" si="22"/>
        <v>0</v>
      </c>
      <c r="K139" s="514"/>
      <c r="L139" s="525"/>
      <c r="M139" s="514">
        <f t="shared" si="23"/>
        <v>0</v>
      </c>
      <c r="N139" s="525"/>
      <c r="O139" s="514">
        <f t="shared" si="24"/>
        <v>0</v>
      </c>
      <c r="P139" s="514">
        <f t="shared" si="25"/>
        <v>0</v>
      </c>
    </row>
    <row r="140" spans="2:16">
      <c r="B140" s="195" t="str">
        <f t="shared" si="15"/>
        <v/>
      </c>
      <c r="C140" s="507">
        <f>IF(D93="","-",+C139+1)</f>
        <v>2060</v>
      </c>
      <c r="D140" s="374">
        <f>IF(F139+SUM(E$99:E139)=D$92,F139,D$92-SUM(E$99:E139))</f>
        <v>284994.21051778505</v>
      </c>
      <c r="E140" s="522">
        <f>IF(+J96&lt;F139,J96,D140)</f>
        <v>229242.61904761905</v>
      </c>
      <c r="F140" s="523">
        <f t="shared" si="17"/>
        <v>55751.591470165993</v>
      </c>
      <c r="G140" s="523">
        <f t="shared" si="18"/>
        <v>170372.90099397552</v>
      </c>
      <c r="H140" s="526">
        <f t="shared" si="19"/>
        <v>249254.25251124968</v>
      </c>
      <c r="I140" s="577">
        <f t="shared" si="20"/>
        <v>249254.25251124968</v>
      </c>
      <c r="J140" s="514">
        <f t="shared" si="22"/>
        <v>0</v>
      </c>
      <c r="K140" s="514"/>
      <c r="L140" s="525"/>
      <c r="M140" s="514">
        <f t="shared" si="23"/>
        <v>0</v>
      </c>
      <c r="N140" s="525"/>
      <c r="O140" s="514">
        <f t="shared" si="24"/>
        <v>0</v>
      </c>
      <c r="P140" s="514">
        <f t="shared" si="25"/>
        <v>0</v>
      </c>
    </row>
    <row r="141" spans="2:16">
      <c r="B141" s="195" t="str">
        <f t="shared" si="15"/>
        <v/>
      </c>
      <c r="C141" s="507">
        <f>IF(D93="","-",+C140+1)</f>
        <v>2061</v>
      </c>
      <c r="D141" s="374">
        <f>IF(F140+SUM(E$99:E140)=D$92,F140,D$92-SUM(E$99:E140))</f>
        <v>55751.591470165993</v>
      </c>
      <c r="E141" s="522">
        <f>IF(+J96&lt;F140,J96,D141)</f>
        <v>55751.591470165993</v>
      </c>
      <c r="F141" s="523">
        <f t="shared" si="17"/>
        <v>0</v>
      </c>
      <c r="G141" s="523">
        <f t="shared" si="18"/>
        <v>27875.795735082997</v>
      </c>
      <c r="H141" s="526">
        <f t="shared" si="19"/>
        <v>59025.822310299685</v>
      </c>
      <c r="I141" s="577">
        <f t="shared" si="20"/>
        <v>59025.822310299685</v>
      </c>
      <c r="J141" s="514">
        <f t="shared" si="22"/>
        <v>0</v>
      </c>
      <c r="K141" s="514"/>
      <c r="L141" s="525"/>
      <c r="M141" s="514">
        <f t="shared" si="23"/>
        <v>0</v>
      </c>
      <c r="N141" s="525"/>
      <c r="O141" s="514">
        <f t="shared" si="24"/>
        <v>0</v>
      </c>
      <c r="P141" s="514">
        <f t="shared" si="25"/>
        <v>0</v>
      </c>
    </row>
    <row r="142" spans="2:16">
      <c r="B142" s="195" t="str">
        <f t="shared" si="15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7"/>
        <v>0</v>
      </c>
      <c r="G142" s="523">
        <f t="shared" si="18"/>
        <v>0</v>
      </c>
      <c r="H142" s="526">
        <f t="shared" si="19"/>
        <v>0</v>
      </c>
      <c r="I142" s="577">
        <f t="shared" si="20"/>
        <v>0</v>
      </c>
      <c r="J142" s="514">
        <f t="shared" si="22"/>
        <v>0</v>
      </c>
      <c r="K142" s="514"/>
      <c r="L142" s="525"/>
      <c r="M142" s="514">
        <f t="shared" si="23"/>
        <v>0</v>
      </c>
      <c r="N142" s="525"/>
      <c r="O142" s="514">
        <f t="shared" si="24"/>
        <v>0</v>
      </c>
      <c r="P142" s="514">
        <f t="shared" si="25"/>
        <v>0</v>
      </c>
    </row>
    <row r="143" spans="2:16">
      <c r="B143" s="195" t="str">
        <f t="shared" si="15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7"/>
        <v>0</v>
      </c>
      <c r="G143" s="523">
        <f t="shared" si="18"/>
        <v>0</v>
      </c>
      <c r="H143" s="526">
        <f t="shared" si="19"/>
        <v>0</v>
      </c>
      <c r="I143" s="577">
        <f t="shared" si="20"/>
        <v>0</v>
      </c>
      <c r="J143" s="514">
        <f t="shared" si="22"/>
        <v>0</v>
      </c>
      <c r="K143" s="514"/>
      <c r="L143" s="525"/>
      <c r="M143" s="514">
        <f t="shared" si="23"/>
        <v>0</v>
      </c>
      <c r="N143" s="525"/>
      <c r="O143" s="514">
        <f t="shared" si="24"/>
        <v>0</v>
      </c>
      <c r="P143" s="514">
        <f t="shared" si="25"/>
        <v>0</v>
      </c>
    </row>
    <row r="144" spans="2:16">
      <c r="B144" s="195" t="str">
        <f t="shared" si="15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7"/>
        <v>0</v>
      </c>
      <c r="G144" s="523">
        <f t="shared" si="18"/>
        <v>0</v>
      </c>
      <c r="H144" s="526">
        <f t="shared" si="19"/>
        <v>0</v>
      </c>
      <c r="I144" s="577">
        <f t="shared" si="20"/>
        <v>0</v>
      </c>
      <c r="J144" s="514">
        <f t="shared" si="22"/>
        <v>0</v>
      </c>
      <c r="K144" s="514"/>
      <c r="L144" s="525"/>
      <c r="M144" s="514">
        <f t="shared" si="23"/>
        <v>0</v>
      </c>
      <c r="N144" s="525"/>
      <c r="O144" s="514">
        <f t="shared" si="24"/>
        <v>0</v>
      </c>
      <c r="P144" s="514">
        <f t="shared" si="25"/>
        <v>0</v>
      </c>
    </row>
    <row r="145" spans="2:16">
      <c r="B145" s="195" t="str">
        <f t="shared" si="15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7"/>
        <v>0</v>
      </c>
      <c r="G145" s="523">
        <f t="shared" si="18"/>
        <v>0</v>
      </c>
      <c r="H145" s="526">
        <f t="shared" si="19"/>
        <v>0</v>
      </c>
      <c r="I145" s="577">
        <f t="shared" si="20"/>
        <v>0</v>
      </c>
      <c r="J145" s="514">
        <f t="shared" si="22"/>
        <v>0</v>
      </c>
      <c r="K145" s="514"/>
      <c r="L145" s="525"/>
      <c r="M145" s="514">
        <f t="shared" si="23"/>
        <v>0</v>
      </c>
      <c r="N145" s="525"/>
      <c r="O145" s="514">
        <f t="shared" si="24"/>
        <v>0</v>
      </c>
      <c r="P145" s="514">
        <f t="shared" si="25"/>
        <v>0</v>
      </c>
    </row>
    <row r="146" spans="2:16">
      <c r="B146" s="195" t="str">
        <f t="shared" si="15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7"/>
        <v>0</v>
      </c>
      <c r="G146" s="523">
        <f t="shared" si="18"/>
        <v>0</v>
      </c>
      <c r="H146" s="526">
        <f t="shared" si="19"/>
        <v>0</v>
      </c>
      <c r="I146" s="577">
        <f t="shared" si="20"/>
        <v>0</v>
      </c>
      <c r="J146" s="514">
        <f t="shared" si="22"/>
        <v>0</v>
      </c>
      <c r="K146" s="514"/>
      <c r="L146" s="525"/>
      <c r="M146" s="514">
        <f t="shared" si="23"/>
        <v>0</v>
      </c>
      <c r="N146" s="525"/>
      <c r="O146" s="514">
        <f t="shared" si="24"/>
        <v>0</v>
      </c>
      <c r="P146" s="514">
        <f t="shared" si="25"/>
        <v>0</v>
      </c>
    </row>
    <row r="147" spans="2:16">
      <c r="B147" s="195" t="str">
        <f t="shared" si="15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7"/>
        <v>0</v>
      </c>
      <c r="G147" s="523">
        <f t="shared" si="18"/>
        <v>0</v>
      </c>
      <c r="H147" s="526">
        <f t="shared" si="19"/>
        <v>0</v>
      </c>
      <c r="I147" s="577">
        <f t="shared" si="20"/>
        <v>0</v>
      </c>
      <c r="J147" s="514">
        <f t="shared" si="22"/>
        <v>0</v>
      </c>
      <c r="K147" s="514"/>
      <c r="L147" s="525"/>
      <c r="M147" s="514">
        <f t="shared" si="23"/>
        <v>0</v>
      </c>
      <c r="N147" s="525"/>
      <c r="O147" s="514">
        <f t="shared" si="24"/>
        <v>0</v>
      </c>
      <c r="P147" s="514">
        <f t="shared" si="25"/>
        <v>0</v>
      </c>
    </row>
    <row r="148" spans="2:16">
      <c r="B148" s="195" t="str">
        <f t="shared" si="15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7"/>
        <v>0</v>
      </c>
      <c r="G148" s="523">
        <f t="shared" si="18"/>
        <v>0</v>
      </c>
      <c r="H148" s="526">
        <f t="shared" si="19"/>
        <v>0</v>
      </c>
      <c r="I148" s="577">
        <f t="shared" si="20"/>
        <v>0</v>
      </c>
      <c r="J148" s="514">
        <f t="shared" si="22"/>
        <v>0</v>
      </c>
      <c r="K148" s="514"/>
      <c r="L148" s="525"/>
      <c r="M148" s="514">
        <f t="shared" si="23"/>
        <v>0</v>
      </c>
      <c r="N148" s="525"/>
      <c r="O148" s="514">
        <f t="shared" si="24"/>
        <v>0</v>
      </c>
      <c r="P148" s="514">
        <f t="shared" si="25"/>
        <v>0</v>
      </c>
    </row>
    <row r="149" spans="2:16">
      <c r="B149" s="195" t="str">
        <f t="shared" si="15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7"/>
        <v>0</v>
      </c>
      <c r="G149" s="523">
        <f t="shared" si="18"/>
        <v>0</v>
      </c>
      <c r="H149" s="526">
        <f t="shared" si="19"/>
        <v>0</v>
      </c>
      <c r="I149" s="577">
        <f t="shared" si="20"/>
        <v>0</v>
      </c>
      <c r="J149" s="514">
        <f t="shared" si="22"/>
        <v>0</v>
      </c>
      <c r="K149" s="514"/>
      <c r="L149" s="525"/>
      <c r="M149" s="514">
        <f t="shared" si="23"/>
        <v>0</v>
      </c>
      <c r="N149" s="525"/>
      <c r="O149" s="514">
        <f t="shared" si="24"/>
        <v>0</v>
      </c>
      <c r="P149" s="514">
        <f t="shared" si="25"/>
        <v>0</v>
      </c>
    </row>
    <row r="150" spans="2:16">
      <c r="B150" s="195" t="str">
        <f t="shared" si="15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7"/>
        <v>0</v>
      </c>
      <c r="G150" s="523">
        <f t="shared" si="18"/>
        <v>0</v>
      </c>
      <c r="H150" s="526">
        <f t="shared" si="19"/>
        <v>0</v>
      </c>
      <c r="I150" s="577">
        <f t="shared" si="20"/>
        <v>0</v>
      </c>
      <c r="J150" s="514">
        <f t="shared" si="22"/>
        <v>0</v>
      </c>
      <c r="K150" s="514"/>
      <c r="L150" s="525"/>
      <c r="M150" s="514">
        <f t="shared" si="23"/>
        <v>0</v>
      </c>
      <c r="N150" s="525"/>
      <c r="O150" s="514">
        <f t="shared" si="24"/>
        <v>0</v>
      </c>
      <c r="P150" s="514">
        <f t="shared" si="25"/>
        <v>0</v>
      </c>
    </row>
    <row r="151" spans="2:16">
      <c r="B151" s="195" t="str">
        <f t="shared" si="15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7"/>
        <v>0</v>
      </c>
      <c r="G151" s="523">
        <f t="shared" si="18"/>
        <v>0</v>
      </c>
      <c r="H151" s="526">
        <f t="shared" si="19"/>
        <v>0</v>
      </c>
      <c r="I151" s="577">
        <f t="shared" si="20"/>
        <v>0</v>
      </c>
      <c r="J151" s="514">
        <f t="shared" si="22"/>
        <v>0</v>
      </c>
      <c r="K151" s="514"/>
      <c r="L151" s="525"/>
      <c r="M151" s="514">
        <f t="shared" si="23"/>
        <v>0</v>
      </c>
      <c r="N151" s="525"/>
      <c r="O151" s="514">
        <f t="shared" si="24"/>
        <v>0</v>
      </c>
      <c r="P151" s="514">
        <f t="shared" si="25"/>
        <v>0</v>
      </c>
    </row>
    <row r="152" spans="2:16">
      <c r="B152" s="195" t="str">
        <f t="shared" si="15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7"/>
        <v>0</v>
      </c>
      <c r="G152" s="523">
        <f t="shared" si="18"/>
        <v>0</v>
      </c>
      <c r="H152" s="526">
        <f t="shared" si="19"/>
        <v>0</v>
      </c>
      <c r="I152" s="577">
        <f t="shared" si="20"/>
        <v>0</v>
      </c>
      <c r="J152" s="514">
        <f t="shared" si="22"/>
        <v>0</v>
      </c>
      <c r="K152" s="514"/>
      <c r="L152" s="525"/>
      <c r="M152" s="514">
        <f t="shared" si="23"/>
        <v>0</v>
      </c>
      <c r="N152" s="525"/>
      <c r="O152" s="514">
        <f t="shared" si="24"/>
        <v>0</v>
      </c>
      <c r="P152" s="514">
        <f t="shared" si="25"/>
        <v>0</v>
      </c>
    </row>
    <row r="153" spans="2:16">
      <c r="B153" s="195" t="str">
        <f t="shared" si="15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7"/>
        <v>0</v>
      </c>
      <c r="G153" s="523">
        <f t="shared" si="18"/>
        <v>0</v>
      </c>
      <c r="H153" s="526">
        <f t="shared" si="19"/>
        <v>0</v>
      </c>
      <c r="I153" s="577">
        <f t="shared" si="20"/>
        <v>0</v>
      </c>
      <c r="J153" s="514">
        <f t="shared" si="22"/>
        <v>0</v>
      </c>
      <c r="K153" s="514"/>
      <c r="L153" s="525"/>
      <c r="M153" s="514">
        <f t="shared" si="23"/>
        <v>0</v>
      </c>
      <c r="N153" s="525"/>
      <c r="O153" s="514">
        <f t="shared" si="24"/>
        <v>0</v>
      </c>
      <c r="P153" s="514">
        <f t="shared" si="25"/>
        <v>0</v>
      </c>
    </row>
    <row r="154" spans="2:16" ht="13.5" thickBot="1">
      <c r="B154" s="195" t="str">
        <f t="shared" si="15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7"/>
        <v>0</v>
      </c>
      <c r="G154" s="528">
        <f t="shared" si="18"/>
        <v>0</v>
      </c>
      <c r="H154" s="530">
        <f t="shared" si="19"/>
        <v>0</v>
      </c>
      <c r="I154" s="579">
        <f t="shared" si="20"/>
        <v>0</v>
      </c>
      <c r="J154" s="533">
        <f t="shared" si="22"/>
        <v>0</v>
      </c>
      <c r="K154" s="514"/>
      <c r="L154" s="532"/>
      <c r="M154" s="533">
        <f t="shared" si="23"/>
        <v>0</v>
      </c>
      <c r="N154" s="532"/>
      <c r="O154" s="533">
        <f t="shared" si="24"/>
        <v>0</v>
      </c>
      <c r="P154" s="533">
        <f t="shared" si="25"/>
        <v>0</v>
      </c>
    </row>
    <row r="155" spans="2:16">
      <c r="C155" s="374" t="s">
        <v>78</v>
      </c>
      <c r="D155" s="375"/>
      <c r="E155" s="375">
        <f>SUM(E99:E154)</f>
        <v>9628190.0000000037</v>
      </c>
      <c r="F155" s="375"/>
      <c r="G155" s="375"/>
      <c r="H155" s="375">
        <f>SUM(H99:H154)</f>
        <v>32910428.278834566</v>
      </c>
      <c r="I155" s="375">
        <f>SUM(I99:I154)</f>
        <v>32910428.278834566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162"/>
  <sheetViews>
    <sheetView view="pageBreakPreview" zoomScale="80" zoomScaleNormal="70" zoomScaleSheetLayoutView="80" workbookViewId="0">
      <selection activeCell="D97" sqref="D9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493748.99039861257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493748.99039861257</v>
      </c>
      <c r="O6" s="269"/>
      <c r="P6" s="269"/>
    </row>
    <row r="7" spans="1:16" ht="13.5" thickBot="1">
      <c r="C7" s="467" t="s">
        <v>48</v>
      </c>
      <c r="D7" s="624" t="s">
        <v>458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472</v>
      </c>
      <c r="E9" s="637" t="s">
        <v>471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3813966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90808.71428571429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>+G17</f>
        <v>192042.98677355595</v>
      </c>
      <c r="L17" s="513">
        <f t="shared" ref="L17:L18" si="1">IF(K17&lt;&gt;0,+G17-K17,0)</f>
        <v>0</v>
      </c>
      <c r="M17" s="512">
        <f>+H17</f>
        <v>192042.98677355595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484092.97891210701</v>
      </c>
      <c r="H18" s="639">
        <v>484092.97891210701</v>
      </c>
      <c r="I18" s="511">
        <f t="shared" si="0"/>
        <v>0</v>
      </c>
      <c r="J18" s="511"/>
      <c r="K18" s="518">
        <f>+G18</f>
        <v>484092.97891210701</v>
      </c>
      <c r="L18" s="519">
        <f t="shared" si="1"/>
        <v>0</v>
      </c>
      <c r="M18" s="518">
        <f>+H18</f>
        <v>484092.97891210701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3727564.3394687176</v>
      </c>
      <c r="E19" s="630">
        <v>90991.952380952382</v>
      </c>
      <c r="F19" s="631">
        <v>3636572.3870877651</v>
      </c>
      <c r="G19" s="630">
        <v>481307.93404609448</v>
      </c>
      <c r="H19" s="639">
        <v>481307.93404609448</v>
      </c>
      <c r="I19" s="511">
        <f t="shared" si="0"/>
        <v>0</v>
      </c>
      <c r="J19" s="511"/>
      <c r="K19" s="518">
        <f>+G19</f>
        <v>481307.93404609448</v>
      </c>
      <c r="L19" s="519">
        <f t="shared" ref="L19" si="4">IF(K19&lt;&gt;0,+G19-K19,0)</f>
        <v>0</v>
      </c>
      <c r="M19" s="518">
        <f>+H19</f>
        <v>481307.93404609448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631">
        <v>3628876.3870877656</v>
      </c>
      <c r="E20" s="630">
        <v>90808.71428571429</v>
      </c>
      <c r="F20" s="631">
        <v>3538067.6728020515</v>
      </c>
      <c r="G20" s="630">
        <v>493748.99039861257</v>
      </c>
      <c r="H20" s="639">
        <v>493748.99039861257</v>
      </c>
      <c r="I20" s="511">
        <f t="shared" si="0"/>
        <v>0</v>
      </c>
      <c r="J20" s="511"/>
      <c r="K20" s="518">
        <f>+G20</f>
        <v>493748.99039861257</v>
      </c>
      <c r="L20" s="519">
        <f t="shared" ref="L20" si="6">IF(K20&lt;&gt;0,+G20-K20,0)</f>
        <v>0</v>
      </c>
      <c r="M20" s="518">
        <f>+H20</f>
        <v>493748.99039861257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3538067.6728020515</v>
      </c>
      <c r="E21" s="522">
        <f>IF(+I14&lt;F20,I14,D21)</f>
        <v>90808.71428571429</v>
      </c>
      <c r="F21" s="523">
        <f t="shared" ref="F21:F72" si="7">+D21-E21</f>
        <v>3447258.9585163374</v>
      </c>
      <c r="G21" s="524">
        <f t="shared" ref="G21:G72" si="8">+I$12*((D21+F21)/2)+E21</f>
        <v>483538.08653164271</v>
      </c>
      <c r="H21" s="491">
        <f t="shared" ref="H21:H72" si="9">+I$13*((D21+F21)/2)+E21</f>
        <v>483538.08653164271</v>
      </c>
      <c r="I21" s="511">
        <f t="shared" si="0"/>
        <v>0</v>
      </c>
      <c r="J21" s="511"/>
      <c r="K21" s="525"/>
      <c r="L21" s="514">
        <f t="shared" ref="L21:L72" si="10">IF(K21&lt;&gt;0,+G21-K21,0)</f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3447258.9585163374</v>
      </c>
      <c r="E22" s="522">
        <f>IF(+I14&lt;F21,I14,D22)</f>
        <v>90808.71428571429</v>
      </c>
      <c r="F22" s="523">
        <f t="shared" si="7"/>
        <v>3356450.2442306234</v>
      </c>
      <c r="G22" s="524">
        <f t="shared" si="8"/>
        <v>473327.18266467284</v>
      </c>
      <c r="H22" s="491">
        <f t="shared" si="9"/>
        <v>473327.18266467284</v>
      </c>
      <c r="I22" s="511">
        <f t="shared" si="0"/>
        <v>0</v>
      </c>
      <c r="J22" s="511"/>
      <c r="K22" s="525"/>
      <c r="L22" s="514">
        <f t="shared" si="10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3356450.2442306234</v>
      </c>
      <c r="E23" s="522">
        <f>IF(+I14&lt;F22,I14,D23)</f>
        <v>90808.71428571429</v>
      </c>
      <c r="F23" s="523">
        <f t="shared" si="7"/>
        <v>3265641.5299449093</v>
      </c>
      <c r="G23" s="524">
        <f t="shared" si="8"/>
        <v>463116.27879770286</v>
      </c>
      <c r="H23" s="491">
        <f t="shared" si="9"/>
        <v>463116.27879770286</v>
      </c>
      <c r="I23" s="511">
        <f t="shared" si="0"/>
        <v>0</v>
      </c>
      <c r="J23" s="511"/>
      <c r="K23" s="525"/>
      <c r="L23" s="514">
        <f t="shared" si="10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3265641.5299449093</v>
      </c>
      <c r="E24" s="522">
        <f>IF(+I14&lt;F23,I14,D24)</f>
        <v>90808.71428571429</v>
      </c>
      <c r="F24" s="523">
        <f t="shared" si="7"/>
        <v>3174832.8156591952</v>
      </c>
      <c r="G24" s="524">
        <f t="shared" si="8"/>
        <v>452905.374930733</v>
      </c>
      <c r="H24" s="491">
        <f t="shared" si="9"/>
        <v>452905.374930733</v>
      </c>
      <c r="I24" s="511">
        <f t="shared" si="0"/>
        <v>0</v>
      </c>
      <c r="J24" s="511"/>
      <c r="K24" s="525"/>
      <c r="L24" s="514">
        <f t="shared" si="10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3174832.8156591952</v>
      </c>
      <c r="E25" s="522">
        <f>IF(+I14&lt;F24,I14,D25)</f>
        <v>90808.71428571429</v>
      </c>
      <c r="F25" s="523">
        <f t="shared" si="7"/>
        <v>3084024.1013734811</v>
      </c>
      <c r="G25" s="524">
        <f t="shared" si="8"/>
        <v>442694.47106376314</v>
      </c>
      <c r="H25" s="491">
        <f t="shared" si="9"/>
        <v>442694.47106376314</v>
      </c>
      <c r="I25" s="511">
        <f t="shared" si="0"/>
        <v>0</v>
      </c>
      <c r="J25" s="511"/>
      <c r="K25" s="525"/>
      <c r="L25" s="514">
        <f t="shared" si="10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3084024.1013734811</v>
      </c>
      <c r="E26" s="522">
        <f>IF(+I14&lt;F25,I14,D26)</f>
        <v>90808.71428571429</v>
      </c>
      <c r="F26" s="523">
        <f t="shared" si="7"/>
        <v>2993215.387087767</v>
      </c>
      <c r="G26" s="524">
        <f t="shared" si="8"/>
        <v>432483.56719679327</v>
      </c>
      <c r="H26" s="491">
        <f t="shared" si="9"/>
        <v>432483.56719679327</v>
      </c>
      <c r="I26" s="511">
        <f t="shared" si="0"/>
        <v>0</v>
      </c>
      <c r="J26" s="511"/>
      <c r="K26" s="525"/>
      <c r="L26" s="514">
        <f t="shared" si="10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2993215.387087767</v>
      </c>
      <c r="E27" s="522">
        <f>IF(+I14&lt;F26,I14,D27)</f>
        <v>90808.71428571429</v>
      </c>
      <c r="F27" s="523">
        <f t="shared" si="7"/>
        <v>2902406.6728020529</v>
      </c>
      <c r="G27" s="524">
        <f t="shared" si="8"/>
        <v>422272.66332982329</v>
      </c>
      <c r="H27" s="491">
        <f t="shared" si="9"/>
        <v>422272.66332982329</v>
      </c>
      <c r="I27" s="511">
        <f t="shared" si="0"/>
        <v>0</v>
      </c>
      <c r="J27" s="511"/>
      <c r="K27" s="525"/>
      <c r="L27" s="514">
        <f t="shared" si="10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2902406.6728020529</v>
      </c>
      <c r="E28" s="522">
        <f>IF(+I14&lt;F27,I14,D28)</f>
        <v>90808.71428571429</v>
      </c>
      <c r="F28" s="523">
        <f t="shared" si="7"/>
        <v>2811597.9585163388</v>
      </c>
      <c r="G28" s="524">
        <f t="shared" si="8"/>
        <v>412061.75946285343</v>
      </c>
      <c r="H28" s="491">
        <f t="shared" si="9"/>
        <v>412061.75946285343</v>
      </c>
      <c r="I28" s="511">
        <f t="shared" si="0"/>
        <v>0</v>
      </c>
      <c r="J28" s="511"/>
      <c r="K28" s="525"/>
      <c r="L28" s="514">
        <f t="shared" si="10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2811597.9585163388</v>
      </c>
      <c r="E29" s="522">
        <f>IF(+I14&lt;F28,I14,D29)</f>
        <v>90808.71428571429</v>
      </c>
      <c r="F29" s="523">
        <f t="shared" si="7"/>
        <v>2720789.2442306248</v>
      </c>
      <c r="G29" s="524">
        <f t="shared" si="8"/>
        <v>401850.85559588356</v>
      </c>
      <c r="H29" s="491">
        <f t="shared" si="9"/>
        <v>401850.85559588356</v>
      </c>
      <c r="I29" s="511">
        <f t="shared" si="0"/>
        <v>0</v>
      </c>
      <c r="J29" s="511"/>
      <c r="K29" s="525"/>
      <c r="L29" s="514">
        <f t="shared" si="10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2720789.2442306248</v>
      </c>
      <c r="E30" s="522">
        <f>IF(+I14&lt;F29,I14,D30)</f>
        <v>90808.71428571429</v>
      </c>
      <c r="F30" s="523">
        <f t="shared" si="7"/>
        <v>2629980.5299449107</v>
      </c>
      <c r="G30" s="524">
        <f t="shared" si="8"/>
        <v>391639.9517289137</v>
      </c>
      <c r="H30" s="491">
        <f t="shared" si="9"/>
        <v>391639.9517289137</v>
      </c>
      <c r="I30" s="511">
        <f t="shared" si="0"/>
        <v>0</v>
      </c>
      <c r="J30" s="511"/>
      <c r="K30" s="525"/>
      <c r="L30" s="514">
        <f t="shared" si="10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2629980.5299449107</v>
      </c>
      <c r="E31" s="522">
        <f>IF(+I14&lt;F30,I14,D31)</f>
        <v>90808.71428571429</v>
      </c>
      <c r="F31" s="523">
        <f t="shared" si="7"/>
        <v>2539171.8156591966</v>
      </c>
      <c r="G31" s="524">
        <f t="shared" si="8"/>
        <v>381429.04786194372</v>
      </c>
      <c r="H31" s="491">
        <f t="shared" si="9"/>
        <v>381429.04786194372</v>
      </c>
      <c r="I31" s="511">
        <f t="shared" si="0"/>
        <v>0</v>
      </c>
      <c r="J31" s="511"/>
      <c r="K31" s="525"/>
      <c r="L31" s="514">
        <f t="shared" si="10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2539171.8156591966</v>
      </c>
      <c r="E32" s="522">
        <f>IF(+I14&lt;F31,I14,D32)</f>
        <v>90808.71428571429</v>
      </c>
      <c r="F32" s="523">
        <f t="shared" si="7"/>
        <v>2448363.1013734825</v>
      </c>
      <c r="G32" s="524">
        <f t="shared" si="8"/>
        <v>371218.14399497386</v>
      </c>
      <c r="H32" s="491">
        <f t="shared" si="9"/>
        <v>371218.14399497386</v>
      </c>
      <c r="I32" s="511">
        <f t="shared" si="0"/>
        <v>0</v>
      </c>
      <c r="J32" s="511"/>
      <c r="K32" s="525"/>
      <c r="L32" s="514">
        <f t="shared" si="10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2448363.1013734825</v>
      </c>
      <c r="E33" s="522">
        <f>IF(+I14&lt;F32,I14,D33)</f>
        <v>90808.71428571429</v>
      </c>
      <c r="F33" s="523">
        <f t="shared" si="7"/>
        <v>2357554.3870877684</v>
      </c>
      <c r="G33" s="524">
        <f t="shared" si="8"/>
        <v>361007.24012800399</v>
      </c>
      <c r="H33" s="491">
        <f t="shared" si="9"/>
        <v>361007.24012800399</v>
      </c>
      <c r="I33" s="511">
        <f t="shared" si="0"/>
        <v>0</v>
      </c>
      <c r="J33" s="511"/>
      <c r="K33" s="525"/>
      <c r="L33" s="514">
        <f t="shared" si="10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2357554.3870877684</v>
      </c>
      <c r="E34" s="522">
        <f>IF(+I14&lt;F33,I14,D34)</f>
        <v>90808.71428571429</v>
      </c>
      <c r="F34" s="523">
        <f t="shared" si="7"/>
        <v>2266745.6728020543</v>
      </c>
      <c r="G34" s="524">
        <f t="shared" si="8"/>
        <v>350796.33626103413</v>
      </c>
      <c r="H34" s="491">
        <f t="shared" si="9"/>
        <v>350796.33626103413</v>
      </c>
      <c r="I34" s="511">
        <f t="shared" si="0"/>
        <v>0</v>
      </c>
      <c r="J34" s="511"/>
      <c r="K34" s="525"/>
      <c r="L34" s="514">
        <f t="shared" si="10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2266745.6728020543</v>
      </c>
      <c r="E35" s="522">
        <f>IF(+I14&lt;F34,I14,D35)</f>
        <v>90808.71428571429</v>
      </c>
      <c r="F35" s="523">
        <f t="shared" si="7"/>
        <v>2175936.9585163402</v>
      </c>
      <c r="G35" s="524">
        <f t="shared" si="8"/>
        <v>340585.43239406415</v>
      </c>
      <c r="H35" s="491">
        <f t="shared" si="9"/>
        <v>340585.43239406415</v>
      </c>
      <c r="I35" s="511">
        <f t="shared" si="0"/>
        <v>0</v>
      </c>
      <c r="J35" s="511"/>
      <c r="K35" s="525"/>
      <c r="L35" s="514">
        <f t="shared" si="10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2175936.9585163402</v>
      </c>
      <c r="E36" s="522">
        <f>IF(+I14&lt;F35,I14,D36)</f>
        <v>90808.71428571429</v>
      </c>
      <c r="F36" s="523">
        <f t="shared" si="7"/>
        <v>2085128.2442306259</v>
      </c>
      <c r="G36" s="524">
        <f t="shared" si="8"/>
        <v>330374.52852709428</v>
      </c>
      <c r="H36" s="491">
        <f t="shared" si="9"/>
        <v>330374.52852709428</v>
      </c>
      <c r="I36" s="511">
        <f t="shared" si="0"/>
        <v>0</v>
      </c>
      <c r="J36" s="511"/>
      <c r="K36" s="525"/>
      <c r="L36" s="514">
        <f t="shared" si="10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2085128.2442306259</v>
      </c>
      <c r="E37" s="522">
        <f>IF(+I14&lt;F36,I14,D37)</f>
        <v>90808.71428571429</v>
      </c>
      <c r="F37" s="523">
        <f t="shared" si="7"/>
        <v>1994319.5299449116</v>
      </c>
      <c r="G37" s="524">
        <f t="shared" si="8"/>
        <v>320163.62466012436</v>
      </c>
      <c r="H37" s="491">
        <f t="shared" si="9"/>
        <v>320163.62466012436</v>
      </c>
      <c r="I37" s="511">
        <f t="shared" si="0"/>
        <v>0</v>
      </c>
      <c r="J37" s="511"/>
      <c r="K37" s="525"/>
      <c r="L37" s="514">
        <f t="shared" si="10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1994319.5299449116</v>
      </c>
      <c r="E38" s="522">
        <f>IF(+I14&lt;F37,I14,D38)</f>
        <v>90808.71428571429</v>
      </c>
      <c r="F38" s="523">
        <f t="shared" si="7"/>
        <v>1903510.8156591973</v>
      </c>
      <c r="G38" s="524">
        <f t="shared" si="8"/>
        <v>309952.72079315444</v>
      </c>
      <c r="H38" s="491">
        <f t="shared" si="9"/>
        <v>309952.72079315444</v>
      </c>
      <c r="I38" s="511">
        <f t="shared" si="0"/>
        <v>0</v>
      </c>
      <c r="J38" s="511"/>
      <c r="K38" s="525"/>
      <c r="L38" s="514">
        <f t="shared" si="10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1903510.8156591973</v>
      </c>
      <c r="E39" s="522">
        <f>IF(+I14&lt;F38,I14,D39)</f>
        <v>90808.71428571429</v>
      </c>
      <c r="F39" s="523">
        <f t="shared" si="7"/>
        <v>1812702.101373483</v>
      </c>
      <c r="G39" s="524">
        <f t="shared" si="8"/>
        <v>299741.81692618452</v>
      </c>
      <c r="H39" s="491">
        <f t="shared" si="9"/>
        <v>299741.81692618452</v>
      </c>
      <c r="I39" s="511">
        <f t="shared" si="0"/>
        <v>0</v>
      </c>
      <c r="J39" s="511"/>
      <c r="K39" s="525"/>
      <c r="L39" s="514">
        <f t="shared" si="10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1812702.101373483</v>
      </c>
      <c r="E40" s="522">
        <f>IF(+I14&lt;F39,I14,D40)</f>
        <v>90808.71428571429</v>
      </c>
      <c r="F40" s="523">
        <f t="shared" si="7"/>
        <v>1721893.3870877686</v>
      </c>
      <c r="G40" s="524">
        <f t="shared" si="8"/>
        <v>289530.9130592146</v>
      </c>
      <c r="H40" s="491">
        <f t="shared" si="9"/>
        <v>289530.9130592146</v>
      </c>
      <c r="I40" s="511">
        <f t="shared" si="0"/>
        <v>0</v>
      </c>
      <c r="J40" s="511"/>
      <c r="K40" s="525"/>
      <c r="L40" s="514">
        <f t="shared" si="10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1721893.3870877686</v>
      </c>
      <c r="E41" s="522">
        <f>IF(+I14&lt;F40,I14,D41)</f>
        <v>90808.71428571429</v>
      </c>
      <c r="F41" s="523">
        <f t="shared" si="7"/>
        <v>1631084.6728020543</v>
      </c>
      <c r="G41" s="524">
        <f t="shared" si="8"/>
        <v>279320.00919224467</v>
      </c>
      <c r="H41" s="491">
        <f t="shared" si="9"/>
        <v>279320.00919224467</v>
      </c>
      <c r="I41" s="511">
        <f t="shared" si="0"/>
        <v>0</v>
      </c>
      <c r="J41" s="511"/>
      <c r="K41" s="525"/>
      <c r="L41" s="514">
        <f t="shared" si="10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1631084.6728020543</v>
      </c>
      <c r="E42" s="522">
        <f>IF(+I14&lt;F41,I14,D42)</f>
        <v>90808.71428571429</v>
      </c>
      <c r="F42" s="523">
        <f t="shared" si="7"/>
        <v>1540275.95851634</v>
      </c>
      <c r="G42" s="524">
        <f t="shared" si="8"/>
        <v>269109.10532527475</v>
      </c>
      <c r="H42" s="491">
        <f t="shared" si="9"/>
        <v>269109.10532527475</v>
      </c>
      <c r="I42" s="511">
        <f t="shared" si="0"/>
        <v>0</v>
      </c>
      <c r="J42" s="511"/>
      <c r="K42" s="525"/>
      <c r="L42" s="514">
        <f t="shared" si="10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1540275.95851634</v>
      </c>
      <c r="E43" s="522">
        <f>IF(+I14&lt;F42,I14,D43)</f>
        <v>90808.71428571429</v>
      </c>
      <c r="F43" s="523">
        <f t="shared" si="7"/>
        <v>1449467.2442306257</v>
      </c>
      <c r="G43" s="524">
        <f t="shared" si="8"/>
        <v>258898.20145830483</v>
      </c>
      <c r="H43" s="491">
        <f t="shared" si="9"/>
        <v>258898.20145830483</v>
      </c>
      <c r="I43" s="511">
        <f t="shared" si="0"/>
        <v>0</v>
      </c>
      <c r="J43" s="511"/>
      <c r="K43" s="525"/>
      <c r="L43" s="514">
        <f t="shared" si="10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1449467.2442306257</v>
      </c>
      <c r="E44" s="522">
        <f>IF(+I14&lt;F43,I14,D44)</f>
        <v>90808.71428571429</v>
      </c>
      <c r="F44" s="523">
        <f t="shared" si="7"/>
        <v>1358658.5299449114</v>
      </c>
      <c r="G44" s="524">
        <f t="shared" si="8"/>
        <v>248687.29759133488</v>
      </c>
      <c r="H44" s="491">
        <f t="shared" si="9"/>
        <v>248687.29759133488</v>
      </c>
      <c r="I44" s="511">
        <f t="shared" si="0"/>
        <v>0</v>
      </c>
      <c r="J44" s="511"/>
      <c r="K44" s="525"/>
      <c r="L44" s="514">
        <f t="shared" si="10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1358658.5299449114</v>
      </c>
      <c r="E45" s="522">
        <f>IF(+I14&lt;F44,I14,D45)</f>
        <v>90808.71428571429</v>
      </c>
      <c r="F45" s="523">
        <f t="shared" si="7"/>
        <v>1267849.815659197</v>
      </c>
      <c r="G45" s="524">
        <f t="shared" si="8"/>
        <v>238476.39372436499</v>
      </c>
      <c r="H45" s="491">
        <f t="shared" si="9"/>
        <v>238476.39372436499</v>
      </c>
      <c r="I45" s="511">
        <f t="shared" si="0"/>
        <v>0</v>
      </c>
      <c r="J45" s="511"/>
      <c r="K45" s="525"/>
      <c r="L45" s="514">
        <f t="shared" si="10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1267849.815659197</v>
      </c>
      <c r="E46" s="522">
        <f>IF(+I14&lt;F45,I14,D46)</f>
        <v>90808.71428571429</v>
      </c>
      <c r="F46" s="523">
        <f t="shared" si="7"/>
        <v>1177041.1013734827</v>
      </c>
      <c r="G46" s="524">
        <f t="shared" si="8"/>
        <v>228265.48985739503</v>
      </c>
      <c r="H46" s="491">
        <f t="shared" si="9"/>
        <v>228265.48985739503</v>
      </c>
      <c r="I46" s="511">
        <f t="shared" si="0"/>
        <v>0</v>
      </c>
      <c r="J46" s="511"/>
      <c r="K46" s="525"/>
      <c r="L46" s="514">
        <f t="shared" si="10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1177041.1013734827</v>
      </c>
      <c r="E47" s="522">
        <f>IF(+I14&lt;F46,I14,D47)</f>
        <v>90808.71428571429</v>
      </c>
      <c r="F47" s="523">
        <f t="shared" si="7"/>
        <v>1086232.3870877684</v>
      </c>
      <c r="G47" s="524">
        <f t="shared" si="8"/>
        <v>218054.58599042514</v>
      </c>
      <c r="H47" s="491">
        <f t="shared" si="9"/>
        <v>218054.58599042514</v>
      </c>
      <c r="I47" s="511">
        <f t="shared" si="0"/>
        <v>0</v>
      </c>
      <c r="J47" s="511"/>
      <c r="K47" s="525"/>
      <c r="L47" s="514">
        <f t="shared" si="10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1086232.3870877684</v>
      </c>
      <c r="E48" s="522">
        <f>IF(+I14&lt;F47,I14,D48)</f>
        <v>90808.71428571429</v>
      </c>
      <c r="F48" s="523">
        <f t="shared" si="7"/>
        <v>995423.67280205409</v>
      </c>
      <c r="G48" s="524">
        <f t="shared" si="8"/>
        <v>207843.68212345522</v>
      </c>
      <c r="H48" s="491">
        <f t="shared" si="9"/>
        <v>207843.68212345522</v>
      </c>
      <c r="I48" s="511">
        <f t="shared" si="0"/>
        <v>0</v>
      </c>
      <c r="J48" s="511"/>
      <c r="K48" s="525"/>
      <c r="L48" s="514">
        <f t="shared" si="10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995423.67280205409</v>
      </c>
      <c r="E49" s="522">
        <f>IF(+I14&lt;F48,I14,D49)</f>
        <v>90808.71428571429</v>
      </c>
      <c r="F49" s="523">
        <f t="shared" si="7"/>
        <v>904614.95851633977</v>
      </c>
      <c r="G49" s="524">
        <f t="shared" si="8"/>
        <v>197632.7782564853</v>
      </c>
      <c r="H49" s="491">
        <f t="shared" si="9"/>
        <v>197632.7782564853</v>
      </c>
      <c r="I49" s="511">
        <f t="shared" si="0"/>
        <v>0</v>
      </c>
      <c r="J49" s="511"/>
      <c r="K49" s="525"/>
      <c r="L49" s="514">
        <f t="shared" si="10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904614.95851633977</v>
      </c>
      <c r="E50" s="522">
        <f>IF(+I14&lt;F49,I14,D50)</f>
        <v>90808.71428571429</v>
      </c>
      <c r="F50" s="523">
        <f t="shared" si="7"/>
        <v>813806.24423062545</v>
      </c>
      <c r="G50" s="524">
        <f t="shared" si="8"/>
        <v>187421.87438951537</v>
      </c>
      <c r="H50" s="491">
        <f t="shared" si="9"/>
        <v>187421.87438951537</v>
      </c>
      <c r="I50" s="511">
        <f t="shared" si="0"/>
        <v>0</v>
      </c>
      <c r="J50" s="511"/>
      <c r="K50" s="525"/>
      <c r="L50" s="514">
        <f t="shared" si="10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813806.24423062545</v>
      </c>
      <c r="E51" s="522">
        <f>IF(+I14&lt;F50,I14,D51)</f>
        <v>90808.71428571429</v>
      </c>
      <c r="F51" s="523">
        <f t="shared" si="7"/>
        <v>722997.52994491113</v>
      </c>
      <c r="G51" s="524">
        <f t="shared" si="8"/>
        <v>177210.97052254545</v>
      </c>
      <c r="H51" s="491">
        <f t="shared" si="9"/>
        <v>177210.97052254545</v>
      </c>
      <c r="I51" s="511">
        <f t="shared" si="0"/>
        <v>0</v>
      </c>
      <c r="J51" s="511"/>
      <c r="K51" s="525"/>
      <c r="L51" s="514">
        <f t="shared" si="10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722997.52994491113</v>
      </c>
      <c r="E52" s="522">
        <f>IF(+I14&lt;F51,I14,D52)</f>
        <v>90808.71428571429</v>
      </c>
      <c r="F52" s="523">
        <f t="shared" si="7"/>
        <v>632188.81565919681</v>
      </c>
      <c r="G52" s="524">
        <f t="shared" si="8"/>
        <v>167000.06665557553</v>
      </c>
      <c r="H52" s="491">
        <f t="shared" si="9"/>
        <v>167000.06665557553</v>
      </c>
      <c r="I52" s="511">
        <f t="shared" si="0"/>
        <v>0</v>
      </c>
      <c r="J52" s="511"/>
      <c r="K52" s="525"/>
      <c r="L52" s="514">
        <f t="shared" si="10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632188.81565919681</v>
      </c>
      <c r="E53" s="522">
        <f>IF(+I14&lt;F52,I14,D53)</f>
        <v>90808.71428571429</v>
      </c>
      <c r="F53" s="523">
        <f t="shared" si="7"/>
        <v>541380.1013734825</v>
      </c>
      <c r="G53" s="524">
        <f t="shared" si="8"/>
        <v>156789.16278860561</v>
      </c>
      <c r="H53" s="491">
        <f t="shared" si="9"/>
        <v>156789.16278860561</v>
      </c>
      <c r="I53" s="511">
        <f t="shared" si="0"/>
        <v>0</v>
      </c>
      <c r="J53" s="511"/>
      <c r="K53" s="525"/>
      <c r="L53" s="514">
        <f t="shared" si="10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541380.1013734825</v>
      </c>
      <c r="E54" s="522">
        <f>IF(+I14&lt;F53,I14,D54)</f>
        <v>90808.71428571429</v>
      </c>
      <c r="F54" s="523">
        <f t="shared" si="7"/>
        <v>450571.38708776818</v>
      </c>
      <c r="G54" s="524">
        <f t="shared" si="8"/>
        <v>146578.25892163569</v>
      </c>
      <c r="H54" s="491">
        <f t="shared" si="9"/>
        <v>146578.25892163569</v>
      </c>
      <c r="I54" s="511">
        <f t="shared" si="0"/>
        <v>0</v>
      </c>
      <c r="J54" s="511"/>
      <c r="K54" s="525"/>
      <c r="L54" s="514">
        <f t="shared" si="10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450571.38708776818</v>
      </c>
      <c r="E55" s="522">
        <f>IF(+I14&lt;F54,I14,D55)</f>
        <v>90808.71428571429</v>
      </c>
      <c r="F55" s="523">
        <f t="shared" si="7"/>
        <v>359762.67280205386</v>
      </c>
      <c r="G55" s="524">
        <f t="shared" si="8"/>
        <v>136367.35505466576</v>
      </c>
      <c r="H55" s="491">
        <f t="shared" si="9"/>
        <v>136367.35505466576</v>
      </c>
      <c r="I55" s="511">
        <f t="shared" si="0"/>
        <v>0</v>
      </c>
      <c r="J55" s="511"/>
      <c r="K55" s="525"/>
      <c r="L55" s="514">
        <f t="shared" si="10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359762.67280205386</v>
      </c>
      <c r="E56" s="522">
        <f>IF(+I14&lt;F55,I14,D56)</f>
        <v>90808.71428571429</v>
      </c>
      <c r="F56" s="523">
        <f t="shared" si="7"/>
        <v>268953.95851633954</v>
      </c>
      <c r="G56" s="524">
        <f t="shared" si="8"/>
        <v>126156.45118769584</v>
      </c>
      <c r="H56" s="491">
        <f t="shared" si="9"/>
        <v>126156.45118769584</v>
      </c>
      <c r="I56" s="511">
        <f t="shared" si="0"/>
        <v>0</v>
      </c>
      <c r="J56" s="511"/>
      <c r="K56" s="525"/>
      <c r="L56" s="514">
        <f t="shared" si="10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268953.95851633954</v>
      </c>
      <c r="E57" s="522">
        <f>IF(+I14&lt;F56,I14,D57)</f>
        <v>90808.71428571429</v>
      </c>
      <c r="F57" s="523">
        <f t="shared" si="7"/>
        <v>178145.24423062525</v>
      </c>
      <c r="G57" s="524">
        <f t="shared" si="8"/>
        <v>115945.54732072592</v>
      </c>
      <c r="H57" s="491">
        <f t="shared" si="9"/>
        <v>115945.54732072592</v>
      </c>
      <c r="I57" s="511">
        <f t="shared" si="0"/>
        <v>0</v>
      </c>
      <c r="J57" s="511"/>
      <c r="K57" s="525"/>
      <c r="L57" s="514">
        <f t="shared" si="10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178145.24423062525</v>
      </c>
      <c r="E58" s="522">
        <f>IF(+I14&lt;F57,I14,D58)</f>
        <v>90808.71428571429</v>
      </c>
      <c r="F58" s="523">
        <f t="shared" si="7"/>
        <v>87336.529944910959</v>
      </c>
      <c r="G58" s="524">
        <f t="shared" si="8"/>
        <v>105734.643453756</v>
      </c>
      <c r="H58" s="491">
        <f t="shared" si="9"/>
        <v>105734.643453756</v>
      </c>
      <c r="I58" s="511">
        <f t="shared" si="0"/>
        <v>0</v>
      </c>
      <c r="J58" s="511"/>
      <c r="K58" s="525"/>
      <c r="L58" s="514">
        <f t="shared" si="10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87336.529944910959</v>
      </c>
      <c r="E59" s="522">
        <f>IF(+I14&lt;F58,I14,D59)</f>
        <v>87336.529944910959</v>
      </c>
      <c r="F59" s="523">
        <f t="shared" si="7"/>
        <v>0</v>
      </c>
      <c r="G59" s="524">
        <f t="shared" si="8"/>
        <v>92246.768562189332</v>
      </c>
      <c r="H59" s="491">
        <f t="shared" si="9"/>
        <v>92246.768562189332</v>
      </c>
      <c r="I59" s="511">
        <f t="shared" si="0"/>
        <v>0</v>
      </c>
      <c r="J59" s="511"/>
      <c r="K59" s="525"/>
      <c r="L59" s="514">
        <f t="shared" si="10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0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0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0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0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0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0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0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0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0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0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0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0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0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3813966</v>
      </c>
      <c r="F73" s="375"/>
      <c r="G73" s="375">
        <f>SUM(G17:G72)</f>
        <v>12939621.52841514</v>
      </c>
      <c r="H73" s="375">
        <f>SUM(H17:H72)</f>
        <v>12939621.52841514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493748.99039861257</v>
      </c>
      <c r="N87" s="546">
        <f>IF(J92&lt;D11,0,VLOOKUP(J92,C17:O72,11))</f>
        <v>493748.99039861257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511863.29369430547</v>
      </c>
      <c r="N88" s="550">
        <f>IF(J92&lt;D11,0,VLOOKUP(J92,C99:P154,7))</f>
        <v>511863.29369430547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18114.303295692895</v>
      </c>
      <c r="N89" s="555">
        <f>+N88-N87</f>
        <v>18114.303295692895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3813966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90808.71428571429</v>
      </c>
      <c r="K96" s="375"/>
      <c r="L96" s="375"/>
      <c r="M96" s="375"/>
      <c r="N96" s="375"/>
      <c r="O96" s="375"/>
      <c r="P96" s="272"/>
    </row>
    <row r="97" spans="1:16" ht="38.25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0</v>
      </c>
      <c r="F99" s="631">
        <v>3813966</v>
      </c>
      <c r="G99" s="631">
        <v>1906983</v>
      </c>
      <c r="H99" s="633">
        <v>204124.50256642039</v>
      </c>
      <c r="I99" s="634">
        <v>204124.50256642039</v>
      </c>
      <c r="J99" s="514">
        <f t="shared" ref="J99:J130" si="11">+I99-H99</f>
        <v>0</v>
      </c>
      <c r="K99" s="514"/>
      <c r="L99" s="512">
        <f>+H99</f>
        <v>204124.50256642039</v>
      </c>
      <c r="M99" s="513">
        <f t="shared" ref="M99:M100" si="12">IF(L99&lt;&gt;0,+H99-L99,0)</f>
        <v>0</v>
      </c>
      <c r="N99" s="512">
        <f>+I99</f>
        <v>204124.50256642039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>
      <c r="B100" s="195" t="str">
        <f>IF(D100=F99,"","IU")</f>
        <v/>
      </c>
      <c r="C100" s="507">
        <f>IF(D93="","-",+C99+1)</f>
        <v>2020</v>
      </c>
      <c r="D100" s="629">
        <v>3813966</v>
      </c>
      <c r="E100" s="630">
        <v>90808.71428571429</v>
      </c>
      <c r="F100" s="631">
        <v>3723157.2857142859</v>
      </c>
      <c r="G100" s="631">
        <v>3768561.6428571427</v>
      </c>
      <c r="H100" s="633">
        <v>496207.33322313288</v>
      </c>
      <c r="I100" s="634">
        <v>496207.33322313288</v>
      </c>
      <c r="J100" s="514">
        <f t="shared" si="11"/>
        <v>0</v>
      </c>
      <c r="K100" s="514"/>
      <c r="L100" s="655">
        <f>+H100</f>
        <v>496207.33322313288</v>
      </c>
      <c r="M100" s="514">
        <f t="shared" si="12"/>
        <v>0</v>
      </c>
      <c r="N100" s="655">
        <f>+I100</f>
        <v>496207.33322313288</v>
      </c>
      <c r="O100" s="514">
        <f t="shared" si="13"/>
        <v>0</v>
      </c>
      <c r="P100" s="514">
        <f t="shared" si="14"/>
        <v>0</v>
      </c>
    </row>
    <row r="101" spans="1:16">
      <c r="B101" s="195" t="str">
        <f t="shared" ref="B101:B154" si="15">IF(D101=F100,"","IU")</f>
        <v/>
      </c>
      <c r="C101" s="507">
        <f>IF(D93="","-",+C100+1)</f>
        <v>2021</v>
      </c>
      <c r="D101" s="629">
        <v>3723157.2857142859</v>
      </c>
      <c r="E101" s="630">
        <v>93023.560975609755</v>
      </c>
      <c r="F101" s="631">
        <v>3630133.7247386761</v>
      </c>
      <c r="G101" s="631">
        <v>3676645.5052264808</v>
      </c>
      <c r="H101" s="633">
        <v>510375.13114474603</v>
      </c>
      <c r="I101" s="634">
        <v>510375.13114474603</v>
      </c>
      <c r="J101" s="514">
        <f t="shared" si="11"/>
        <v>0</v>
      </c>
      <c r="K101" s="514"/>
      <c r="L101" s="655">
        <f>+H101</f>
        <v>510375.13114474603</v>
      </c>
      <c r="M101" s="514">
        <f t="shared" ref="M101" si="16">IF(L101&lt;&gt;0,+H101-L101,0)</f>
        <v>0</v>
      </c>
      <c r="N101" s="655">
        <f>+I101</f>
        <v>510375.13114474603</v>
      </c>
      <c r="O101" s="514">
        <f t="shared" si="13"/>
        <v>0</v>
      </c>
      <c r="P101" s="514">
        <f t="shared" si="14"/>
        <v>0</v>
      </c>
    </row>
    <row r="102" spans="1:16">
      <c r="B102" s="195" t="str">
        <f t="shared" si="15"/>
        <v/>
      </c>
      <c r="C102" s="507">
        <f>IF(D93="","-",+C101+1)</f>
        <v>2022</v>
      </c>
      <c r="D102" s="374">
        <f>IF(F101+SUM(E$99:E101)=D$92,F101,D$92-SUM(E$99:E101))</f>
        <v>3630133.7247386761</v>
      </c>
      <c r="E102" s="522">
        <f>IF(+J96&lt;F101,J96,D102)</f>
        <v>90808.71428571429</v>
      </c>
      <c r="F102" s="523">
        <f t="shared" ref="F102:F154" si="17">+D102-E102</f>
        <v>3539325.010452962</v>
      </c>
      <c r="G102" s="523">
        <f t="shared" ref="G102:G154" si="18">+(F102+D102)/2</f>
        <v>3584729.3675958188</v>
      </c>
      <c r="H102" s="526">
        <f t="shared" ref="H102:H154" si="19">+J$94*G102+E102</f>
        <v>511863.29369430547</v>
      </c>
      <c r="I102" s="577">
        <f t="shared" ref="I102:I154" si="20">+J$95*G102+E102</f>
        <v>511863.29369430547</v>
      </c>
      <c r="J102" s="514">
        <f t="shared" si="11"/>
        <v>0</v>
      </c>
      <c r="K102" s="514"/>
      <c r="L102" s="525"/>
      <c r="M102" s="514">
        <f t="shared" ref="M102:M130" si="21">IF(L102&lt;&gt;0,+H102-L102,0)</f>
        <v>0</v>
      </c>
      <c r="N102" s="525"/>
      <c r="O102" s="514">
        <f t="shared" si="13"/>
        <v>0</v>
      </c>
      <c r="P102" s="514">
        <f t="shared" si="14"/>
        <v>0</v>
      </c>
    </row>
    <row r="103" spans="1:16">
      <c r="B103" s="195" t="str">
        <f t="shared" si="15"/>
        <v/>
      </c>
      <c r="C103" s="507">
        <f>IF(D93="","-",+C102+1)</f>
        <v>2023</v>
      </c>
      <c r="D103" s="374">
        <f>IF(F102+SUM(E$99:E102)=D$92,F102,D$92-SUM(E$99:E102))</f>
        <v>3539325.010452962</v>
      </c>
      <c r="E103" s="522">
        <f>IF(+J96&lt;F102,J96,D103)</f>
        <v>90808.71428571429</v>
      </c>
      <c r="F103" s="523">
        <f t="shared" si="17"/>
        <v>3448516.2961672479</v>
      </c>
      <c r="G103" s="523">
        <f t="shared" si="18"/>
        <v>3493920.6533101052</v>
      </c>
      <c r="H103" s="526">
        <f t="shared" si="19"/>
        <v>501197.09798485087</v>
      </c>
      <c r="I103" s="577">
        <f t="shared" si="20"/>
        <v>501197.09798485087</v>
      </c>
      <c r="J103" s="514">
        <f t="shared" si="11"/>
        <v>0</v>
      </c>
      <c r="K103" s="514"/>
      <c r="L103" s="525"/>
      <c r="M103" s="514">
        <f t="shared" si="21"/>
        <v>0</v>
      </c>
      <c r="N103" s="525"/>
      <c r="O103" s="514">
        <f t="shared" si="13"/>
        <v>0</v>
      </c>
      <c r="P103" s="514">
        <f t="shared" si="14"/>
        <v>0</v>
      </c>
    </row>
    <row r="104" spans="1:16">
      <c r="B104" s="195" t="str">
        <f t="shared" si="15"/>
        <v/>
      </c>
      <c r="C104" s="507">
        <f>IF(D93="","-",+C103+1)</f>
        <v>2024</v>
      </c>
      <c r="D104" s="374">
        <f>IF(F103+SUM(E$99:E103)=D$92,F103,D$92-SUM(E$99:E103))</f>
        <v>3448516.2961672479</v>
      </c>
      <c r="E104" s="522">
        <f>IF(+J96&lt;F103,J96,D104)</f>
        <v>90808.71428571429</v>
      </c>
      <c r="F104" s="523">
        <f t="shared" si="17"/>
        <v>3357707.5818815338</v>
      </c>
      <c r="G104" s="523">
        <f t="shared" si="18"/>
        <v>3403111.9390243907</v>
      </c>
      <c r="H104" s="526">
        <f t="shared" si="19"/>
        <v>490530.90227539628</v>
      </c>
      <c r="I104" s="577">
        <f t="shared" si="20"/>
        <v>490530.90227539628</v>
      </c>
      <c r="J104" s="514">
        <f t="shared" si="11"/>
        <v>0</v>
      </c>
      <c r="K104" s="514"/>
      <c r="L104" s="525"/>
      <c r="M104" s="514">
        <f t="shared" si="21"/>
        <v>0</v>
      </c>
      <c r="N104" s="525"/>
      <c r="O104" s="514">
        <f t="shared" si="13"/>
        <v>0</v>
      </c>
      <c r="P104" s="514">
        <f t="shared" si="14"/>
        <v>0</v>
      </c>
    </row>
    <row r="105" spans="1:16">
      <c r="B105" s="195" t="str">
        <f t="shared" si="15"/>
        <v/>
      </c>
      <c r="C105" s="507">
        <f>IF(D93="","-",+C104+1)</f>
        <v>2025</v>
      </c>
      <c r="D105" s="374">
        <f>IF(F104+SUM(E$99:E104)=D$92,F104,D$92-SUM(E$99:E104))</f>
        <v>3357707.5818815338</v>
      </c>
      <c r="E105" s="522">
        <f>IF(+J96&lt;F104,J96,D105)</f>
        <v>90808.71428571429</v>
      </c>
      <c r="F105" s="523">
        <f t="shared" si="17"/>
        <v>3266898.8675958198</v>
      </c>
      <c r="G105" s="523">
        <f t="shared" si="18"/>
        <v>3312303.224738677</v>
      </c>
      <c r="H105" s="526">
        <f t="shared" si="19"/>
        <v>479864.7065659418</v>
      </c>
      <c r="I105" s="577">
        <f t="shared" si="20"/>
        <v>479864.7065659418</v>
      </c>
      <c r="J105" s="514">
        <f t="shared" si="11"/>
        <v>0</v>
      </c>
      <c r="K105" s="514"/>
      <c r="L105" s="525"/>
      <c r="M105" s="514">
        <f t="shared" si="21"/>
        <v>0</v>
      </c>
      <c r="N105" s="525"/>
      <c r="O105" s="514">
        <f t="shared" si="13"/>
        <v>0</v>
      </c>
      <c r="P105" s="514">
        <f t="shared" si="14"/>
        <v>0</v>
      </c>
    </row>
    <row r="106" spans="1:16">
      <c r="B106" s="195" t="str">
        <f t="shared" si="15"/>
        <v/>
      </c>
      <c r="C106" s="507">
        <f>IF(D93="","-",+C105+1)</f>
        <v>2026</v>
      </c>
      <c r="D106" s="374">
        <f>IF(F105+SUM(E$99:E105)=D$92,F105,D$92-SUM(E$99:E105))</f>
        <v>3266898.8675958198</v>
      </c>
      <c r="E106" s="522">
        <f>IF(+J96&lt;F105,J96,D106)</f>
        <v>90808.71428571429</v>
      </c>
      <c r="F106" s="523">
        <f t="shared" si="17"/>
        <v>3176090.1533101057</v>
      </c>
      <c r="G106" s="523">
        <f t="shared" si="18"/>
        <v>3221494.5104529625</v>
      </c>
      <c r="H106" s="526">
        <f t="shared" si="19"/>
        <v>469198.51085648721</v>
      </c>
      <c r="I106" s="577">
        <f t="shared" si="20"/>
        <v>469198.51085648721</v>
      </c>
      <c r="J106" s="514">
        <f t="shared" si="11"/>
        <v>0</v>
      </c>
      <c r="K106" s="514"/>
      <c r="L106" s="525"/>
      <c r="M106" s="514">
        <f t="shared" si="21"/>
        <v>0</v>
      </c>
      <c r="N106" s="525"/>
      <c r="O106" s="514">
        <f t="shared" si="13"/>
        <v>0</v>
      </c>
      <c r="P106" s="514">
        <f t="shared" si="14"/>
        <v>0</v>
      </c>
    </row>
    <row r="107" spans="1:16">
      <c r="B107" s="195" t="str">
        <f t="shared" si="15"/>
        <v/>
      </c>
      <c r="C107" s="507">
        <f>IF(D93="","-",+C106+1)</f>
        <v>2027</v>
      </c>
      <c r="D107" s="374">
        <f>IF(F106+SUM(E$99:E106)=D$92,F106,D$92-SUM(E$99:E106))</f>
        <v>3176090.1533101057</v>
      </c>
      <c r="E107" s="522">
        <f>IF(+J96&lt;F106,J96,D107)</f>
        <v>90808.71428571429</v>
      </c>
      <c r="F107" s="523">
        <f t="shared" si="17"/>
        <v>3085281.4390243916</v>
      </c>
      <c r="G107" s="523">
        <f t="shared" si="18"/>
        <v>3130685.7961672489</v>
      </c>
      <c r="H107" s="526">
        <f t="shared" si="19"/>
        <v>458532.31514703273</v>
      </c>
      <c r="I107" s="577">
        <f t="shared" si="20"/>
        <v>458532.31514703273</v>
      </c>
      <c r="J107" s="514">
        <f t="shared" si="11"/>
        <v>0</v>
      </c>
      <c r="K107" s="514"/>
      <c r="L107" s="525"/>
      <c r="M107" s="514">
        <f t="shared" si="21"/>
        <v>0</v>
      </c>
      <c r="N107" s="525"/>
      <c r="O107" s="514">
        <f t="shared" si="13"/>
        <v>0</v>
      </c>
      <c r="P107" s="514">
        <f t="shared" si="14"/>
        <v>0</v>
      </c>
    </row>
    <row r="108" spans="1:16">
      <c r="B108" s="195" t="str">
        <f t="shared" si="15"/>
        <v/>
      </c>
      <c r="C108" s="507">
        <f>IF(D93="","-",+C107+1)</f>
        <v>2028</v>
      </c>
      <c r="D108" s="374">
        <f>IF(F107+SUM(E$99:E107)=D$92,F107,D$92-SUM(E$99:E107))</f>
        <v>3085281.4390243916</v>
      </c>
      <c r="E108" s="522">
        <f>IF(+J96&lt;F107,J96,D108)</f>
        <v>90808.71428571429</v>
      </c>
      <c r="F108" s="523">
        <f t="shared" si="17"/>
        <v>2994472.7247386775</v>
      </c>
      <c r="G108" s="523">
        <f t="shared" si="18"/>
        <v>3039877.0818815343</v>
      </c>
      <c r="H108" s="526">
        <f t="shared" si="19"/>
        <v>447866.11943757813</v>
      </c>
      <c r="I108" s="577">
        <f t="shared" si="20"/>
        <v>447866.11943757813</v>
      </c>
      <c r="J108" s="514">
        <f t="shared" si="11"/>
        <v>0</v>
      </c>
      <c r="K108" s="514"/>
      <c r="L108" s="525"/>
      <c r="M108" s="514">
        <f t="shared" si="21"/>
        <v>0</v>
      </c>
      <c r="N108" s="525"/>
      <c r="O108" s="514">
        <f t="shared" si="13"/>
        <v>0</v>
      </c>
      <c r="P108" s="514">
        <f t="shared" si="14"/>
        <v>0</v>
      </c>
    </row>
    <row r="109" spans="1:16">
      <c r="B109" s="195" t="str">
        <f t="shared" si="15"/>
        <v/>
      </c>
      <c r="C109" s="507">
        <f>IF(D93="","-",+C108+1)</f>
        <v>2029</v>
      </c>
      <c r="D109" s="374">
        <f>IF(F108+SUM(E$99:E108)=D$92,F108,D$92-SUM(E$99:E108))</f>
        <v>2994472.7247386775</v>
      </c>
      <c r="E109" s="522">
        <f>IF(+J96&lt;F108,J96,D109)</f>
        <v>90808.71428571429</v>
      </c>
      <c r="F109" s="523">
        <f t="shared" si="17"/>
        <v>2903664.0104529634</v>
      </c>
      <c r="G109" s="523">
        <f t="shared" si="18"/>
        <v>2949068.3675958207</v>
      </c>
      <c r="H109" s="526">
        <f t="shared" si="19"/>
        <v>437199.92372812354</v>
      </c>
      <c r="I109" s="577">
        <f t="shared" si="20"/>
        <v>437199.92372812354</v>
      </c>
      <c r="J109" s="514">
        <f t="shared" si="11"/>
        <v>0</v>
      </c>
      <c r="K109" s="514"/>
      <c r="L109" s="525"/>
      <c r="M109" s="514">
        <f t="shared" si="21"/>
        <v>0</v>
      </c>
      <c r="N109" s="525"/>
      <c r="O109" s="514">
        <f t="shared" si="13"/>
        <v>0</v>
      </c>
      <c r="P109" s="514">
        <f t="shared" si="14"/>
        <v>0</v>
      </c>
    </row>
    <row r="110" spans="1:16">
      <c r="B110" s="195" t="str">
        <f t="shared" si="15"/>
        <v/>
      </c>
      <c r="C110" s="507">
        <f>IF(D93="","-",+C109+1)</f>
        <v>2030</v>
      </c>
      <c r="D110" s="374">
        <f>IF(F109+SUM(E$99:E109)=D$92,F109,D$92-SUM(E$99:E109))</f>
        <v>2903664.0104529634</v>
      </c>
      <c r="E110" s="522">
        <f>IF(+J96&lt;F109,J96,D110)</f>
        <v>90808.71428571429</v>
      </c>
      <c r="F110" s="523">
        <f t="shared" si="17"/>
        <v>2812855.2961672493</v>
      </c>
      <c r="G110" s="523">
        <f t="shared" si="18"/>
        <v>2858259.6533101061</v>
      </c>
      <c r="H110" s="526">
        <f t="shared" si="19"/>
        <v>426533.72801866895</v>
      </c>
      <c r="I110" s="577">
        <f t="shared" si="20"/>
        <v>426533.72801866895</v>
      </c>
      <c r="J110" s="514">
        <f t="shared" si="11"/>
        <v>0</v>
      </c>
      <c r="K110" s="514"/>
      <c r="L110" s="525"/>
      <c r="M110" s="514">
        <f t="shared" si="21"/>
        <v>0</v>
      </c>
      <c r="N110" s="525"/>
      <c r="O110" s="514">
        <f t="shared" si="13"/>
        <v>0</v>
      </c>
      <c r="P110" s="514">
        <f t="shared" si="14"/>
        <v>0</v>
      </c>
    </row>
    <row r="111" spans="1:16">
      <c r="B111" s="195" t="str">
        <f t="shared" si="15"/>
        <v/>
      </c>
      <c r="C111" s="507">
        <f>IF(D93="","-",+C110+1)</f>
        <v>2031</v>
      </c>
      <c r="D111" s="374">
        <f>IF(F110+SUM(E$99:E110)=D$92,F110,D$92-SUM(E$99:E110))</f>
        <v>2812855.2961672493</v>
      </c>
      <c r="E111" s="522">
        <f>IF(+J96&lt;F110,J96,D111)</f>
        <v>90808.71428571429</v>
      </c>
      <c r="F111" s="523">
        <f t="shared" si="17"/>
        <v>2722046.5818815352</v>
      </c>
      <c r="G111" s="523">
        <f t="shared" si="18"/>
        <v>2767450.9390243925</v>
      </c>
      <c r="H111" s="526">
        <f t="shared" si="19"/>
        <v>415867.53230921447</v>
      </c>
      <c r="I111" s="577">
        <f t="shared" si="20"/>
        <v>415867.53230921447</v>
      </c>
      <c r="J111" s="514">
        <f t="shared" si="11"/>
        <v>0</v>
      </c>
      <c r="K111" s="514"/>
      <c r="L111" s="525"/>
      <c r="M111" s="514">
        <f t="shared" si="21"/>
        <v>0</v>
      </c>
      <c r="N111" s="525"/>
      <c r="O111" s="514">
        <f t="shared" si="13"/>
        <v>0</v>
      </c>
      <c r="P111" s="514">
        <f t="shared" si="14"/>
        <v>0</v>
      </c>
    </row>
    <row r="112" spans="1:16">
      <c r="B112" s="195" t="str">
        <f t="shared" si="15"/>
        <v/>
      </c>
      <c r="C112" s="507">
        <f>IF(D93="","-",+C111+1)</f>
        <v>2032</v>
      </c>
      <c r="D112" s="374">
        <f>IF(F111+SUM(E$99:E111)=D$92,F111,D$92-SUM(E$99:E111))</f>
        <v>2722046.5818815352</v>
      </c>
      <c r="E112" s="522">
        <f>IF(+J96&lt;F111,J96,D112)</f>
        <v>90808.71428571429</v>
      </c>
      <c r="F112" s="523">
        <f t="shared" si="17"/>
        <v>2631237.8675958212</v>
      </c>
      <c r="G112" s="523">
        <f t="shared" si="18"/>
        <v>2676642.224738678</v>
      </c>
      <c r="H112" s="526">
        <f t="shared" si="19"/>
        <v>405201.33659975987</v>
      </c>
      <c r="I112" s="577">
        <f t="shared" si="20"/>
        <v>405201.33659975987</v>
      </c>
      <c r="J112" s="514">
        <f t="shared" si="11"/>
        <v>0</v>
      </c>
      <c r="K112" s="514"/>
      <c r="L112" s="525"/>
      <c r="M112" s="514">
        <f t="shared" si="21"/>
        <v>0</v>
      </c>
      <c r="N112" s="525"/>
      <c r="O112" s="514">
        <f t="shared" si="13"/>
        <v>0</v>
      </c>
      <c r="P112" s="514">
        <f t="shared" si="14"/>
        <v>0</v>
      </c>
    </row>
    <row r="113" spans="2:16">
      <c r="B113" s="195" t="str">
        <f t="shared" si="15"/>
        <v/>
      </c>
      <c r="C113" s="507">
        <f>IF(D93="","-",+C112+1)</f>
        <v>2033</v>
      </c>
      <c r="D113" s="374">
        <f>IF(F112+SUM(E$99:E112)=D$92,F112,D$92-SUM(E$99:E112))</f>
        <v>2631237.8675958212</v>
      </c>
      <c r="E113" s="522">
        <f>IF(+J96&lt;F112,J96,D113)</f>
        <v>90808.71428571429</v>
      </c>
      <c r="F113" s="523">
        <f t="shared" si="17"/>
        <v>2540429.1533101071</v>
      </c>
      <c r="G113" s="523">
        <f t="shared" si="18"/>
        <v>2585833.5104529643</v>
      </c>
      <c r="H113" s="526">
        <f t="shared" si="19"/>
        <v>394535.1408903054</v>
      </c>
      <c r="I113" s="577">
        <f t="shared" si="20"/>
        <v>394535.1408903054</v>
      </c>
      <c r="J113" s="514">
        <f t="shared" si="11"/>
        <v>0</v>
      </c>
      <c r="K113" s="514"/>
      <c r="L113" s="525"/>
      <c r="M113" s="514">
        <f t="shared" si="21"/>
        <v>0</v>
      </c>
      <c r="N113" s="525"/>
      <c r="O113" s="514">
        <f t="shared" si="13"/>
        <v>0</v>
      </c>
      <c r="P113" s="514">
        <f t="shared" si="14"/>
        <v>0</v>
      </c>
    </row>
    <row r="114" spans="2:16">
      <c r="B114" s="195" t="str">
        <f t="shared" si="15"/>
        <v/>
      </c>
      <c r="C114" s="507">
        <f>IF(D93="","-",+C113+1)</f>
        <v>2034</v>
      </c>
      <c r="D114" s="374">
        <f>IF(F113+SUM(E$99:E113)=D$92,F113,D$92-SUM(E$99:E113))</f>
        <v>2540429.1533101071</v>
      </c>
      <c r="E114" s="522">
        <f>IF(+J96&lt;F113,J96,D114)</f>
        <v>90808.71428571429</v>
      </c>
      <c r="F114" s="523">
        <f t="shared" si="17"/>
        <v>2449620.439024393</v>
      </c>
      <c r="G114" s="523">
        <f t="shared" si="18"/>
        <v>2495024.7961672498</v>
      </c>
      <c r="H114" s="526">
        <f t="shared" si="19"/>
        <v>383868.9451808508</v>
      </c>
      <c r="I114" s="577">
        <f t="shared" si="20"/>
        <v>383868.9451808508</v>
      </c>
      <c r="J114" s="514">
        <f t="shared" si="11"/>
        <v>0</v>
      </c>
      <c r="K114" s="514"/>
      <c r="L114" s="525"/>
      <c r="M114" s="514">
        <f t="shared" si="21"/>
        <v>0</v>
      </c>
      <c r="N114" s="525"/>
      <c r="O114" s="514">
        <f t="shared" si="13"/>
        <v>0</v>
      </c>
      <c r="P114" s="514">
        <f t="shared" si="14"/>
        <v>0</v>
      </c>
    </row>
    <row r="115" spans="2:16">
      <c r="B115" s="195" t="str">
        <f t="shared" si="15"/>
        <v/>
      </c>
      <c r="C115" s="507">
        <f>IF(D93="","-",+C114+1)</f>
        <v>2035</v>
      </c>
      <c r="D115" s="374">
        <f>IF(F114+SUM(E$99:E114)=D$92,F114,D$92-SUM(E$99:E114))</f>
        <v>2449620.439024393</v>
      </c>
      <c r="E115" s="522">
        <f>IF(+J96&lt;F114,J96,D115)</f>
        <v>90808.71428571429</v>
      </c>
      <c r="F115" s="523">
        <f t="shared" si="17"/>
        <v>2358811.7247386789</v>
      </c>
      <c r="G115" s="523">
        <f t="shared" si="18"/>
        <v>2404216.0818815362</v>
      </c>
      <c r="H115" s="526">
        <f t="shared" si="19"/>
        <v>373202.74947139621</v>
      </c>
      <c r="I115" s="577">
        <f t="shared" si="20"/>
        <v>373202.74947139621</v>
      </c>
      <c r="J115" s="514">
        <f t="shared" si="11"/>
        <v>0</v>
      </c>
      <c r="K115" s="514"/>
      <c r="L115" s="525"/>
      <c r="M115" s="514">
        <f t="shared" si="21"/>
        <v>0</v>
      </c>
      <c r="N115" s="525"/>
      <c r="O115" s="514">
        <f t="shared" si="13"/>
        <v>0</v>
      </c>
      <c r="P115" s="514">
        <f t="shared" si="14"/>
        <v>0</v>
      </c>
    </row>
    <row r="116" spans="2:16">
      <c r="B116" s="195" t="str">
        <f t="shared" si="15"/>
        <v/>
      </c>
      <c r="C116" s="507">
        <f>IF(D93="","-",+C115+1)</f>
        <v>2036</v>
      </c>
      <c r="D116" s="374">
        <f>IF(F115+SUM(E$99:E115)=D$92,F115,D$92-SUM(E$99:E115))</f>
        <v>2358811.7247386789</v>
      </c>
      <c r="E116" s="522">
        <f>IF(+J96&lt;F115,J96,D116)</f>
        <v>90808.71428571429</v>
      </c>
      <c r="F116" s="523">
        <f t="shared" si="17"/>
        <v>2268003.0104529648</v>
      </c>
      <c r="G116" s="523">
        <f t="shared" si="18"/>
        <v>2313407.3675958216</v>
      </c>
      <c r="H116" s="526">
        <f t="shared" si="19"/>
        <v>362536.55376194161</v>
      </c>
      <c r="I116" s="577">
        <f t="shared" si="20"/>
        <v>362536.55376194161</v>
      </c>
      <c r="J116" s="514">
        <f t="shared" si="11"/>
        <v>0</v>
      </c>
      <c r="K116" s="514"/>
      <c r="L116" s="525"/>
      <c r="M116" s="514">
        <f t="shared" si="21"/>
        <v>0</v>
      </c>
      <c r="N116" s="525"/>
      <c r="O116" s="514">
        <f t="shared" si="13"/>
        <v>0</v>
      </c>
      <c r="P116" s="514">
        <f t="shared" si="14"/>
        <v>0</v>
      </c>
    </row>
    <row r="117" spans="2:16">
      <c r="B117" s="195" t="str">
        <f t="shared" si="15"/>
        <v/>
      </c>
      <c r="C117" s="507">
        <f>IF(D93="","-",+C116+1)</f>
        <v>2037</v>
      </c>
      <c r="D117" s="374">
        <f>IF(F116+SUM(E$99:E116)=D$92,F116,D$92-SUM(E$99:E116))</f>
        <v>2268003.0104529648</v>
      </c>
      <c r="E117" s="522">
        <f>IF(+J96&lt;F116,J96,D117)</f>
        <v>90808.71428571429</v>
      </c>
      <c r="F117" s="523">
        <f t="shared" si="17"/>
        <v>2177194.2961672507</v>
      </c>
      <c r="G117" s="523">
        <f t="shared" si="18"/>
        <v>2222598.653310108</v>
      </c>
      <c r="H117" s="526">
        <f t="shared" si="19"/>
        <v>351870.35805248714</v>
      </c>
      <c r="I117" s="577">
        <f t="shared" si="20"/>
        <v>351870.35805248714</v>
      </c>
      <c r="J117" s="514">
        <f t="shared" si="11"/>
        <v>0</v>
      </c>
      <c r="K117" s="514"/>
      <c r="L117" s="525"/>
      <c r="M117" s="514">
        <f t="shared" si="21"/>
        <v>0</v>
      </c>
      <c r="N117" s="525"/>
      <c r="O117" s="514">
        <f t="shared" si="13"/>
        <v>0</v>
      </c>
      <c r="P117" s="514">
        <f t="shared" si="14"/>
        <v>0</v>
      </c>
    </row>
    <row r="118" spans="2:16">
      <c r="B118" s="195" t="str">
        <f t="shared" si="15"/>
        <v/>
      </c>
      <c r="C118" s="507">
        <f>IF(D93="","-",+C117+1)</f>
        <v>2038</v>
      </c>
      <c r="D118" s="374">
        <f>IF(F117+SUM(E$99:E117)=D$92,F117,D$92-SUM(E$99:E117))</f>
        <v>2177194.2961672507</v>
      </c>
      <c r="E118" s="522">
        <f>IF(+J96&lt;F117,J96,D118)</f>
        <v>90808.71428571429</v>
      </c>
      <c r="F118" s="523">
        <f t="shared" si="17"/>
        <v>2086385.5818815364</v>
      </c>
      <c r="G118" s="523">
        <f t="shared" si="18"/>
        <v>2131789.9390243934</v>
      </c>
      <c r="H118" s="526">
        <f t="shared" si="19"/>
        <v>341204.16234303254</v>
      </c>
      <c r="I118" s="577">
        <f t="shared" si="20"/>
        <v>341204.16234303254</v>
      </c>
      <c r="J118" s="514">
        <f t="shared" si="11"/>
        <v>0</v>
      </c>
      <c r="K118" s="514"/>
      <c r="L118" s="525"/>
      <c r="M118" s="514">
        <f t="shared" si="21"/>
        <v>0</v>
      </c>
      <c r="N118" s="525"/>
      <c r="O118" s="514">
        <f t="shared" si="13"/>
        <v>0</v>
      </c>
      <c r="P118" s="514">
        <f t="shared" si="14"/>
        <v>0</v>
      </c>
    </row>
    <row r="119" spans="2:16">
      <c r="B119" s="195" t="str">
        <f t="shared" si="15"/>
        <v/>
      </c>
      <c r="C119" s="507">
        <f>IF(D93="","-",+C118+1)</f>
        <v>2039</v>
      </c>
      <c r="D119" s="374">
        <f>IF(F118+SUM(E$99:E118)=D$92,F118,D$92-SUM(E$99:E118))</f>
        <v>2086385.5818815364</v>
      </c>
      <c r="E119" s="522">
        <f>IF(+J96&lt;F118,J96,D119)</f>
        <v>90808.71428571429</v>
      </c>
      <c r="F119" s="523">
        <f t="shared" si="17"/>
        <v>1995576.8675958221</v>
      </c>
      <c r="G119" s="523">
        <f t="shared" si="18"/>
        <v>2040981.2247386794</v>
      </c>
      <c r="H119" s="526">
        <f t="shared" si="19"/>
        <v>330537.96663357795</v>
      </c>
      <c r="I119" s="577">
        <f t="shared" si="20"/>
        <v>330537.96663357795</v>
      </c>
      <c r="J119" s="514">
        <f t="shared" si="11"/>
        <v>0</v>
      </c>
      <c r="K119" s="514"/>
      <c r="L119" s="525"/>
      <c r="M119" s="514">
        <f t="shared" si="21"/>
        <v>0</v>
      </c>
      <c r="N119" s="525"/>
      <c r="O119" s="514">
        <f t="shared" si="13"/>
        <v>0</v>
      </c>
      <c r="P119" s="514">
        <f t="shared" si="14"/>
        <v>0</v>
      </c>
    </row>
    <row r="120" spans="2:16">
      <c r="B120" s="195" t="str">
        <f t="shared" si="15"/>
        <v/>
      </c>
      <c r="C120" s="507">
        <f>IF(D93="","-",+C119+1)</f>
        <v>2040</v>
      </c>
      <c r="D120" s="374">
        <f>IF(F119+SUM(E$99:E119)=D$92,F119,D$92-SUM(E$99:E119))</f>
        <v>1995576.8675958221</v>
      </c>
      <c r="E120" s="522">
        <f>IF(+J96&lt;F119,J96,D120)</f>
        <v>90808.71428571429</v>
      </c>
      <c r="F120" s="523">
        <f t="shared" si="17"/>
        <v>1904768.1533101078</v>
      </c>
      <c r="G120" s="523">
        <f t="shared" si="18"/>
        <v>1950172.5104529648</v>
      </c>
      <c r="H120" s="526">
        <f t="shared" si="19"/>
        <v>319871.77092412335</v>
      </c>
      <c r="I120" s="577">
        <f t="shared" si="20"/>
        <v>319871.77092412335</v>
      </c>
      <c r="J120" s="514">
        <f t="shared" si="11"/>
        <v>0</v>
      </c>
      <c r="K120" s="514"/>
      <c r="L120" s="525"/>
      <c r="M120" s="514">
        <f t="shared" si="21"/>
        <v>0</v>
      </c>
      <c r="N120" s="525"/>
      <c r="O120" s="514">
        <f t="shared" si="13"/>
        <v>0</v>
      </c>
      <c r="P120" s="514">
        <f t="shared" si="14"/>
        <v>0</v>
      </c>
    </row>
    <row r="121" spans="2:16">
      <c r="B121" s="195" t="str">
        <f t="shared" si="15"/>
        <v/>
      </c>
      <c r="C121" s="507">
        <f>IF(D93="","-",+C120+1)</f>
        <v>2041</v>
      </c>
      <c r="D121" s="374">
        <f>IF(F120+SUM(E$99:E120)=D$92,F120,D$92-SUM(E$99:E120))</f>
        <v>1904768.1533101078</v>
      </c>
      <c r="E121" s="522">
        <f>IF(+J96&lt;F120,J96,D121)</f>
        <v>90808.71428571429</v>
      </c>
      <c r="F121" s="523">
        <f t="shared" si="17"/>
        <v>1813959.4390243934</v>
      </c>
      <c r="G121" s="523">
        <f t="shared" si="18"/>
        <v>1859363.7961672507</v>
      </c>
      <c r="H121" s="526">
        <f t="shared" si="19"/>
        <v>309205.57521466882</v>
      </c>
      <c r="I121" s="577">
        <f t="shared" si="20"/>
        <v>309205.57521466882</v>
      </c>
      <c r="J121" s="514">
        <f t="shared" si="11"/>
        <v>0</v>
      </c>
      <c r="K121" s="514"/>
      <c r="L121" s="525"/>
      <c r="M121" s="514">
        <f t="shared" si="21"/>
        <v>0</v>
      </c>
      <c r="N121" s="525"/>
      <c r="O121" s="514">
        <f t="shared" si="13"/>
        <v>0</v>
      </c>
      <c r="P121" s="514">
        <f t="shared" si="14"/>
        <v>0</v>
      </c>
    </row>
    <row r="122" spans="2:16">
      <c r="B122" s="195" t="str">
        <f t="shared" si="15"/>
        <v/>
      </c>
      <c r="C122" s="507">
        <f>IF(D93="","-",+C121+1)</f>
        <v>2042</v>
      </c>
      <c r="D122" s="374">
        <f>IF(F121+SUM(E$99:E121)=D$92,F121,D$92-SUM(E$99:E121))</f>
        <v>1813959.4390243934</v>
      </c>
      <c r="E122" s="522">
        <f>IF(+J96&lt;F121,J96,D122)</f>
        <v>90808.71428571429</v>
      </c>
      <c r="F122" s="523">
        <f t="shared" si="17"/>
        <v>1723150.7247386791</v>
      </c>
      <c r="G122" s="523">
        <f t="shared" si="18"/>
        <v>1768555.0818815362</v>
      </c>
      <c r="H122" s="526">
        <f t="shared" si="19"/>
        <v>298539.37950521416</v>
      </c>
      <c r="I122" s="577">
        <f t="shared" si="20"/>
        <v>298539.37950521416</v>
      </c>
      <c r="J122" s="514">
        <f t="shared" si="11"/>
        <v>0</v>
      </c>
      <c r="K122" s="514"/>
      <c r="L122" s="525"/>
      <c r="M122" s="514">
        <f t="shared" si="21"/>
        <v>0</v>
      </c>
      <c r="N122" s="525"/>
      <c r="O122" s="514">
        <f t="shared" si="13"/>
        <v>0</v>
      </c>
      <c r="P122" s="514">
        <f t="shared" si="14"/>
        <v>0</v>
      </c>
    </row>
    <row r="123" spans="2:16">
      <c r="B123" s="195" t="str">
        <f t="shared" si="15"/>
        <v/>
      </c>
      <c r="C123" s="507">
        <f>IF(D93="","-",+C122+1)</f>
        <v>2043</v>
      </c>
      <c r="D123" s="374">
        <f>IF(F122+SUM(E$99:E122)=D$92,F122,D$92-SUM(E$99:E122))</f>
        <v>1723150.7247386791</v>
      </c>
      <c r="E123" s="522">
        <f>IF(+J96&lt;F122,J96,D123)</f>
        <v>90808.71428571429</v>
      </c>
      <c r="F123" s="523">
        <f t="shared" si="17"/>
        <v>1632342.0104529648</v>
      </c>
      <c r="G123" s="523">
        <f t="shared" si="18"/>
        <v>1677746.3675958221</v>
      </c>
      <c r="H123" s="526">
        <f t="shared" si="19"/>
        <v>287873.18379575963</v>
      </c>
      <c r="I123" s="577">
        <f t="shared" si="20"/>
        <v>287873.18379575963</v>
      </c>
      <c r="J123" s="514">
        <f t="shared" si="11"/>
        <v>0</v>
      </c>
      <c r="K123" s="514"/>
      <c r="L123" s="525"/>
      <c r="M123" s="514">
        <f t="shared" si="21"/>
        <v>0</v>
      </c>
      <c r="N123" s="525"/>
      <c r="O123" s="514">
        <f t="shared" si="13"/>
        <v>0</v>
      </c>
      <c r="P123" s="514">
        <f t="shared" si="14"/>
        <v>0</v>
      </c>
    </row>
    <row r="124" spans="2:16">
      <c r="B124" s="195" t="str">
        <f t="shared" si="15"/>
        <v/>
      </c>
      <c r="C124" s="507">
        <f>IF(D93="","-",+C123+1)</f>
        <v>2044</v>
      </c>
      <c r="D124" s="374">
        <f>IF(F123+SUM(E$99:E123)=D$92,F123,D$92-SUM(E$99:E123))</f>
        <v>1632342.0104529648</v>
      </c>
      <c r="E124" s="522">
        <f>IF(+J96&lt;F123,J96,D124)</f>
        <v>90808.71428571429</v>
      </c>
      <c r="F124" s="523">
        <f t="shared" si="17"/>
        <v>1541533.2961672505</v>
      </c>
      <c r="G124" s="523">
        <f t="shared" si="18"/>
        <v>1586937.6533101075</v>
      </c>
      <c r="H124" s="526">
        <f t="shared" si="19"/>
        <v>277206.98808630503</v>
      </c>
      <c r="I124" s="577">
        <f t="shared" si="20"/>
        <v>277206.98808630503</v>
      </c>
      <c r="J124" s="514">
        <f t="shared" si="11"/>
        <v>0</v>
      </c>
      <c r="K124" s="514"/>
      <c r="L124" s="525"/>
      <c r="M124" s="514">
        <f t="shared" si="21"/>
        <v>0</v>
      </c>
      <c r="N124" s="525"/>
      <c r="O124" s="514">
        <f t="shared" si="13"/>
        <v>0</v>
      </c>
      <c r="P124" s="514">
        <f t="shared" si="14"/>
        <v>0</v>
      </c>
    </row>
    <row r="125" spans="2:16">
      <c r="B125" s="195" t="str">
        <f t="shared" si="15"/>
        <v/>
      </c>
      <c r="C125" s="507">
        <f>IF(D93="","-",+C124+1)</f>
        <v>2045</v>
      </c>
      <c r="D125" s="374">
        <f>IF(F124+SUM(E$99:E124)=D$92,F124,D$92-SUM(E$99:E124))</f>
        <v>1541533.2961672505</v>
      </c>
      <c r="E125" s="522">
        <f>IF(+J96&lt;F124,J96,D125)</f>
        <v>90808.71428571429</v>
      </c>
      <c r="F125" s="523">
        <f t="shared" si="17"/>
        <v>1450724.5818815362</v>
      </c>
      <c r="G125" s="523">
        <f t="shared" si="18"/>
        <v>1496128.9390243934</v>
      </c>
      <c r="H125" s="526">
        <f t="shared" si="19"/>
        <v>266540.7923768505</v>
      </c>
      <c r="I125" s="577">
        <f t="shared" si="20"/>
        <v>266540.7923768505</v>
      </c>
      <c r="J125" s="514">
        <f t="shared" si="11"/>
        <v>0</v>
      </c>
      <c r="K125" s="514"/>
      <c r="L125" s="525"/>
      <c r="M125" s="514">
        <f t="shared" si="21"/>
        <v>0</v>
      </c>
      <c r="N125" s="525"/>
      <c r="O125" s="514">
        <f t="shared" si="13"/>
        <v>0</v>
      </c>
      <c r="P125" s="514">
        <f t="shared" si="14"/>
        <v>0</v>
      </c>
    </row>
    <row r="126" spans="2:16">
      <c r="B126" s="195" t="str">
        <f t="shared" si="15"/>
        <v/>
      </c>
      <c r="C126" s="507">
        <f>IF(D93="","-",+C125+1)</f>
        <v>2046</v>
      </c>
      <c r="D126" s="374">
        <f>IF(F125+SUM(E$99:E125)=D$92,F125,D$92-SUM(E$99:E125))</f>
        <v>1450724.5818815362</v>
      </c>
      <c r="E126" s="522">
        <f>IF(+J96&lt;F125,J96,D126)</f>
        <v>90808.71428571429</v>
      </c>
      <c r="F126" s="523">
        <f t="shared" si="17"/>
        <v>1359915.8675958219</v>
      </c>
      <c r="G126" s="523">
        <f t="shared" si="18"/>
        <v>1405320.2247386789</v>
      </c>
      <c r="H126" s="526">
        <f t="shared" si="19"/>
        <v>255874.59666739588</v>
      </c>
      <c r="I126" s="577">
        <f t="shared" si="20"/>
        <v>255874.59666739588</v>
      </c>
      <c r="J126" s="514">
        <f t="shared" si="11"/>
        <v>0</v>
      </c>
      <c r="K126" s="514"/>
      <c r="L126" s="525"/>
      <c r="M126" s="514">
        <f t="shared" si="21"/>
        <v>0</v>
      </c>
      <c r="N126" s="525"/>
      <c r="O126" s="514">
        <f t="shared" si="13"/>
        <v>0</v>
      </c>
      <c r="P126" s="514">
        <f t="shared" si="14"/>
        <v>0</v>
      </c>
    </row>
    <row r="127" spans="2:16">
      <c r="B127" s="195" t="str">
        <f t="shared" si="15"/>
        <v/>
      </c>
      <c r="C127" s="507">
        <f>IF(D93="","-",+C126+1)</f>
        <v>2047</v>
      </c>
      <c r="D127" s="374">
        <f>IF(F126+SUM(E$99:E126)=D$92,F126,D$92-SUM(E$99:E126))</f>
        <v>1359915.8675958219</v>
      </c>
      <c r="E127" s="522">
        <f>IF(+J96&lt;F126,J96,D127)</f>
        <v>90808.71428571429</v>
      </c>
      <c r="F127" s="523">
        <f t="shared" si="17"/>
        <v>1269107.1533101075</v>
      </c>
      <c r="G127" s="523">
        <f t="shared" si="18"/>
        <v>1314511.5104529648</v>
      </c>
      <c r="H127" s="526">
        <f t="shared" si="19"/>
        <v>245208.40095794131</v>
      </c>
      <c r="I127" s="577">
        <f t="shared" si="20"/>
        <v>245208.40095794131</v>
      </c>
      <c r="J127" s="514">
        <f t="shared" si="11"/>
        <v>0</v>
      </c>
      <c r="K127" s="514"/>
      <c r="L127" s="525"/>
      <c r="M127" s="514">
        <f t="shared" si="21"/>
        <v>0</v>
      </c>
      <c r="N127" s="525"/>
      <c r="O127" s="514">
        <f t="shared" si="13"/>
        <v>0</v>
      </c>
      <c r="P127" s="514">
        <f t="shared" si="14"/>
        <v>0</v>
      </c>
    </row>
    <row r="128" spans="2:16">
      <c r="B128" s="195" t="str">
        <f t="shared" si="15"/>
        <v/>
      </c>
      <c r="C128" s="507">
        <f>IF(D93="","-",+C127+1)</f>
        <v>2048</v>
      </c>
      <c r="D128" s="374">
        <f>IF(F127+SUM(E$99:E127)=D$92,F127,D$92-SUM(E$99:E127))</f>
        <v>1269107.1533101075</v>
      </c>
      <c r="E128" s="522">
        <f>IF(+J96&lt;F127,J96,D128)</f>
        <v>90808.71428571429</v>
      </c>
      <c r="F128" s="523">
        <f t="shared" si="17"/>
        <v>1178298.4390243932</v>
      </c>
      <c r="G128" s="523">
        <f t="shared" si="18"/>
        <v>1223702.7961672503</v>
      </c>
      <c r="H128" s="526">
        <f t="shared" si="19"/>
        <v>234542.20524848669</v>
      </c>
      <c r="I128" s="577">
        <f t="shared" si="20"/>
        <v>234542.20524848669</v>
      </c>
      <c r="J128" s="514">
        <f t="shared" si="11"/>
        <v>0</v>
      </c>
      <c r="K128" s="514"/>
      <c r="L128" s="525"/>
      <c r="M128" s="514">
        <f t="shared" si="21"/>
        <v>0</v>
      </c>
      <c r="N128" s="525"/>
      <c r="O128" s="514">
        <f t="shared" si="13"/>
        <v>0</v>
      </c>
      <c r="P128" s="514">
        <f t="shared" si="14"/>
        <v>0</v>
      </c>
    </row>
    <row r="129" spans="2:16">
      <c r="B129" s="195" t="str">
        <f t="shared" si="15"/>
        <v/>
      </c>
      <c r="C129" s="507">
        <f>IF(D93="","-",+C128+1)</f>
        <v>2049</v>
      </c>
      <c r="D129" s="374">
        <f>IF(F128+SUM(E$99:E128)=D$92,F128,D$92-SUM(E$99:E128))</f>
        <v>1178298.4390243932</v>
      </c>
      <c r="E129" s="522">
        <f>IF(+J96&lt;F128,J96,D129)</f>
        <v>90808.71428571429</v>
      </c>
      <c r="F129" s="523">
        <f t="shared" si="17"/>
        <v>1087489.7247386789</v>
      </c>
      <c r="G129" s="523">
        <f t="shared" si="18"/>
        <v>1132894.0818815362</v>
      </c>
      <c r="H129" s="526">
        <f t="shared" si="19"/>
        <v>223876.00953903215</v>
      </c>
      <c r="I129" s="577">
        <f t="shared" si="20"/>
        <v>223876.00953903215</v>
      </c>
      <c r="J129" s="514">
        <f t="shared" si="11"/>
        <v>0</v>
      </c>
      <c r="K129" s="514"/>
      <c r="L129" s="525"/>
      <c r="M129" s="514">
        <f t="shared" si="21"/>
        <v>0</v>
      </c>
      <c r="N129" s="525"/>
      <c r="O129" s="514">
        <f t="shared" si="13"/>
        <v>0</v>
      </c>
      <c r="P129" s="514">
        <f t="shared" si="14"/>
        <v>0</v>
      </c>
    </row>
    <row r="130" spans="2:16">
      <c r="B130" s="195" t="str">
        <f t="shared" si="15"/>
        <v/>
      </c>
      <c r="C130" s="507">
        <f>IF(D93="","-",+C129+1)</f>
        <v>2050</v>
      </c>
      <c r="D130" s="374">
        <f>IF(F129+SUM(E$99:E129)=D$92,F129,D$92-SUM(E$99:E129))</f>
        <v>1087489.7247386789</v>
      </c>
      <c r="E130" s="522">
        <f>IF(+J96&lt;F129,J96,D130)</f>
        <v>90808.71428571429</v>
      </c>
      <c r="F130" s="523">
        <f t="shared" si="17"/>
        <v>996681.01045296458</v>
      </c>
      <c r="G130" s="523">
        <f t="shared" si="18"/>
        <v>1042085.3675958217</v>
      </c>
      <c r="H130" s="526">
        <f t="shared" si="19"/>
        <v>213209.81382957753</v>
      </c>
      <c r="I130" s="577">
        <f t="shared" si="20"/>
        <v>213209.81382957753</v>
      </c>
      <c r="J130" s="514">
        <f t="shared" si="11"/>
        <v>0</v>
      </c>
      <c r="K130" s="514"/>
      <c r="L130" s="525"/>
      <c r="M130" s="514">
        <f t="shared" si="21"/>
        <v>0</v>
      </c>
      <c r="N130" s="525"/>
      <c r="O130" s="514">
        <f t="shared" si="13"/>
        <v>0</v>
      </c>
      <c r="P130" s="514">
        <f t="shared" si="14"/>
        <v>0</v>
      </c>
    </row>
    <row r="131" spans="2:16">
      <c r="B131" s="195" t="str">
        <f t="shared" si="15"/>
        <v/>
      </c>
      <c r="C131" s="507">
        <f>IF(D93="","-",+C130+1)</f>
        <v>2051</v>
      </c>
      <c r="D131" s="374">
        <f>IF(F130+SUM(E$99:E130)=D$92,F130,D$92-SUM(E$99:E130))</f>
        <v>996681.01045296458</v>
      </c>
      <c r="E131" s="522">
        <f>IF(+J96&lt;F130,J96,D131)</f>
        <v>90808.71428571429</v>
      </c>
      <c r="F131" s="523">
        <f t="shared" si="17"/>
        <v>905872.29616725026</v>
      </c>
      <c r="G131" s="523">
        <f t="shared" si="18"/>
        <v>951276.65331010742</v>
      </c>
      <c r="H131" s="526">
        <f t="shared" si="19"/>
        <v>202543.61812012296</v>
      </c>
      <c r="I131" s="577">
        <f t="shared" si="20"/>
        <v>202543.61812012296</v>
      </c>
      <c r="J131" s="514">
        <f t="shared" ref="J131:J154" si="22">+I541-H541</f>
        <v>0</v>
      </c>
      <c r="K131" s="514"/>
      <c r="L131" s="525"/>
      <c r="M131" s="514">
        <f t="shared" ref="M131:M154" si="23">IF(L541&lt;&gt;0,+H541-L541,0)</f>
        <v>0</v>
      </c>
      <c r="N131" s="525"/>
      <c r="O131" s="514">
        <f t="shared" ref="O131:O154" si="24">IF(N541&lt;&gt;0,+I541-N541,0)</f>
        <v>0</v>
      </c>
      <c r="P131" s="514">
        <f t="shared" ref="P131:P154" si="25">+O541-M541</f>
        <v>0</v>
      </c>
    </row>
    <row r="132" spans="2:16">
      <c r="B132" s="195" t="str">
        <f t="shared" si="15"/>
        <v/>
      </c>
      <c r="C132" s="507">
        <f>IF(D93="","-",+C131+1)</f>
        <v>2052</v>
      </c>
      <c r="D132" s="374">
        <f>IF(F131+SUM(E$99:E131)=D$92,F131,D$92-SUM(E$99:E131))</f>
        <v>905872.29616725026</v>
      </c>
      <c r="E132" s="522">
        <f>IF(+J96&lt;F131,J96,D132)</f>
        <v>90808.71428571429</v>
      </c>
      <c r="F132" s="523">
        <f t="shared" si="17"/>
        <v>815063.58188153594</v>
      </c>
      <c r="G132" s="523">
        <f t="shared" si="18"/>
        <v>860467.9390243931</v>
      </c>
      <c r="H132" s="526">
        <f t="shared" si="19"/>
        <v>191877.4224106684</v>
      </c>
      <c r="I132" s="577">
        <f t="shared" si="20"/>
        <v>191877.4224106684</v>
      </c>
      <c r="J132" s="514">
        <f t="shared" si="22"/>
        <v>0</v>
      </c>
      <c r="K132" s="514"/>
      <c r="L132" s="525"/>
      <c r="M132" s="514">
        <f t="shared" si="23"/>
        <v>0</v>
      </c>
      <c r="N132" s="525"/>
      <c r="O132" s="514">
        <f t="shared" si="24"/>
        <v>0</v>
      </c>
      <c r="P132" s="514">
        <f t="shared" si="25"/>
        <v>0</v>
      </c>
    </row>
    <row r="133" spans="2:16">
      <c r="B133" s="195" t="str">
        <f t="shared" si="15"/>
        <v/>
      </c>
      <c r="C133" s="507">
        <f>IF(D93="","-",+C132+1)</f>
        <v>2053</v>
      </c>
      <c r="D133" s="374">
        <f>IF(F132+SUM(E$99:E132)=D$92,F132,D$92-SUM(E$99:E132))</f>
        <v>815063.58188153594</v>
      </c>
      <c r="E133" s="522">
        <f>IF(+J96&lt;F132,J96,D133)</f>
        <v>90808.71428571429</v>
      </c>
      <c r="F133" s="523">
        <f t="shared" si="17"/>
        <v>724254.86759582162</v>
      </c>
      <c r="G133" s="523">
        <f t="shared" si="18"/>
        <v>769659.22473867878</v>
      </c>
      <c r="H133" s="526">
        <f t="shared" si="19"/>
        <v>181211.2267012138</v>
      </c>
      <c r="I133" s="577">
        <f t="shared" si="20"/>
        <v>181211.2267012138</v>
      </c>
      <c r="J133" s="514">
        <f t="shared" si="22"/>
        <v>0</v>
      </c>
      <c r="K133" s="514"/>
      <c r="L133" s="525"/>
      <c r="M133" s="514">
        <f t="shared" si="23"/>
        <v>0</v>
      </c>
      <c r="N133" s="525"/>
      <c r="O133" s="514">
        <f t="shared" si="24"/>
        <v>0</v>
      </c>
      <c r="P133" s="514">
        <f t="shared" si="25"/>
        <v>0</v>
      </c>
    </row>
    <row r="134" spans="2:16">
      <c r="B134" s="195" t="str">
        <f t="shared" si="15"/>
        <v/>
      </c>
      <c r="C134" s="507">
        <f>IF(D93="","-",+C133+1)</f>
        <v>2054</v>
      </c>
      <c r="D134" s="374">
        <f>IF(F133+SUM(E$99:E133)=D$92,F133,D$92-SUM(E$99:E133))</f>
        <v>724254.86759582162</v>
      </c>
      <c r="E134" s="522">
        <f>IF(+J96&lt;F133,J96,D134)</f>
        <v>90808.71428571429</v>
      </c>
      <c r="F134" s="523">
        <f t="shared" si="17"/>
        <v>633446.1533101073</v>
      </c>
      <c r="G134" s="523">
        <f t="shared" si="18"/>
        <v>678850.51045296446</v>
      </c>
      <c r="H134" s="526">
        <f t="shared" si="19"/>
        <v>170545.03099175921</v>
      </c>
      <c r="I134" s="577">
        <f t="shared" si="20"/>
        <v>170545.03099175921</v>
      </c>
      <c r="J134" s="514">
        <f t="shared" si="22"/>
        <v>0</v>
      </c>
      <c r="K134" s="514"/>
      <c r="L134" s="525"/>
      <c r="M134" s="514">
        <f t="shared" si="23"/>
        <v>0</v>
      </c>
      <c r="N134" s="525"/>
      <c r="O134" s="514">
        <f t="shared" si="24"/>
        <v>0</v>
      </c>
      <c r="P134" s="514">
        <f t="shared" si="25"/>
        <v>0</v>
      </c>
    </row>
    <row r="135" spans="2:16">
      <c r="B135" s="195" t="str">
        <f t="shared" si="15"/>
        <v/>
      </c>
      <c r="C135" s="507">
        <f>IF(D93="","-",+C134+1)</f>
        <v>2055</v>
      </c>
      <c r="D135" s="374">
        <f>IF(F134+SUM(E$99:E134)=D$92,F134,D$92-SUM(E$99:E134))</f>
        <v>633446.1533101073</v>
      </c>
      <c r="E135" s="522">
        <f>IF(+J96&lt;F134,J96,D135)</f>
        <v>90808.71428571429</v>
      </c>
      <c r="F135" s="523">
        <f t="shared" si="17"/>
        <v>542637.43902439298</v>
      </c>
      <c r="G135" s="523">
        <f t="shared" si="18"/>
        <v>588041.79616725014</v>
      </c>
      <c r="H135" s="526">
        <f t="shared" si="19"/>
        <v>159878.83528230462</v>
      </c>
      <c r="I135" s="577">
        <f t="shared" si="20"/>
        <v>159878.83528230462</v>
      </c>
      <c r="J135" s="514">
        <f t="shared" si="22"/>
        <v>0</v>
      </c>
      <c r="K135" s="514"/>
      <c r="L135" s="525"/>
      <c r="M135" s="514">
        <f t="shared" si="23"/>
        <v>0</v>
      </c>
      <c r="N135" s="525"/>
      <c r="O135" s="514">
        <f t="shared" si="24"/>
        <v>0</v>
      </c>
      <c r="P135" s="514">
        <f t="shared" si="25"/>
        <v>0</v>
      </c>
    </row>
    <row r="136" spans="2:16">
      <c r="B136" s="195" t="str">
        <f t="shared" si="15"/>
        <v/>
      </c>
      <c r="C136" s="507">
        <f>IF(D93="","-",+C135+1)</f>
        <v>2056</v>
      </c>
      <c r="D136" s="374">
        <f>IF(F135+SUM(E$99:E135)=D$92,F135,D$92-SUM(E$99:E135))</f>
        <v>542637.43902439298</v>
      </c>
      <c r="E136" s="522">
        <f>IF(+J96&lt;F135,J96,D136)</f>
        <v>90808.71428571429</v>
      </c>
      <c r="F136" s="523">
        <f t="shared" si="17"/>
        <v>451828.72473867866</v>
      </c>
      <c r="G136" s="523">
        <f t="shared" si="18"/>
        <v>497233.08188153582</v>
      </c>
      <c r="H136" s="526">
        <f t="shared" si="19"/>
        <v>149212.63957285005</v>
      </c>
      <c r="I136" s="577">
        <f t="shared" si="20"/>
        <v>149212.63957285005</v>
      </c>
      <c r="J136" s="514">
        <f t="shared" si="22"/>
        <v>0</v>
      </c>
      <c r="K136" s="514"/>
      <c r="L136" s="525"/>
      <c r="M136" s="514">
        <f t="shared" si="23"/>
        <v>0</v>
      </c>
      <c r="N136" s="525"/>
      <c r="O136" s="514">
        <f t="shared" si="24"/>
        <v>0</v>
      </c>
      <c r="P136" s="514">
        <f t="shared" si="25"/>
        <v>0</v>
      </c>
    </row>
    <row r="137" spans="2:16">
      <c r="B137" s="195" t="str">
        <f t="shared" si="15"/>
        <v/>
      </c>
      <c r="C137" s="507">
        <f>IF(D93="","-",+C136+1)</f>
        <v>2057</v>
      </c>
      <c r="D137" s="374">
        <f>IF(F136+SUM(E$99:E136)=D$92,F136,D$92-SUM(E$99:E136))</f>
        <v>451828.72473867866</v>
      </c>
      <c r="E137" s="522">
        <f>IF(+J96&lt;F136,J96,D137)</f>
        <v>90808.71428571429</v>
      </c>
      <c r="F137" s="523">
        <f t="shared" si="17"/>
        <v>361020.01045296434</v>
      </c>
      <c r="G137" s="523">
        <f t="shared" si="18"/>
        <v>406424.3675958215</v>
      </c>
      <c r="H137" s="526">
        <f t="shared" si="19"/>
        <v>138546.44386339546</v>
      </c>
      <c r="I137" s="577">
        <f t="shared" si="20"/>
        <v>138546.44386339546</v>
      </c>
      <c r="J137" s="514">
        <f t="shared" si="22"/>
        <v>0</v>
      </c>
      <c r="K137" s="514"/>
      <c r="L137" s="525"/>
      <c r="M137" s="514">
        <f t="shared" si="23"/>
        <v>0</v>
      </c>
      <c r="N137" s="525"/>
      <c r="O137" s="514">
        <f t="shared" si="24"/>
        <v>0</v>
      </c>
      <c r="P137" s="514">
        <f t="shared" si="25"/>
        <v>0</v>
      </c>
    </row>
    <row r="138" spans="2:16">
      <c r="B138" s="195" t="str">
        <f t="shared" si="15"/>
        <v/>
      </c>
      <c r="C138" s="507">
        <f>IF(D93="","-",+C137+1)</f>
        <v>2058</v>
      </c>
      <c r="D138" s="374">
        <f>IF(F137+SUM(E$99:E137)=D$92,F137,D$92-SUM(E$99:E137))</f>
        <v>361020.01045296434</v>
      </c>
      <c r="E138" s="522">
        <f>IF(+J96&lt;F137,J96,D138)</f>
        <v>90808.71428571429</v>
      </c>
      <c r="F138" s="523">
        <f t="shared" si="17"/>
        <v>270211.29616725002</v>
      </c>
      <c r="G138" s="523">
        <f t="shared" si="18"/>
        <v>315615.65331010718</v>
      </c>
      <c r="H138" s="526">
        <f t="shared" si="19"/>
        <v>127880.24815394089</v>
      </c>
      <c r="I138" s="577">
        <f t="shared" si="20"/>
        <v>127880.24815394089</v>
      </c>
      <c r="J138" s="514">
        <f t="shared" si="22"/>
        <v>0</v>
      </c>
      <c r="K138" s="514"/>
      <c r="L138" s="525"/>
      <c r="M138" s="514">
        <f t="shared" si="23"/>
        <v>0</v>
      </c>
      <c r="N138" s="525"/>
      <c r="O138" s="514">
        <f t="shared" si="24"/>
        <v>0</v>
      </c>
      <c r="P138" s="514">
        <f t="shared" si="25"/>
        <v>0</v>
      </c>
    </row>
    <row r="139" spans="2:16">
      <c r="B139" s="195" t="str">
        <f t="shared" si="15"/>
        <v/>
      </c>
      <c r="C139" s="507">
        <f>IF(D93="","-",+C138+1)</f>
        <v>2059</v>
      </c>
      <c r="D139" s="374">
        <f>IF(F138+SUM(E$99:E138)=D$92,F138,D$92-SUM(E$99:E138))</f>
        <v>270211.29616725002</v>
      </c>
      <c r="E139" s="522">
        <f>IF(+J96&lt;F138,J96,D139)</f>
        <v>90808.71428571429</v>
      </c>
      <c r="F139" s="523">
        <f t="shared" si="17"/>
        <v>179402.58188153573</v>
      </c>
      <c r="G139" s="523">
        <f t="shared" si="18"/>
        <v>224806.93902439286</v>
      </c>
      <c r="H139" s="526">
        <f t="shared" si="19"/>
        <v>117214.0524444863</v>
      </c>
      <c r="I139" s="577">
        <f t="shared" si="20"/>
        <v>117214.0524444863</v>
      </c>
      <c r="J139" s="514">
        <f t="shared" si="22"/>
        <v>0</v>
      </c>
      <c r="K139" s="514"/>
      <c r="L139" s="525"/>
      <c r="M139" s="514">
        <f t="shared" si="23"/>
        <v>0</v>
      </c>
      <c r="N139" s="525"/>
      <c r="O139" s="514">
        <f t="shared" si="24"/>
        <v>0</v>
      </c>
      <c r="P139" s="514">
        <f t="shared" si="25"/>
        <v>0</v>
      </c>
    </row>
    <row r="140" spans="2:16">
      <c r="B140" s="195" t="str">
        <f t="shared" si="15"/>
        <v/>
      </c>
      <c r="C140" s="507">
        <f>IF(D93="","-",+C139+1)</f>
        <v>2060</v>
      </c>
      <c r="D140" s="374">
        <f>IF(F139+SUM(E$99:E139)=D$92,F139,D$92-SUM(E$99:E139))</f>
        <v>179402.58188153573</v>
      </c>
      <c r="E140" s="522">
        <f>IF(+J96&lt;F139,J96,D140)</f>
        <v>90808.71428571429</v>
      </c>
      <c r="F140" s="523">
        <f t="shared" si="17"/>
        <v>88593.867595821444</v>
      </c>
      <c r="G140" s="523">
        <f t="shared" si="18"/>
        <v>133998.2247386786</v>
      </c>
      <c r="H140" s="526">
        <f t="shared" si="19"/>
        <v>106547.85673503172</v>
      </c>
      <c r="I140" s="577">
        <f t="shared" si="20"/>
        <v>106547.85673503172</v>
      </c>
      <c r="J140" s="514">
        <f t="shared" si="22"/>
        <v>0</v>
      </c>
      <c r="K140" s="514"/>
      <c r="L140" s="525"/>
      <c r="M140" s="514">
        <f t="shared" si="23"/>
        <v>0</v>
      </c>
      <c r="N140" s="525"/>
      <c r="O140" s="514">
        <f t="shared" si="24"/>
        <v>0</v>
      </c>
      <c r="P140" s="514">
        <f t="shared" si="25"/>
        <v>0</v>
      </c>
    </row>
    <row r="141" spans="2:16">
      <c r="B141" s="195" t="str">
        <f t="shared" si="15"/>
        <v/>
      </c>
      <c r="C141" s="507">
        <f>IF(D93="","-",+C140+1)</f>
        <v>2061</v>
      </c>
      <c r="D141" s="374">
        <f>IF(F140+SUM(E$99:E140)=D$92,F140,D$92-SUM(E$99:E140))</f>
        <v>88593.867595821444</v>
      </c>
      <c r="E141" s="522">
        <f>IF(+J96&lt;F140,J96,D141)</f>
        <v>88593.867595821444</v>
      </c>
      <c r="F141" s="523">
        <f t="shared" si="17"/>
        <v>0</v>
      </c>
      <c r="G141" s="523">
        <f t="shared" si="18"/>
        <v>44296.933797910722</v>
      </c>
      <c r="H141" s="526">
        <f t="shared" si="19"/>
        <v>93796.889893116517</v>
      </c>
      <c r="I141" s="577">
        <f t="shared" si="20"/>
        <v>93796.889893116517</v>
      </c>
      <c r="J141" s="514">
        <f t="shared" si="22"/>
        <v>0</v>
      </c>
      <c r="K141" s="514"/>
      <c r="L141" s="525"/>
      <c r="M141" s="514">
        <f t="shared" si="23"/>
        <v>0</v>
      </c>
      <c r="N141" s="525"/>
      <c r="O141" s="514">
        <f t="shared" si="24"/>
        <v>0</v>
      </c>
      <c r="P141" s="514">
        <f t="shared" si="25"/>
        <v>0</v>
      </c>
    </row>
    <row r="142" spans="2:16">
      <c r="B142" s="195" t="str">
        <f t="shared" si="15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7"/>
        <v>0</v>
      </c>
      <c r="G142" s="523">
        <f t="shared" si="18"/>
        <v>0</v>
      </c>
      <c r="H142" s="526">
        <f t="shared" si="19"/>
        <v>0</v>
      </c>
      <c r="I142" s="577">
        <f t="shared" si="20"/>
        <v>0</v>
      </c>
      <c r="J142" s="514">
        <f t="shared" si="22"/>
        <v>0</v>
      </c>
      <c r="K142" s="514"/>
      <c r="L142" s="525"/>
      <c r="M142" s="514">
        <f t="shared" si="23"/>
        <v>0</v>
      </c>
      <c r="N142" s="525"/>
      <c r="O142" s="514">
        <f t="shared" si="24"/>
        <v>0</v>
      </c>
      <c r="P142" s="514">
        <f t="shared" si="25"/>
        <v>0</v>
      </c>
    </row>
    <row r="143" spans="2:16">
      <c r="B143" s="195" t="str">
        <f t="shared" si="15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7"/>
        <v>0</v>
      </c>
      <c r="G143" s="523">
        <f t="shared" si="18"/>
        <v>0</v>
      </c>
      <c r="H143" s="526">
        <f t="shared" si="19"/>
        <v>0</v>
      </c>
      <c r="I143" s="577">
        <f t="shared" si="20"/>
        <v>0</v>
      </c>
      <c r="J143" s="514">
        <f t="shared" si="22"/>
        <v>0</v>
      </c>
      <c r="K143" s="514"/>
      <c r="L143" s="525"/>
      <c r="M143" s="514">
        <f t="shared" si="23"/>
        <v>0</v>
      </c>
      <c r="N143" s="525"/>
      <c r="O143" s="514">
        <f t="shared" si="24"/>
        <v>0</v>
      </c>
      <c r="P143" s="514">
        <f t="shared" si="25"/>
        <v>0</v>
      </c>
    </row>
    <row r="144" spans="2:16">
      <c r="B144" s="195" t="str">
        <f t="shared" si="15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7"/>
        <v>0</v>
      </c>
      <c r="G144" s="523">
        <f t="shared" si="18"/>
        <v>0</v>
      </c>
      <c r="H144" s="526">
        <f t="shared" si="19"/>
        <v>0</v>
      </c>
      <c r="I144" s="577">
        <f t="shared" si="20"/>
        <v>0</v>
      </c>
      <c r="J144" s="514">
        <f t="shared" si="22"/>
        <v>0</v>
      </c>
      <c r="K144" s="514"/>
      <c r="L144" s="525"/>
      <c r="M144" s="514">
        <f t="shared" si="23"/>
        <v>0</v>
      </c>
      <c r="N144" s="525"/>
      <c r="O144" s="514">
        <f t="shared" si="24"/>
        <v>0</v>
      </c>
      <c r="P144" s="514">
        <f t="shared" si="25"/>
        <v>0</v>
      </c>
    </row>
    <row r="145" spans="2:16">
      <c r="B145" s="195" t="str">
        <f t="shared" si="15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7"/>
        <v>0</v>
      </c>
      <c r="G145" s="523">
        <f t="shared" si="18"/>
        <v>0</v>
      </c>
      <c r="H145" s="526">
        <f t="shared" si="19"/>
        <v>0</v>
      </c>
      <c r="I145" s="577">
        <f t="shared" si="20"/>
        <v>0</v>
      </c>
      <c r="J145" s="514">
        <f t="shared" si="22"/>
        <v>0</v>
      </c>
      <c r="K145" s="514"/>
      <c r="L145" s="525"/>
      <c r="M145" s="514">
        <f t="shared" si="23"/>
        <v>0</v>
      </c>
      <c r="N145" s="525"/>
      <c r="O145" s="514">
        <f t="shared" si="24"/>
        <v>0</v>
      </c>
      <c r="P145" s="514">
        <f t="shared" si="25"/>
        <v>0</v>
      </c>
    </row>
    <row r="146" spans="2:16">
      <c r="B146" s="195" t="str">
        <f t="shared" si="15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7"/>
        <v>0</v>
      </c>
      <c r="G146" s="523">
        <f t="shared" si="18"/>
        <v>0</v>
      </c>
      <c r="H146" s="526">
        <f t="shared" si="19"/>
        <v>0</v>
      </c>
      <c r="I146" s="577">
        <f t="shared" si="20"/>
        <v>0</v>
      </c>
      <c r="J146" s="514">
        <f t="shared" si="22"/>
        <v>0</v>
      </c>
      <c r="K146" s="514"/>
      <c r="L146" s="525"/>
      <c r="M146" s="514">
        <f t="shared" si="23"/>
        <v>0</v>
      </c>
      <c r="N146" s="525"/>
      <c r="O146" s="514">
        <f t="shared" si="24"/>
        <v>0</v>
      </c>
      <c r="P146" s="514">
        <f t="shared" si="25"/>
        <v>0</v>
      </c>
    </row>
    <row r="147" spans="2:16">
      <c r="B147" s="195" t="str">
        <f t="shared" si="15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7"/>
        <v>0</v>
      </c>
      <c r="G147" s="523">
        <f t="shared" si="18"/>
        <v>0</v>
      </c>
      <c r="H147" s="526">
        <f t="shared" si="19"/>
        <v>0</v>
      </c>
      <c r="I147" s="577">
        <f t="shared" si="20"/>
        <v>0</v>
      </c>
      <c r="J147" s="514">
        <f t="shared" si="22"/>
        <v>0</v>
      </c>
      <c r="K147" s="514"/>
      <c r="L147" s="525"/>
      <c r="M147" s="514">
        <f t="shared" si="23"/>
        <v>0</v>
      </c>
      <c r="N147" s="525"/>
      <c r="O147" s="514">
        <f t="shared" si="24"/>
        <v>0</v>
      </c>
      <c r="P147" s="514">
        <f t="shared" si="25"/>
        <v>0</v>
      </c>
    </row>
    <row r="148" spans="2:16">
      <c r="B148" s="195" t="str">
        <f t="shared" si="15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7"/>
        <v>0</v>
      </c>
      <c r="G148" s="523">
        <f t="shared" si="18"/>
        <v>0</v>
      </c>
      <c r="H148" s="526">
        <f t="shared" si="19"/>
        <v>0</v>
      </c>
      <c r="I148" s="577">
        <f t="shared" si="20"/>
        <v>0</v>
      </c>
      <c r="J148" s="514">
        <f t="shared" si="22"/>
        <v>0</v>
      </c>
      <c r="K148" s="514"/>
      <c r="L148" s="525"/>
      <c r="M148" s="514">
        <f t="shared" si="23"/>
        <v>0</v>
      </c>
      <c r="N148" s="525"/>
      <c r="O148" s="514">
        <f t="shared" si="24"/>
        <v>0</v>
      </c>
      <c r="P148" s="514">
        <f t="shared" si="25"/>
        <v>0</v>
      </c>
    </row>
    <row r="149" spans="2:16">
      <c r="B149" s="195" t="str">
        <f t="shared" si="15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7"/>
        <v>0</v>
      </c>
      <c r="G149" s="523">
        <f t="shared" si="18"/>
        <v>0</v>
      </c>
      <c r="H149" s="526">
        <f t="shared" si="19"/>
        <v>0</v>
      </c>
      <c r="I149" s="577">
        <f t="shared" si="20"/>
        <v>0</v>
      </c>
      <c r="J149" s="514">
        <f t="shared" si="22"/>
        <v>0</v>
      </c>
      <c r="K149" s="514"/>
      <c r="L149" s="525"/>
      <c r="M149" s="514">
        <f t="shared" si="23"/>
        <v>0</v>
      </c>
      <c r="N149" s="525"/>
      <c r="O149" s="514">
        <f t="shared" si="24"/>
        <v>0</v>
      </c>
      <c r="P149" s="514">
        <f t="shared" si="25"/>
        <v>0</v>
      </c>
    </row>
    <row r="150" spans="2:16">
      <c r="B150" s="195" t="str">
        <f t="shared" si="15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7"/>
        <v>0</v>
      </c>
      <c r="G150" s="523">
        <f t="shared" si="18"/>
        <v>0</v>
      </c>
      <c r="H150" s="526">
        <f t="shared" si="19"/>
        <v>0</v>
      </c>
      <c r="I150" s="577">
        <f t="shared" si="20"/>
        <v>0</v>
      </c>
      <c r="J150" s="514">
        <f t="shared" si="22"/>
        <v>0</v>
      </c>
      <c r="K150" s="514"/>
      <c r="L150" s="525"/>
      <c r="M150" s="514">
        <f t="shared" si="23"/>
        <v>0</v>
      </c>
      <c r="N150" s="525"/>
      <c r="O150" s="514">
        <f t="shared" si="24"/>
        <v>0</v>
      </c>
      <c r="P150" s="514">
        <f t="shared" si="25"/>
        <v>0</v>
      </c>
    </row>
    <row r="151" spans="2:16">
      <c r="B151" s="195" t="str">
        <f t="shared" si="15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7"/>
        <v>0</v>
      </c>
      <c r="G151" s="523">
        <f t="shared" si="18"/>
        <v>0</v>
      </c>
      <c r="H151" s="526">
        <f t="shared" si="19"/>
        <v>0</v>
      </c>
      <c r="I151" s="577">
        <f t="shared" si="20"/>
        <v>0</v>
      </c>
      <c r="J151" s="514">
        <f t="shared" si="22"/>
        <v>0</v>
      </c>
      <c r="K151" s="514"/>
      <c r="L151" s="525"/>
      <c r="M151" s="514">
        <f t="shared" si="23"/>
        <v>0</v>
      </c>
      <c r="N151" s="525"/>
      <c r="O151" s="514">
        <f t="shared" si="24"/>
        <v>0</v>
      </c>
      <c r="P151" s="514">
        <f t="shared" si="25"/>
        <v>0</v>
      </c>
    </row>
    <row r="152" spans="2:16">
      <c r="B152" s="195" t="str">
        <f t="shared" si="15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7"/>
        <v>0</v>
      </c>
      <c r="G152" s="523">
        <f t="shared" si="18"/>
        <v>0</v>
      </c>
      <c r="H152" s="526">
        <f t="shared" si="19"/>
        <v>0</v>
      </c>
      <c r="I152" s="577">
        <f t="shared" si="20"/>
        <v>0</v>
      </c>
      <c r="J152" s="514">
        <f t="shared" si="22"/>
        <v>0</v>
      </c>
      <c r="K152" s="514"/>
      <c r="L152" s="525"/>
      <c r="M152" s="514">
        <f t="shared" si="23"/>
        <v>0</v>
      </c>
      <c r="N152" s="525"/>
      <c r="O152" s="514">
        <f t="shared" si="24"/>
        <v>0</v>
      </c>
      <c r="P152" s="514">
        <f t="shared" si="25"/>
        <v>0</v>
      </c>
    </row>
    <row r="153" spans="2:16">
      <c r="B153" s="195" t="str">
        <f t="shared" si="15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7"/>
        <v>0</v>
      </c>
      <c r="G153" s="523">
        <f t="shared" si="18"/>
        <v>0</v>
      </c>
      <c r="H153" s="526">
        <f t="shared" si="19"/>
        <v>0</v>
      </c>
      <c r="I153" s="577">
        <f t="shared" si="20"/>
        <v>0</v>
      </c>
      <c r="J153" s="514">
        <f t="shared" si="22"/>
        <v>0</v>
      </c>
      <c r="K153" s="514"/>
      <c r="L153" s="525"/>
      <c r="M153" s="514">
        <f t="shared" si="23"/>
        <v>0</v>
      </c>
      <c r="N153" s="525"/>
      <c r="O153" s="514">
        <f t="shared" si="24"/>
        <v>0</v>
      </c>
      <c r="P153" s="514">
        <f t="shared" si="25"/>
        <v>0</v>
      </c>
    </row>
    <row r="154" spans="2:16" ht="13.5" thickBot="1">
      <c r="B154" s="195" t="str">
        <f t="shared" si="15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7"/>
        <v>0</v>
      </c>
      <c r="G154" s="528">
        <f t="shared" si="18"/>
        <v>0</v>
      </c>
      <c r="H154" s="530">
        <f t="shared" si="19"/>
        <v>0</v>
      </c>
      <c r="I154" s="579">
        <f t="shared" si="20"/>
        <v>0</v>
      </c>
      <c r="J154" s="533">
        <f t="shared" si="22"/>
        <v>0</v>
      </c>
      <c r="K154" s="514"/>
      <c r="L154" s="532"/>
      <c r="M154" s="533">
        <f t="shared" si="23"/>
        <v>0</v>
      </c>
      <c r="N154" s="532"/>
      <c r="O154" s="533">
        <f t="shared" si="24"/>
        <v>0</v>
      </c>
      <c r="P154" s="533">
        <f t="shared" si="25"/>
        <v>0</v>
      </c>
    </row>
    <row r="155" spans="2:16">
      <c r="C155" s="374" t="s">
        <v>78</v>
      </c>
      <c r="D155" s="375"/>
      <c r="E155" s="375">
        <f>SUM(E99:E154)</f>
        <v>3813966</v>
      </c>
      <c r="F155" s="375"/>
      <c r="G155" s="375"/>
      <c r="H155" s="375">
        <f>SUM(H99:H154)</f>
        <v>13363521.290199494</v>
      </c>
      <c r="I155" s="375">
        <f>SUM(I99:I154)</f>
        <v>13363521.290199494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162"/>
  <sheetViews>
    <sheetView zoomScale="80" zoomScaleNormal="80" workbookViewId="0">
      <selection activeCell="D103" sqref="D10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374480.76907253434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374480.76907253434</v>
      </c>
      <c r="O6" s="269"/>
      <c r="P6" s="269"/>
    </row>
    <row r="7" spans="1:16" ht="13.5" thickBot="1">
      <c r="C7" s="467" t="s">
        <v>48</v>
      </c>
      <c r="D7" s="624" t="s">
        <v>460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461</v>
      </c>
      <c r="E9" s="637" t="s">
        <v>473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2910918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69307.571428571435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45372</v>
      </c>
      <c r="F17" s="631">
        <v>1905628</v>
      </c>
      <c r="G17" s="630">
        <v>140230</v>
      </c>
      <c r="H17" s="639">
        <v>140230</v>
      </c>
      <c r="I17" s="511">
        <f t="shared" ref="I17:I72" si="0">H17-G17</f>
        <v>0</v>
      </c>
      <c r="J17" s="511"/>
      <c r="K17" s="512">
        <f>+G17</f>
        <v>140230</v>
      </c>
      <c r="L17" s="513">
        <f t="shared" ref="L17:L18" si="1">IF(K17&lt;&gt;0,+G17-K17,0)</f>
        <v>0</v>
      </c>
      <c r="M17" s="512">
        <f>+H17</f>
        <v>140230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240163.83980112415</v>
      </c>
      <c r="H18" s="639">
        <v>240163.83980112415</v>
      </c>
      <c r="I18" s="511">
        <f t="shared" si="0"/>
        <v>0</v>
      </c>
      <c r="J18" s="511"/>
      <c r="K18" s="518">
        <f>+G18</f>
        <v>240163.83980112415</v>
      </c>
      <c r="L18" s="519">
        <f t="shared" si="1"/>
        <v>0</v>
      </c>
      <c r="M18" s="518">
        <f>+H18</f>
        <v>240163.83980112415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2863332.534590669</v>
      </c>
      <c r="E19" s="630">
        <v>69307.571428571435</v>
      </c>
      <c r="F19" s="631">
        <v>2794024.9631620976</v>
      </c>
      <c r="G19" s="630">
        <v>369160.37527494592</v>
      </c>
      <c r="H19" s="639">
        <v>369160.37527494592</v>
      </c>
      <c r="I19" s="511">
        <f t="shared" si="0"/>
        <v>0</v>
      </c>
      <c r="J19" s="511"/>
      <c r="K19" s="518">
        <f>+G19</f>
        <v>369160.37527494592</v>
      </c>
      <c r="L19" s="519">
        <f t="shared" ref="L19" si="4">IF(K19&lt;&gt;0,+G19-K19,0)</f>
        <v>0</v>
      </c>
      <c r="M19" s="518">
        <f>+H19</f>
        <v>369160.37527494592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631">
        <v>2748653.0627177702</v>
      </c>
      <c r="E20" s="630">
        <v>69307.571428571435</v>
      </c>
      <c r="F20" s="631">
        <v>2679345.4912891989</v>
      </c>
      <c r="G20" s="630">
        <v>374480.76907253434</v>
      </c>
      <c r="H20" s="639">
        <v>374480.76907253434</v>
      </c>
      <c r="I20" s="511">
        <f t="shared" si="0"/>
        <v>0</v>
      </c>
      <c r="J20" s="511"/>
      <c r="K20" s="518">
        <f>+G20</f>
        <v>374480.76907253434</v>
      </c>
      <c r="L20" s="519">
        <f t="shared" ref="L20" si="6">IF(K20&lt;&gt;0,+G20-K20,0)</f>
        <v>0</v>
      </c>
      <c r="M20" s="518">
        <f>+H20</f>
        <v>374480.76907253434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2679345.4912891989</v>
      </c>
      <c r="E21" s="522">
        <f>IF(+I14&lt;F20,I14,D21)</f>
        <v>69307.571428571435</v>
      </c>
      <c r="F21" s="523">
        <f t="shared" ref="F21:F72" si="7">+D21-E21</f>
        <v>2610037.9198606275</v>
      </c>
      <c r="G21" s="524">
        <f t="shared" ref="G21:G72" si="8">+I$12*((D21+F21)/2)+E21</f>
        <v>366687.54179608967</v>
      </c>
      <c r="H21" s="491">
        <f t="shared" ref="H21:H72" si="9">+I$13*((D21+F21)/2)+E21</f>
        <v>366687.54179608967</v>
      </c>
      <c r="I21" s="511">
        <f t="shared" si="0"/>
        <v>0</v>
      </c>
      <c r="J21" s="511"/>
      <c r="K21" s="525"/>
      <c r="L21" s="514">
        <f t="shared" ref="L21:L72" si="10">IF(K21&lt;&gt;0,+G21-K21,0)</f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2610037.9198606275</v>
      </c>
      <c r="E22" s="522">
        <f>IF(+I14&lt;F21,I14,D22)</f>
        <v>69307.571428571435</v>
      </c>
      <c r="F22" s="523">
        <f t="shared" si="7"/>
        <v>2540730.3484320561</v>
      </c>
      <c r="G22" s="524">
        <f t="shared" si="8"/>
        <v>358894.31451964512</v>
      </c>
      <c r="H22" s="491">
        <f t="shared" si="9"/>
        <v>358894.31451964512</v>
      </c>
      <c r="I22" s="511">
        <f t="shared" si="0"/>
        <v>0</v>
      </c>
      <c r="J22" s="511"/>
      <c r="K22" s="525"/>
      <c r="L22" s="514">
        <f t="shared" si="10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2540730.3484320561</v>
      </c>
      <c r="E23" s="522">
        <f>IF(+I14&lt;F22,I14,D23)</f>
        <v>69307.571428571435</v>
      </c>
      <c r="F23" s="523">
        <f t="shared" si="7"/>
        <v>2471422.7770034848</v>
      </c>
      <c r="G23" s="524">
        <f t="shared" si="8"/>
        <v>351101.08724320045</v>
      </c>
      <c r="H23" s="491">
        <f t="shared" si="9"/>
        <v>351101.08724320045</v>
      </c>
      <c r="I23" s="511">
        <f t="shared" si="0"/>
        <v>0</v>
      </c>
      <c r="J23" s="511"/>
      <c r="K23" s="525"/>
      <c r="L23" s="514">
        <f t="shared" si="10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2471422.7770034848</v>
      </c>
      <c r="E24" s="522">
        <f>IF(+I14&lt;F23,I14,D24)</f>
        <v>69307.571428571435</v>
      </c>
      <c r="F24" s="523">
        <f t="shared" si="7"/>
        <v>2402115.2055749134</v>
      </c>
      <c r="G24" s="524">
        <f t="shared" si="8"/>
        <v>343307.8599667559</v>
      </c>
      <c r="H24" s="491">
        <f t="shared" si="9"/>
        <v>343307.8599667559</v>
      </c>
      <c r="I24" s="511">
        <f t="shared" si="0"/>
        <v>0</v>
      </c>
      <c r="J24" s="511"/>
      <c r="K24" s="525"/>
      <c r="L24" s="514">
        <f t="shared" si="10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2402115.2055749134</v>
      </c>
      <c r="E25" s="522">
        <f>IF(+I14&lt;F24,I14,D25)</f>
        <v>69307.571428571435</v>
      </c>
      <c r="F25" s="523">
        <f t="shared" si="7"/>
        <v>2332807.6341463421</v>
      </c>
      <c r="G25" s="524">
        <f t="shared" si="8"/>
        <v>335514.63269031129</v>
      </c>
      <c r="H25" s="491">
        <f t="shared" si="9"/>
        <v>335514.63269031129</v>
      </c>
      <c r="I25" s="511">
        <f t="shared" si="0"/>
        <v>0</v>
      </c>
      <c r="J25" s="511"/>
      <c r="K25" s="525"/>
      <c r="L25" s="514">
        <f t="shared" si="10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2332807.6341463421</v>
      </c>
      <c r="E26" s="522">
        <f>IF(+I14&lt;F25,I14,D26)</f>
        <v>69307.571428571435</v>
      </c>
      <c r="F26" s="523">
        <f t="shared" si="7"/>
        <v>2263500.0627177707</v>
      </c>
      <c r="G26" s="524">
        <f t="shared" si="8"/>
        <v>327721.40541386674</v>
      </c>
      <c r="H26" s="491">
        <f t="shared" si="9"/>
        <v>327721.40541386674</v>
      </c>
      <c r="I26" s="511">
        <f t="shared" si="0"/>
        <v>0</v>
      </c>
      <c r="J26" s="511"/>
      <c r="K26" s="525"/>
      <c r="L26" s="514">
        <f t="shared" si="10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2263500.0627177707</v>
      </c>
      <c r="E27" s="522">
        <f>IF(+I14&lt;F26,I14,D27)</f>
        <v>69307.571428571435</v>
      </c>
      <c r="F27" s="523">
        <f t="shared" si="7"/>
        <v>2194192.4912891993</v>
      </c>
      <c r="G27" s="524">
        <f t="shared" si="8"/>
        <v>319928.17813742207</v>
      </c>
      <c r="H27" s="491">
        <f t="shared" si="9"/>
        <v>319928.17813742207</v>
      </c>
      <c r="I27" s="511">
        <f t="shared" si="0"/>
        <v>0</v>
      </c>
      <c r="J27" s="511"/>
      <c r="K27" s="525"/>
      <c r="L27" s="514">
        <f t="shared" si="10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2194192.4912891993</v>
      </c>
      <c r="E28" s="522">
        <f>IF(+I14&lt;F27,I14,D28)</f>
        <v>69307.571428571435</v>
      </c>
      <c r="F28" s="523">
        <f t="shared" si="7"/>
        <v>2124884.919860628</v>
      </c>
      <c r="G28" s="524">
        <f t="shared" si="8"/>
        <v>312134.95086097752</v>
      </c>
      <c r="H28" s="491">
        <f t="shared" si="9"/>
        <v>312134.95086097752</v>
      </c>
      <c r="I28" s="511">
        <f t="shared" si="0"/>
        <v>0</v>
      </c>
      <c r="J28" s="511"/>
      <c r="K28" s="525"/>
      <c r="L28" s="514">
        <f t="shared" si="10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2124884.919860628</v>
      </c>
      <c r="E29" s="522">
        <f>IF(+I14&lt;F28,I14,D29)</f>
        <v>69307.571428571435</v>
      </c>
      <c r="F29" s="523">
        <f t="shared" si="7"/>
        <v>2055577.3484320566</v>
      </c>
      <c r="G29" s="524">
        <f t="shared" si="8"/>
        <v>304341.72358453291</v>
      </c>
      <c r="H29" s="491">
        <f t="shared" si="9"/>
        <v>304341.72358453291</v>
      </c>
      <c r="I29" s="511">
        <f t="shared" si="0"/>
        <v>0</v>
      </c>
      <c r="J29" s="511"/>
      <c r="K29" s="525"/>
      <c r="L29" s="514">
        <f t="shared" si="10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2055577.3484320566</v>
      </c>
      <c r="E30" s="522">
        <f>IF(+I14&lt;F29,I14,D30)</f>
        <v>69307.571428571435</v>
      </c>
      <c r="F30" s="523">
        <f t="shared" si="7"/>
        <v>1986269.7770034852</v>
      </c>
      <c r="G30" s="524">
        <f t="shared" si="8"/>
        <v>296548.4963080883</v>
      </c>
      <c r="H30" s="491">
        <f t="shared" si="9"/>
        <v>296548.4963080883</v>
      </c>
      <c r="I30" s="511">
        <f t="shared" si="0"/>
        <v>0</v>
      </c>
      <c r="J30" s="511"/>
      <c r="K30" s="525"/>
      <c r="L30" s="514">
        <f t="shared" si="10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1986269.7770034852</v>
      </c>
      <c r="E31" s="522">
        <f>IF(+I14&lt;F30,I14,D31)</f>
        <v>69307.571428571435</v>
      </c>
      <c r="F31" s="523">
        <f t="shared" si="7"/>
        <v>1916962.2055749139</v>
      </c>
      <c r="G31" s="524">
        <f t="shared" si="8"/>
        <v>288755.26903164369</v>
      </c>
      <c r="H31" s="491">
        <f t="shared" si="9"/>
        <v>288755.26903164369</v>
      </c>
      <c r="I31" s="511">
        <f t="shared" si="0"/>
        <v>0</v>
      </c>
      <c r="J31" s="511"/>
      <c r="K31" s="525"/>
      <c r="L31" s="514">
        <f t="shared" si="10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1916962.2055749139</v>
      </c>
      <c r="E32" s="522">
        <f>IF(+I14&lt;F31,I14,D32)</f>
        <v>69307.571428571435</v>
      </c>
      <c r="F32" s="523">
        <f t="shared" si="7"/>
        <v>1847654.6341463425</v>
      </c>
      <c r="G32" s="524">
        <f t="shared" si="8"/>
        <v>280962.04175519908</v>
      </c>
      <c r="H32" s="491">
        <f t="shared" si="9"/>
        <v>280962.04175519908</v>
      </c>
      <c r="I32" s="511">
        <f t="shared" si="0"/>
        <v>0</v>
      </c>
      <c r="J32" s="511"/>
      <c r="K32" s="525"/>
      <c r="L32" s="514">
        <f t="shared" si="10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1847654.6341463425</v>
      </c>
      <c r="E33" s="522">
        <f>IF(+I14&lt;F32,I14,D33)</f>
        <v>69307.571428571435</v>
      </c>
      <c r="F33" s="523">
        <f t="shared" si="7"/>
        <v>1778347.0627177712</v>
      </c>
      <c r="G33" s="524">
        <f t="shared" si="8"/>
        <v>273168.81447875447</v>
      </c>
      <c r="H33" s="491">
        <f t="shared" si="9"/>
        <v>273168.81447875447</v>
      </c>
      <c r="I33" s="511">
        <f t="shared" si="0"/>
        <v>0</v>
      </c>
      <c r="J33" s="511"/>
      <c r="K33" s="525"/>
      <c r="L33" s="514">
        <f t="shared" si="10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1778347.0627177712</v>
      </c>
      <c r="E34" s="522">
        <f>IF(+I14&lt;F33,I14,D34)</f>
        <v>69307.571428571435</v>
      </c>
      <c r="F34" s="523">
        <f t="shared" si="7"/>
        <v>1709039.4912891998</v>
      </c>
      <c r="G34" s="524">
        <f t="shared" si="8"/>
        <v>265375.58720230992</v>
      </c>
      <c r="H34" s="491">
        <f t="shared" si="9"/>
        <v>265375.58720230992</v>
      </c>
      <c r="I34" s="511">
        <f t="shared" si="0"/>
        <v>0</v>
      </c>
      <c r="J34" s="511"/>
      <c r="K34" s="525"/>
      <c r="L34" s="514">
        <f t="shared" si="10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1709039.4912891998</v>
      </c>
      <c r="E35" s="522">
        <f>IF(+I14&lt;F34,I14,D35)</f>
        <v>69307.571428571435</v>
      </c>
      <c r="F35" s="523">
        <f t="shared" si="7"/>
        <v>1639731.9198606284</v>
      </c>
      <c r="G35" s="524">
        <f t="shared" si="8"/>
        <v>257582.35992586531</v>
      </c>
      <c r="H35" s="491">
        <f t="shared" si="9"/>
        <v>257582.35992586531</v>
      </c>
      <c r="I35" s="511">
        <f t="shared" si="0"/>
        <v>0</v>
      </c>
      <c r="J35" s="511"/>
      <c r="K35" s="525"/>
      <c r="L35" s="514">
        <f t="shared" si="10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1639731.9198606284</v>
      </c>
      <c r="E36" s="522">
        <f>IF(+I14&lt;F35,I14,D36)</f>
        <v>69307.571428571435</v>
      </c>
      <c r="F36" s="523">
        <f t="shared" si="7"/>
        <v>1570424.3484320571</v>
      </c>
      <c r="G36" s="524">
        <f t="shared" si="8"/>
        <v>249789.1326494207</v>
      </c>
      <c r="H36" s="491">
        <f t="shared" si="9"/>
        <v>249789.1326494207</v>
      </c>
      <c r="I36" s="511">
        <f t="shared" si="0"/>
        <v>0</v>
      </c>
      <c r="J36" s="511"/>
      <c r="K36" s="525"/>
      <c r="L36" s="514">
        <f t="shared" si="10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1570424.3484320571</v>
      </c>
      <c r="E37" s="522">
        <f>IF(+I14&lt;F36,I14,D37)</f>
        <v>69307.571428571435</v>
      </c>
      <c r="F37" s="523">
        <f t="shared" si="7"/>
        <v>1501116.7770034857</v>
      </c>
      <c r="G37" s="524">
        <f t="shared" si="8"/>
        <v>241995.90537297609</v>
      </c>
      <c r="H37" s="491">
        <f t="shared" si="9"/>
        <v>241995.90537297609</v>
      </c>
      <c r="I37" s="511">
        <f t="shared" si="0"/>
        <v>0</v>
      </c>
      <c r="J37" s="511"/>
      <c r="K37" s="525"/>
      <c r="L37" s="514">
        <f t="shared" si="10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1501116.7770034857</v>
      </c>
      <c r="E38" s="522">
        <f>IF(+I14&lt;F37,I14,D38)</f>
        <v>69307.571428571435</v>
      </c>
      <c r="F38" s="523">
        <f t="shared" si="7"/>
        <v>1431809.2055749143</v>
      </c>
      <c r="G38" s="524">
        <f t="shared" si="8"/>
        <v>234202.67809653148</v>
      </c>
      <c r="H38" s="491">
        <f t="shared" si="9"/>
        <v>234202.67809653148</v>
      </c>
      <c r="I38" s="511">
        <f t="shared" si="0"/>
        <v>0</v>
      </c>
      <c r="J38" s="511"/>
      <c r="K38" s="525"/>
      <c r="L38" s="514">
        <f t="shared" si="10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1431809.2055749143</v>
      </c>
      <c r="E39" s="522">
        <f>IF(+I14&lt;F38,I14,D39)</f>
        <v>69307.571428571435</v>
      </c>
      <c r="F39" s="523">
        <f t="shared" si="7"/>
        <v>1362501.634146343</v>
      </c>
      <c r="G39" s="524">
        <f t="shared" si="8"/>
        <v>226409.45082008687</v>
      </c>
      <c r="H39" s="491">
        <f t="shared" si="9"/>
        <v>226409.45082008687</v>
      </c>
      <c r="I39" s="511">
        <f t="shared" si="0"/>
        <v>0</v>
      </c>
      <c r="J39" s="511"/>
      <c r="K39" s="525"/>
      <c r="L39" s="514">
        <f t="shared" si="10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1362501.634146343</v>
      </c>
      <c r="E40" s="522">
        <f>IF(+I14&lt;F39,I14,D40)</f>
        <v>69307.571428571435</v>
      </c>
      <c r="F40" s="523">
        <f t="shared" si="7"/>
        <v>1293194.0627177716</v>
      </c>
      <c r="G40" s="524">
        <f t="shared" si="8"/>
        <v>218616.22354364226</v>
      </c>
      <c r="H40" s="491">
        <f t="shared" si="9"/>
        <v>218616.22354364226</v>
      </c>
      <c r="I40" s="511">
        <f t="shared" si="0"/>
        <v>0</v>
      </c>
      <c r="J40" s="511"/>
      <c r="K40" s="525"/>
      <c r="L40" s="514">
        <f t="shared" si="10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1293194.0627177716</v>
      </c>
      <c r="E41" s="522">
        <f>IF(+I14&lt;F40,I14,D41)</f>
        <v>69307.571428571435</v>
      </c>
      <c r="F41" s="523">
        <f t="shared" si="7"/>
        <v>1223886.4912892003</v>
      </c>
      <c r="G41" s="524">
        <f t="shared" si="8"/>
        <v>210822.99626719771</v>
      </c>
      <c r="H41" s="491">
        <f t="shared" si="9"/>
        <v>210822.99626719771</v>
      </c>
      <c r="I41" s="511">
        <f t="shared" si="0"/>
        <v>0</v>
      </c>
      <c r="J41" s="511"/>
      <c r="K41" s="525"/>
      <c r="L41" s="514">
        <f t="shared" si="10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1223886.4912892003</v>
      </c>
      <c r="E42" s="522">
        <f>IF(+I14&lt;F41,I14,D42)</f>
        <v>69307.571428571435</v>
      </c>
      <c r="F42" s="523">
        <f t="shared" si="7"/>
        <v>1154578.9198606289</v>
      </c>
      <c r="G42" s="524">
        <f t="shared" si="8"/>
        <v>203029.7689907531</v>
      </c>
      <c r="H42" s="491">
        <f t="shared" si="9"/>
        <v>203029.7689907531</v>
      </c>
      <c r="I42" s="511">
        <f t="shared" si="0"/>
        <v>0</v>
      </c>
      <c r="J42" s="511"/>
      <c r="K42" s="525"/>
      <c r="L42" s="514">
        <f t="shared" si="10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1154578.9198606289</v>
      </c>
      <c r="E43" s="522">
        <f>IF(+I14&lt;F42,I14,D43)</f>
        <v>69307.571428571435</v>
      </c>
      <c r="F43" s="523">
        <f t="shared" si="7"/>
        <v>1085271.3484320575</v>
      </c>
      <c r="G43" s="524">
        <f t="shared" si="8"/>
        <v>195236.54171430849</v>
      </c>
      <c r="H43" s="491">
        <f t="shared" si="9"/>
        <v>195236.54171430849</v>
      </c>
      <c r="I43" s="511">
        <f t="shared" si="0"/>
        <v>0</v>
      </c>
      <c r="J43" s="511"/>
      <c r="K43" s="525"/>
      <c r="L43" s="514">
        <f t="shared" si="10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1085271.3484320575</v>
      </c>
      <c r="E44" s="522">
        <f>IF(+I14&lt;F43,I14,D44)</f>
        <v>69307.571428571435</v>
      </c>
      <c r="F44" s="523">
        <f t="shared" si="7"/>
        <v>1015963.7770034861</v>
      </c>
      <c r="G44" s="524">
        <f t="shared" si="8"/>
        <v>187443.31443786388</v>
      </c>
      <c r="H44" s="491">
        <f t="shared" si="9"/>
        <v>187443.31443786388</v>
      </c>
      <c r="I44" s="511">
        <f t="shared" si="0"/>
        <v>0</v>
      </c>
      <c r="J44" s="511"/>
      <c r="K44" s="525"/>
      <c r="L44" s="514">
        <f t="shared" si="10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1015963.7770034861</v>
      </c>
      <c r="E45" s="522">
        <f>IF(+I14&lt;F44,I14,D45)</f>
        <v>69307.571428571435</v>
      </c>
      <c r="F45" s="523">
        <f t="shared" si="7"/>
        <v>946656.20557491458</v>
      </c>
      <c r="G45" s="524">
        <f t="shared" si="8"/>
        <v>179650.08716141927</v>
      </c>
      <c r="H45" s="491">
        <f t="shared" si="9"/>
        <v>179650.08716141927</v>
      </c>
      <c r="I45" s="511">
        <f t="shared" si="0"/>
        <v>0</v>
      </c>
      <c r="J45" s="511"/>
      <c r="K45" s="525"/>
      <c r="L45" s="514">
        <f t="shared" si="10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946656.20557491458</v>
      </c>
      <c r="E46" s="522">
        <f>IF(+I14&lt;F45,I14,D46)</f>
        <v>69307.571428571435</v>
      </c>
      <c r="F46" s="523">
        <f t="shared" si="7"/>
        <v>877348.6341463431</v>
      </c>
      <c r="G46" s="524">
        <f t="shared" si="8"/>
        <v>171856.85988497466</v>
      </c>
      <c r="H46" s="491">
        <f t="shared" si="9"/>
        <v>171856.85988497466</v>
      </c>
      <c r="I46" s="511">
        <f t="shared" si="0"/>
        <v>0</v>
      </c>
      <c r="J46" s="511"/>
      <c r="K46" s="525"/>
      <c r="L46" s="514">
        <f t="shared" si="10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877348.6341463431</v>
      </c>
      <c r="E47" s="522">
        <f>IF(+I14&lt;F46,I14,D47)</f>
        <v>69307.571428571435</v>
      </c>
      <c r="F47" s="523">
        <f t="shared" si="7"/>
        <v>808041.06271777162</v>
      </c>
      <c r="G47" s="524">
        <f t="shared" si="8"/>
        <v>164063.63260853002</v>
      </c>
      <c r="H47" s="491">
        <f t="shared" si="9"/>
        <v>164063.63260853002</v>
      </c>
      <c r="I47" s="511">
        <f t="shared" si="0"/>
        <v>0</v>
      </c>
      <c r="J47" s="511"/>
      <c r="K47" s="525"/>
      <c r="L47" s="514">
        <f t="shared" si="10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808041.06271777162</v>
      </c>
      <c r="E48" s="522">
        <f>IF(+I14&lt;F47,I14,D48)</f>
        <v>69307.571428571435</v>
      </c>
      <c r="F48" s="523">
        <f t="shared" si="7"/>
        <v>738733.49128920014</v>
      </c>
      <c r="G48" s="524">
        <f t="shared" si="8"/>
        <v>156270.40533208544</v>
      </c>
      <c r="H48" s="491">
        <f t="shared" si="9"/>
        <v>156270.40533208544</v>
      </c>
      <c r="I48" s="511">
        <f t="shared" si="0"/>
        <v>0</v>
      </c>
      <c r="J48" s="511"/>
      <c r="K48" s="525"/>
      <c r="L48" s="514">
        <f t="shared" si="10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738733.49128920014</v>
      </c>
      <c r="E49" s="522">
        <f>IF(+I14&lt;F48,I14,D49)</f>
        <v>69307.571428571435</v>
      </c>
      <c r="F49" s="523">
        <f t="shared" si="7"/>
        <v>669425.91986062867</v>
      </c>
      <c r="G49" s="524">
        <f t="shared" si="8"/>
        <v>148477.17805564078</v>
      </c>
      <c r="H49" s="491">
        <f t="shared" si="9"/>
        <v>148477.17805564078</v>
      </c>
      <c r="I49" s="511">
        <f t="shared" si="0"/>
        <v>0</v>
      </c>
      <c r="J49" s="511"/>
      <c r="K49" s="525"/>
      <c r="L49" s="514">
        <f t="shared" si="10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669425.91986062867</v>
      </c>
      <c r="E50" s="522">
        <f>IF(+I14&lt;F49,I14,D50)</f>
        <v>69307.571428571435</v>
      </c>
      <c r="F50" s="523">
        <f t="shared" si="7"/>
        <v>600118.34843205719</v>
      </c>
      <c r="G50" s="524">
        <f t="shared" si="8"/>
        <v>140683.9507791962</v>
      </c>
      <c r="H50" s="491">
        <f t="shared" si="9"/>
        <v>140683.9507791962</v>
      </c>
      <c r="I50" s="511">
        <f t="shared" si="0"/>
        <v>0</v>
      </c>
      <c r="J50" s="511"/>
      <c r="K50" s="525"/>
      <c r="L50" s="514">
        <f t="shared" si="10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600118.34843205719</v>
      </c>
      <c r="E51" s="522">
        <f>IF(+I14&lt;F50,I14,D51)</f>
        <v>69307.571428571435</v>
      </c>
      <c r="F51" s="523">
        <f t="shared" si="7"/>
        <v>530810.77700348571</v>
      </c>
      <c r="G51" s="524">
        <f t="shared" si="8"/>
        <v>132890.72350275156</v>
      </c>
      <c r="H51" s="491">
        <f t="shared" si="9"/>
        <v>132890.72350275156</v>
      </c>
      <c r="I51" s="511">
        <f t="shared" si="0"/>
        <v>0</v>
      </c>
      <c r="J51" s="511"/>
      <c r="K51" s="525"/>
      <c r="L51" s="514">
        <f t="shared" si="10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530810.77700348571</v>
      </c>
      <c r="E52" s="522">
        <f>IF(+I14&lt;F51,I14,D52)</f>
        <v>69307.571428571435</v>
      </c>
      <c r="F52" s="523">
        <f t="shared" si="7"/>
        <v>461503.20557491429</v>
      </c>
      <c r="G52" s="524">
        <f t="shared" si="8"/>
        <v>125097.49622630698</v>
      </c>
      <c r="H52" s="491">
        <f t="shared" si="9"/>
        <v>125097.49622630698</v>
      </c>
      <c r="I52" s="511">
        <f t="shared" si="0"/>
        <v>0</v>
      </c>
      <c r="J52" s="511"/>
      <c r="K52" s="525"/>
      <c r="L52" s="514">
        <f t="shared" si="10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461503.20557491429</v>
      </c>
      <c r="E53" s="522">
        <f>IF(+I14&lt;F52,I14,D53)</f>
        <v>69307.571428571435</v>
      </c>
      <c r="F53" s="523">
        <f t="shared" si="7"/>
        <v>392195.63414634287</v>
      </c>
      <c r="G53" s="524">
        <f t="shared" si="8"/>
        <v>117304.26894986235</v>
      </c>
      <c r="H53" s="491">
        <f t="shared" si="9"/>
        <v>117304.26894986235</v>
      </c>
      <c r="I53" s="511">
        <f t="shared" si="0"/>
        <v>0</v>
      </c>
      <c r="J53" s="511"/>
      <c r="K53" s="525"/>
      <c r="L53" s="514">
        <f t="shared" si="10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392195.63414634287</v>
      </c>
      <c r="E54" s="522">
        <f>IF(+I14&lt;F53,I14,D54)</f>
        <v>69307.571428571435</v>
      </c>
      <c r="F54" s="523">
        <f t="shared" si="7"/>
        <v>322888.06271777145</v>
      </c>
      <c r="G54" s="524">
        <f t="shared" si="8"/>
        <v>109511.04167341776</v>
      </c>
      <c r="H54" s="491">
        <f t="shared" si="9"/>
        <v>109511.04167341776</v>
      </c>
      <c r="I54" s="511">
        <f t="shared" si="0"/>
        <v>0</v>
      </c>
      <c r="J54" s="511"/>
      <c r="K54" s="525"/>
      <c r="L54" s="514">
        <f t="shared" si="10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322888.06271777145</v>
      </c>
      <c r="E55" s="522">
        <f>IF(+I14&lt;F54,I14,D55)</f>
        <v>69307.571428571435</v>
      </c>
      <c r="F55" s="523">
        <f t="shared" si="7"/>
        <v>253580.49128920003</v>
      </c>
      <c r="G55" s="524">
        <f t="shared" si="8"/>
        <v>101717.81439697313</v>
      </c>
      <c r="H55" s="491">
        <f t="shared" si="9"/>
        <v>101717.81439697313</v>
      </c>
      <c r="I55" s="511">
        <f t="shared" si="0"/>
        <v>0</v>
      </c>
      <c r="J55" s="511"/>
      <c r="K55" s="525"/>
      <c r="L55" s="514">
        <f t="shared" si="10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253580.49128920003</v>
      </c>
      <c r="E56" s="522">
        <f>IF(+I14&lt;F55,I14,D56)</f>
        <v>69307.571428571435</v>
      </c>
      <c r="F56" s="523">
        <f t="shared" si="7"/>
        <v>184272.91986062861</v>
      </c>
      <c r="G56" s="524">
        <f t="shared" si="8"/>
        <v>93924.587120528537</v>
      </c>
      <c r="H56" s="491">
        <f t="shared" si="9"/>
        <v>93924.587120528537</v>
      </c>
      <c r="I56" s="511">
        <f t="shared" si="0"/>
        <v>0</v>
      </c>
      <c r="J56" s="511"/>
      <c r="K56" s="525"/>
      <c r="L56" s="514">
        <f t="shared" si="10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184272.91986062861</v>
      </c>
      <c r="E57" s="522">
        <f>IF(+I14&lt;F56,I14,D57)</f>
        <v>69307.571428571435</v>
      </c>
      <c r="F57" s="523">
        <f t="shared" si="7"/>
        <v>114965.34843205717</v>
      </c>
      <c r="G57" s="524">
        <f t="shared" si="8"/>
        <v>86131.359844083927</v>
      </c>
      <c r="H57" s="491">
        <f t="shared" si="9"/>
        <v>86131.359844083927</v>
      </c>
      <c r="I57" s="511">
        <f t="shared" si="0"/>
        <v>0</v>
      </c>
      <c r="J57" s="511"/>
      <c r="K57" s="525"/>
      <c r="L57" s="514">
        <f t="shared" si="10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114965.34843205717</v>
      </c>
      <c r="E58" s="522">
        <f>IF(+I14&lt;F57,I14,D58)</f>
        <v>69307.571428571435</v>
      </c>
      <c r="F58" s="523">
        <f t="shared" si="7"/>
        <v>45657.777003485739</v>
      </c>
      <c r="G58" s="524">
        <f t="shared" si="8"/>
        <v>78338.132567639317</v>
      </c>
      <c r="H58" s="491">
        <f t="shared" si="9"/>
        <v>78338.132567639317</v>
      </c>
      <c r="I58" s="511">
        <f t="shared" si="0"/>
        <v>0</v>
      </c>
      <c r="J58" s="511"/>
      <c r="K58" s="525"/>
      <c r="L58" s="514">
        <f t="shared" si="10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45657.777003485739</v>
      </c>
      <c r="E59" s="522">
        <f>IF(+I14&lt;F58,I14,D59)</f>
        <v>45657.777003485739</v>
      </c>
      <c r="F59" s="523">
        <f t="shared" si="7"/>
        <v>0</v>
      </c>
      <c r="G59" s="524">
        <f t="shared" si="8"/>
        <v>48224.750753908527</v>
      </c>
      <c r="H59" s="491">
        <f t="shared" si="9"/>
        <v>48224.750753908527</v>
      </c>
      <c r="I59" s="511">
        <f t="shared" si="0"/>
        <v>0</v>
      </c>
      <c r="J59" s="511"/>
      <c r="K59" s="525"/>
      <c r="L59" s="514">
        <f t="shared" si="10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0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0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0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0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0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0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0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0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0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0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0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0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0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2910918</v>
      </c>
      <c r="F73" s="375"/>
      <c r="G73" s="375">
        <f>SUM(G17:G72)</f>
        <v>9627747.5478133671</v>
      </c>
      <c r="H73" s="375">
        <f>SUM(H17:H72)</f>
        <v>9627747.5478133671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374480.76907253434</v>
      </c>
      <c r="N87" s="546">
        <f>IF(J92&lt;D11,0,VLOOKUP(J92,C17:O72,11))</f>
        <v>374480.76907253434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385366.43972059927</v>
      </c>
      <c r="N88" s="550">
        <f>IF(J92&lt;D11,0,VLOOKUP(J92,C99:P154,7))</f>
        <v>385366.43972059927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10885.67064806493</v>
      </c>
      <c r="N89" s="555">
        <f>+N88-N87</f>
        <v>10885.67064806493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2910918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69307.571428571435</v>
      </c>
      <c r="K96" s="375"/>
      <c r="L96" s="375"/>
      <c r="M96" s="375"/>
      <c r="N96" s="375"/>
      <c r="O96" s="375"/>
      <c r="P96" s="272"/>
    </row>
    <row r="97" spans="1:16" ht="38.25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45130.51162790697</v>
      </c>
      <c r="F99" s="631">
        <v>2865787.4883720931</v>
      </c>
      <c r="G99" s="631">
        <v>1432893.7441860465</v>
      </c>
      <c r="H99" s="633">
        <v>198508.2411422825</v>
      </c>
      <c r="I99" s="634">
        <v>198508.2411422825</v>
      </c>
      <c r="J99" s="514">
        <f t="shared" ref="J99:J130" si="11">+I99-H99</f>
        <v>0</v>
      </c>
      <c r="K99" s="514"/>
      <c r="L99" s="512">
        <f>+H99</f>
        <v>198508.2411422825</v>
      </c>
      <c r="M99" s="513">
        <f t="shared" ref="M99:M100" si="12">IF(L99&lt;&gt;0,+H99-L99,0)</f>
        <v>0</v>
      </c>
      <c r="N99" s="512">
        <f>+I99</f>
        <v>198508.2411422825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>
      <c r="B100" s="195" t="str">
        <f>IF(D100=F99,"","IU")</f>
        <v/>
      </c>
      <c r="C100" s="507">
        <f>IF(D93="","-",+C99+1)</f>
        <v>2020</v>
      </c>
      <c r="D100" s="629">
        <v>2865787.4883720931</v>
      </c>
      <c r="E100" s="630">
        <v>69307.571428571435</v>
      </c>
      <c r="F100" s="631">
        <v>2796479.9169435217</v>
      </c>
      <c r="G100" s="631">
        <v>2831133.7026578076</v>
      </c>
      <c r="H100" s="633">
        <v>373863.47414547531</v>
      </c>
      <c r="I100" s="634">
        <v>373863.47414547531</v>
      </c>
      <c r="J100" s="514">
        <f t="shared" si="11"/>
        <v>0</v>
      </c>
      <c r="K100" s="514"/>
      <c r="L100" s="655">
        <f>+H100</f>
        <v>373863.47414547531</v>
      </c>
      <c r="M100" s="514">
        <f t="shared" si="12"/>
        <v>0</v>
      </c>
      <c r="N100" s="655">
        <f>+I100</f>
        <v>373863.47414547531</v>
      </c>
      <c r="O100" s="514">
        <f t="shared" si="13"/>
        <v>0</v>
      </c>
      <c r="P100" s="514">
        <f t="shared" si="14"/>
        <v>0</v>
      </c>
    </row>
    <row r="101" spans="1:16">
      <c r="B101" s="195" t="str">
        <f t="shared" ref="B101:B154" si="15">IF(D101=F100,"","IU")</f>
        <v/>
      </c>
      <c r="C101" s="507">
        <f>IF(D93="","-",+C100+1)</f>
        <v>2021</v>
      </c>
      <c r="D101" s="629">
        <v>2796479.9169435217</v>
      </c>
      <c r="E101" s="630">
        <v>70998</v>
      </c>
      <c r="F101" s="631">
        <v>2725481.9169435217</v>
      </c>
      <c r="G101" s="631">
        <v>2760980.9169435217</v>
      </c>
      <c r="H101" s="633">
        <v>384408.61281414429</v>
      </c>
      <c r="I101" s="634">
        <v>384408.61281414429</v>
      </c>
      <c r="J101" s="514">
        <f t="shared" si="11"/>
        <v>0</v>
      </c>
      <c r="K101" s="514"/>
      <c r="L101" s="655">
        <f>+H101</f>
        <v>384408.61281414429</v>
      </c>
      <c r="M101" s="514">
        <f t="shared" ref="M101" si="16">IF(L101&lt;&gt;0,+H101-L101,0)</f>
        <v>0</v>
      </c>
      <c r="N101" s="655">
        <f>+I101</f>
        <v>384408.61281414429</v>
      </c>
      <c r="O101" s="514">
        <f t="shared" si="13"/>
        <v>0</v>
      </c>
      <c r="P101" s="514">
        <f t="shared" si="14"/>
        <v>0</v>
      </c>
    </row>
    <row r="102" spans="1:16">
      <c r="B102" s="195" t="str">
        <f t="shared" si="15"/>
        <v/>
      </c>
      <c r="C102" s="507">
        <f>IF(D93="","-",+C101+1)</f>
        <v>2022</v>
      </c>
      <c r="D102" s="374">
        <f>IF(F101+SUM(E$99:E101)=D$92,F101,D$92-SUM(E$99:E101))</f>
        <v>2725481.9169435217</v>
      </c>
      <c r="E102" s="522">
        <f>IF(+J96&lt;F101,J96,D102)</f>
        <v>69307.571428571435</v>
      </c>
      <c r="F102" s="523">
        <f t="shared" ref="F102:F154" si="17">+D102-E102</f>
        <v>2656174.3455149503</v>
      </c>
      <c r="G102" s="523">
        <f t="shared" ref="G102:G154" si="18">+(F102+D102)/2</f>
        <v>2690828.1312292358</v>
      </c>
      <c r="H102" s="526">
        <f t="shared" ref="H102:H154" si="19">+J$94*G102+E102</f>
        <v>385366.43972059927</v>
      </c>
      <c r="I102" s="577">
        <f t="shared" ref="I102:I154" si="20">+J$95*G102+E102</f>
        <v>385366.43972059927</v>
      </c>
      <c r="J102" s="514">
        <f t="shared" si="11"/>
        <v>0</v>
      </c>
      <c r="K102" s="514"/>
      <c r="L102" s="525"/>
      <c r="M102" s="514">
        <f t="shared" ref="M102:M130" si="21">IF(L102&lt;&gt;0,+H102-L102,0)</f>
        <v>0</v>
      </c>
      <c r="N102" s="525"/>
      <c r="O102" s="514">
        <f t="shared" si="13"/>
        <v>0</v>
      </c>
      <c r="P102" s="514">
        <f t="shared" si="14"/>
        <v>0</v>
      </c>
    </row>
    <row r="103" spans="1:16">
      <c r="B103" s="195" t="str">
        <f t="shared" si="15"/>
        <v/>
      </c>
      <c r="C103" s="507">
        <f>IF(D93="","-",+C102+1)</f>
        <v>2023</v>
      </c>
      <c r="D103" s="374">
        <f>IF(F102+SUM(E$99:E102)=D$92,F102,D$92-SUM(E$99:E102))</f>
        <v>2656174.3455149503</v>
      </c>
      <c r="E103" s="522">
        <f>IF(+J96&lt;F102,J96,D103)</f>
        <v>69307.571428571435</v>
      </c>
      <c r="F103" s="523">
        <f t="shared" si="17"/>
        <v>2586866.774086379</v>
      </c>
      <c r="G103" s="523">
        <f t="shared" si="18"/>
        <v>2621520.5598006649</v>
      </c>
      <c r="H103" s="526">
        <f t="shared" si="19"/>
        <v>377225.72187409148</v>
      </c>
      <c r="I103" s="577">
        <f t="shared" si="20"/>
        <v>377225.72187409148</v>
      </c>
      <c r="J103" s="514">
        <f t="shared" si="11"/>
        <v>0</v>
      </c>
      <c r="K103" s="514"/>
      <c r="L103" s="525"/>
      <c r="M103" s="514">
        <f t="shared" si="21"/>
        <v>0</v>
      </c>
      <c r="N103" s="525"/>
      <c r="O103" s="514">
        <f t="shared" si="13"/>
        <v>0</v>
      </c>
      <c r="P103" s="514">
        <f t="shared" si="14"/>
        <v>0</v>
      </c>
    </row>
    <row r="104" spans="1:16">
      <c r="B104" s="195" t="str">
        <f t="shared" si="15"/>
        <v/>
      </c>
      <c r="C104" s="507">
        <f>IF(D93="","-",+C103+1)</f>
        <v>2024</v>
      </c>
      <c r="D104" s="374">
        <f>IF(F103+SUM(E$99:E103)=D$92,F103,D$92-SUM(E$99:E103))</f>
        <v>2586866.774086379</v>
      </c>
      <c r="E104" s="522">
        <f>IF(+J96&lt;F103,J96,D104)</f>
        <v>69307.571428571435</v>
      </c>
      <c r="F104" s="523">
        <f t="shared" si="17"/>
        <v>2517559.2026578076</v>
      </c>
      <c r="G104" s="523">
        <f t="shared" si="18"/>
        <v>2552212.9883720931</v>
      </c>
      <c r="H104" s="526">
        <f t="shared" si="19"/>
        <v>369085.00402758358</v>
      </c>
      <c r="I104" s="577">
        <f t="shared" si="20"/>
        <v>369085.00402758358</v>
      </c>
      <c r="J104" s="514">
        <f t="shared" si="11"/>
        <v>0</v>
      </c>
      <c r="K104" s="514"/>
      <c r="L104" s="525"/>
      <c r="M104" s="514">
        <f t="shared" si="21"/>
        <v>0</v>
      </c>
      <c r="N104" s="525"/>
      <c r="O104" s="514">
        <f t="shared" si="13"/>
        <v>0</v>
      </c>
      <c r="P104" s="514">
        <f t="shared" si="14"/>
        <v>0</v>
      </c>
    </row>
    <row r="105" spans="1:16">
      <c r="B105" s="195" t="str">
        <f t="shared" si="15"/>
        <v/>
      </c>
      <c r="C105" s="507">
        <f>IF(D93="","-",+C104+1)</f>
        <v>2025</v>
      </c>
      <c r="D105" s="374">
        <f>IF(F104+SUM(E$99:E104)=D$92,F104,D$92-SUM(E$99:E104))</f>
        <v>2517559.2026578076</v>
      </c>
      <c r="E105" s="522">
        <f>IF(+J96&lt;F104,J96,D105)</f>
        <v>69307.571428571435</v>
      </c>
      <c r="F105" s="523">
        <f t="shared" si="17"/>
        <v>2448251.6312292363</v>
      </c>
      <c r="G105" s="523">
        <f t="shared" si="18"/>
        <v>2482905.4169435222</v>
      </c>
      <c r="H105" s="526">
        <f t="shared" si="19"/>
        <v>360944.28618107585</v>
      </c>
      <c r="I105" s="577">
        <f t="shared" si="20"/>
        <v>360944.28618107585</v>
      </c>
      <c r="J105" s="514">
        <f t="shared" si="11"/>
        <v>0</v>
      </c>
      <c r="K105" s="514"/>
      <c r="L105" s="525"/>
      <c r="M105" s="514">
        <f t="shared" si="21"/>
        <v>0</v>
      </c>
      <c r="N105" s="525"/>
      <c r="O105" s="514">
        <f t="shared" si="13"/>
        <v>0</v>
      </c>
      <c r="P105" s="514">
        <f t="shared" si="14"/>
        <v>0</v>
      </c>
    </row>
    <row r="106" spans="1:16">
      <c r="B106" s="195" t="str">
        <f t="shared" si="15"/>
        <v/>
      </c>
      <c r="C106" s="507">
        <f>IF(D93="","-",+C105+1)</f>
        <v>2026</v>
      </c>
      <c r="D106" s="374">
        <f>IF(F105+SUM(E$99:E105)=D$92,F105,D$92-SUM(E$99:E105))</f>
        <v>2448251.6312292363</v>
      </c>
      <c r="E106" s="522">
        <f>IF(+J96&lt;F105,J96,D106)</f>
        <v>69307.571428571435</v>
      </c>
      <c r="F106" s="523">
        <f t="shared" si="17"/>
        <v>2378944.0598006649</v>
      </c>
      <c r="G106" s="523">
        <f t="shared" si="18"/>
        <v>2413597.8455149503</v>
      </c>
      <c r="H106" s="526">
        <f t="shared" si="19"/>
        <v>352803.56833456794</v>
      </c>
      <c r="I106" s="577">
        <f t="shared" si="20"/>
        <v>352803.56833456794</v>
      </c>
      <c r="J106" s="514">
        <f t="shared" si="11"/>
        <v>0</v>
      </c>
      <c r="K106" s="514"/>
      <c r="L106" s="525"/>
      <c r="M106" s="514">
        <f t="shared" si="21"/>
        <v>0</v>
      </c>
      <c r="N106" s="525"/>
      <c r="O106" s="514">
        <f t="shared" si="13"/>
        <v>0</v>
      </c>
      <c r="P106" s="514">
        <f t="shared" si="14"/>
        <v>0</v>
      </c>
    </row>
    <row r="107" spans="1:16">
      <c r="B107" s="195" t="str">
        <f t="shared" si="15"/>
        <v/>
      </c>
      <c r="C107" s="507">
        <f>IF(D93="","-",+C106+1)</f>
        <v>2027</v>
      </c>
      <c r="D107" s="374">
        <f>IF(F106+SUM(E$99:E106)=D$92,F106,D$92-SUM(E$99:E106))</f>
        <v>2378944.0598006649</v>
      </c>
      <c r="E107" s="522">
        <f>IF(+J96&lt;F106,J96,D107)</f>
        <v>69307.571428571435</v>
      </c>
      <c r="F107" s="523">
        <f t="shared" si="17"/>
        <v>2309636.4883720935</v>
      </c>
      <c r="G107" s="523">
        <f t="shared" si="18"/>
        <v>2344290.2740863794</v>
      </c>
      <c r="H107" s="526">
        <f t="shared" si="19"/>
        <v>344662.85048806015</v>
      </c>
      <c r="I107" s="577">
        <f t="shared" si="20"/>
        <v>344662.85048806015</v>
      </c>
      <c r="J107" s="514">
        <f t="shared" si="11"/>
        <v>0</v>
      </c>
      <c r="K107" s="514"/>
      <c r="L107" s="525"/>
      <c r="M107" s="514">
        <f t="shared" si="21"/>
        <v>0</v>
      </c>
      <c r="N107" s="525"/>
      <c r="O107" s="514">
        <f t="shared" si="13"/>
        <v>0</v>
      </c>
      <c r="P107" s="514">
        <f t="shared" si="14"/>
        <v>0</v>
      </c>
    </row>
    <row r="108" spans="1:16">
      <c r="B108" s="195" t="str">
        <f t="shared" si="15"/>
        <v/>
      </c>
      <c r="C108" s="507">
        <f>IF(D93="","-",+C107+1)</f>
        <v>2028</v>
      </c>
      <c r="D108" s="374">
        <f>IF(F107+SUM(E$99:E107)=D$92,F107,D$92-SUM(E$99:E107))</f>
        <v>2309636.4883720935</v>
      </c>
      <c r="E108" s="522">
        <f>IF(+J96&lt;F107,J96,D108)</f>
        <v>69307.571428571435</v>
      </c>
      <c r="F108" s="523">
        <f t="shared" si="17"/>
        <v>2240328.9169435222</v>
      </c>
      <c r="G108" s="523">
        <f t="shared" si="18"/>
        <v>2274982.7026578076</v>
      </c>
      <c r="H108" s="526">
        <f t="shared" si="19"/>
        <v>336522.13264155231</v>
      </c>
      <c r="I108" s="577">
        <f t="shared" si="20"/>
        <v>336522.13264155231</v>
      </c>
      <c r="J108" s="514">
        <f t="shared" si="11"/>
        <v>0</v>
      </c>
      <c r="K108" s="514"/>
      <c r="L108" s="525"/>
      <c r="M108" s="514">
        <f t="shared" si="21"/>
        <v>0</v>
      </c>
      <c r="N108" s="525"/>
      <c r="O108" s="514">
        <f t="shared" si="13"/>
        <v>0</v>
      </c>
      <c r="P108" s="514">
        <f t="shared" si="14"/>
        <v>0</v>
      </c>
    </row>
    <row r="109" spans="1:16">
      <c r="B109" s="195" t="str">
        <f t="shared" si="15"/>
        <v/>
      </c>
      <c r="C109" s="507">
        <f>IF(D93="","-",+C108+1)</f>
        <v>2029</v>
      </c>
      <c r="D109" s="374">
        <f>IF(F108+SUM(E$99:E108)=D$92,F108,D$92-SUM(E$99:E108))</f>
        <v>2240328.9169435222</v>
      </c>
      <c r="E109" s="522">
        <f>IF(+J96&lt;F108,J96,D109)</f>
        <v>69307.571428571435</v>
      </c>
      <c r="F109" s="523">
        <f t="shared" si="17"/>
        <v>2171021.3455149508</v>
      </c>
      <c r="G109" s="523">
        <f t="shared" si="18"/>
        <v>2205675.1312292367</v>
      </c>
      <c r="H109" s="526">
        <f t="shared" si="19"/>
        <v>328381.41479504452</v>
      </c>
      <c r="I109" s="577">
        <f t="shared" si="20"/>
        <v>328381.41479504452</v>
      </c>
      <c r="J109" s="514">
        <f t="shared" si="11"/>
        <v>0</v>
      </c>
      <c r="K109" s="514"/>
      <c r="L109" s="525"/>
      <c r="M109" s="514">
        <f t="shared" si="21"/>
        <v>0</v>
      </c>
      <c r="N109" s="525"/>
      <c r="O109" s="514">
        <f t="shared" si="13"/>
        <v>0</v>
      </c>
      <c r="P109" s="514">
        <f t="shared" si="14"/>
        <v>0</v>
      </c>
    </row>
    <row r="110" spans="1:16">
      <c r="B110" s="195" t="str">
        <f t="shared" si="15"/>
        <v/>
      </c>
      <c r="C110" s="507">
        <f>IF(D93="","-",+C109+1)</f>
        <v>2030</v>
      </c>
      <c r="D110" s="374">
        <f>IF(F109+SUM(E$99:E109)=D$92,F109,D$92-SUM(E$99:E109))</f>
        <v>2171021.3455149508</v>
      </c>
      <c r="E110" s="522">
        <f>IF(+J96&lt;F109,J96,D110)</f>
        <v>69307.571428571435</v>
      </c>
      <c r="F110" s="523">
        <f t="shared" si="17"/>
        <v>2101713.7740863794</v>
      </c>
      <c r="G110" s="523">
        <f t="shared" si="18"/>
        <v>2136367.5598006649</v>
      </c>
      <c r="H110" s="526">
        <f t="shared" si="19"/>
        <v>320240.69694853661</v>
      </c>
      <c r="I110" s="577">
        <f t="shared" si="20"/>
        <v>320240.69694853661</v>
      </c>
      <c r="J110" s="514">
        <f t="shared" si="11"/>
        <v>0</v>
      </c>
      <c r="K110" s="514"/>
      <c r="L110" s="525"/>
      <c r="M110" s="514">
        <f t="shared" si="21"/>
        <v>0</v>
      </c>
      <c r="N110" s="525"/>
      <c r="O110" s="514">
        <f t="shared" si="13"/>
        <v>0</v>
      </c>
      <c r="P110" s="514">
        <f t="shared" si="14"/>
        <v>0</v>
      </c>
    </row>
    <row r="111" spans="1:16">
      <c r="B111" s="195" t="str">
        <f t="shared" si="15"/>
        <v/>
      </c>
      <c r="C111" s="507">
        <f>IF(D93="","-",+C110+1)</f>
        <v>2031</v>
      </c>
      <c r="D111" s="374">
        <f>IF(F110+SUM(E$99:E110)=D$92,F110,D$92-SUM(E$99:E110))</f>
        <v>2101713.7740863794</v>
      </c>
      <c r="E111" s="522">
        <f>IF(+J96&lt;F110,J96,D111)</f>
        <v>69307.571428571435</v>
      </c>
      <c r="F111" s="523">
        <f t="shared" si="17"/>
        <v>2032406.2026578081</v>
      </c>
      <c r="G111" s="523">
        <f t="shared" si="18"/>
        <v>2067059.9883720938</v>
      </c>
      <c r="H111" s="526">
        <f t="shared" si="19"/>
        <v>312099.97910202882</v>
      </c>
      <c r="I111" s="577">
        <f t="shared" si="20"/>
        <v>312099.97910202882</v>
      </c>
      <c r="J111" s="514">
        <f t="shared" si="11"/>
        <v>0</v>
      </c>
      <c r="K111" s="514"/>
      <c r="L111" s="525"/>
      <c r="M111" s="514">
        <f t="shared" si="21"/>
        <v>0</v>
      </c>
      <c r="N111" s="525"/>
      <c r="O111" s="514">
        <f t="shared" si="13"/>
        <v>0</v>
      </c>
      <c r="P111" s="514">
        <f t="shared" si="14"/>
        <v>0</v>
      </c>
    </row>
    <row r="112" spans="1:16">
      <c r="B112" s="195" t="str">
        <f t="shared" si="15"/>
        <v/>
      </c>
      <c r="C112" s="507">
        <f>IF(D93="","-",+C111+1)</f>
        <v>2032</v>
      </c>
      <c r="D112" s="374">
        <f>IF(F111+SUM(E$99:E111)=D$92,F111,D$92-SUM(E$99:E111))</f>
        <v>2032406.2026578081</v>
      </c>
      <c r="E112" s="522">
        <f>IF(+J96&lt;F111,J96,D112)</f>
        <v>69307.571428571435</v>
      </c>
      <c r="F112" s="523">
        <f t="shared" si="17"/>
        <v>1963098.6312292367</v>
      </c>
      <c r="G112" s="523">
        <f t="shared" si="18"/>
        <v>1997752.4169435224</v>
      </c>
      <c r="H112" s="526">
        <f t="shared" si="19"/>
        <v>303959.26125552104</v>
      </c>
      <c r="I112" s="577">
        <f t="shared" si="20"/>
        <v>303959.26125552104</v>
      </c>
      <c r="J112" s="514">
        <f t="shared" si="11"/>
        <v>0</v>
      </c>
      <c r="K112" s="514"/>
      <c r="L112" s="525"/>
      <c r="M112" s="514">
        <f t="shared" si="21"/>
        <v>0</v>
      </c>
      <c r="N112" s="525"/>
      <c r="O112" s="514">
        <f t="shared" si="13"/>
        <v>0</v>
      </c>
      <c r="P112" s="514">
        <f t="shared" si="14"/>
        <v>0</v>
      </c>
    </row>
    <row r="113" spans="2:16">
      <c r="B113" s="195" t="str">
        <f t="shared" si="15"/>
        <v/>
      </c>
      <c r="C113" s="507">
        <f>IF(D93="","-",+C112+1)</f>
        <v>2033</v>
      </c>
      <c r="D113" s="374">
        <f>IF(F112+SUM(E$99:E112)=D$92,F112,D$92-SUM(E$99:E112))</f>
        <v>1963098.6312292367</v>
      </c>
      <c r="E113" s="522">
        <f>IF(+J96&lt;F112,J96,D113)</f>
        <v>69307.571428571435</v>
      </c>
      <c r="F113" s="523">
        <f t="shared" si="17"/>
        <v>1893791.0598006654</v>
      </c>
      <c r="G113" s="523">
        <f t="shared" si="18"/>
        <v>1928444.845514951</v>
      </c>
      <c r="H113" s="526">
        <f t="shared" si="19"/>
        <v>295818.54340901319</v>
      </c>
      <c r="I113" s="577">
        <f t="shared" si="20"/>
        <v>295818.54340901319</v>
      </c>
      <c r="J113" s="514">
        <f t="shared" si="11"/>
        <v>0</v>
      </c>
      <c r="K113" s="514"/>
      <c r="L113" s="525"/>
      <c r="M113" s="514">
        <f t="shared" si="21"/>
        <v>0</v>
      </c>
      <c r="N113" s="525"/>
      <c r="O113" s="514">
        <f t="shared" si="13"/>
        <v>0</v>
      </c>
      <c r="P113" s="514">
        <f t="shared" si="14"/>
        <v>0</v>
      </c>
    </row>
    <row r="114" spans="2:16">
      <c r="B114" s="195" t="str">
        <f t="shared" si="15"/>
        <v/>
      </c>
      <c r="C114" s="507">
        <f>IF(D93="","-",+C113+1)</f>
        <v>2034</v>
      </c>
      <c r="D114" s="374">
        <f>IF(F113+SUM(E$99:E113)=D$92,F113,D$92-SUM(E$99:E113))</f>
        <v>1893791.0598006654</v>
      </c>
      <c r="E114" s="522">
        <f>IF(+J96&lt;F113,J96,D114)</f>
        <v>69307.571428571435</v>
      </c>
      <c r="F114" s="523">
        <f t="shared" si="17"/>
        <v>1824483.488372094</v>
      </c>
      <c r="G114" s="523">
        <f t="shared" si="18"/>
        <v>1859137.2740863797</v>
      </c>
      <c r="H114" s="526">
        <f t="shared" si="19"/>
        <v>287677.82556250534</v>
      </c>
      <c r="I114" s="577">
        <f t="shared" si="20"/>
        <v>287677.82556250534</v>
      </c>
      <c r="J114" s="514">
        <f t="shared" si="11"/>
        <v>0</v>
      </c>
      <c r="K114" s="514"/>
      <c r="L114" s="525"/>
      <c r="M114" s="514">
        <f t="shared" si="21"/>
        <v>0</v>
      </c>
      <c r="N114" s="525"/>
      <c r="O114" s="514">
        <f t="shared" si="13"/>
        <v>0</v>
      </c>
      <c r="P114" s="514">
        <f t="shared" si="14"/>
        <v>0</v>
      </c>
    </row>
    <row r="115" spans="2:16">
      <c r="B115" s="195" t="str">
        <f t="shared" si="15"/>
        <v/>
      </c>
      <c r="C115" s="507">
        <f>IF(D93="","-",+C114+1)</f>
        <v>2035</v>
      </c>
      <c r="D115" s="374">
        <f>IF(F114+SUM(E$99:E114)=D$92,F114,D$92-SUM(E$99:E114))</f>
        <v>1824483.488372094</v>
      </c>
      <c r="E115" s="522">
        <f>IF(+J96&lt;F114,J96,D115)</f>
        <v>69307.571428571435</v>
      </c>
      <c r="F115" s="523">
        <f t="shared" si="17"/>
        <v>1755175.9169435226</v>
      </c>
      <c r="G115" s="523">
        <f t="shared" si="18"/>
        <v>1789829.7026578083</v>
      </c>
      <c r="H115" s="526">
        <f t="shared" si="19"/>
        <v>279537.10771599755</v>
      </c>
      <c r="I115" s="577">
        <f t="shared" si="20"/>
        <v>279537.10771599755</v>
      </c>
      <c r="J115" s="514">
        <f t="shared" si="11"/>
        <v>0</v>
      </c>
      <c r="K115" s="514"/>
      <c r="L115" s="525"/>
      <c r="M115" s="514">
        <f t="shared" si="21"/>
        <v>0</v>
      </c>
      <c r="N115" s="525"/>
      <c r="O115" s="514">
        <f t="shared" si="13"/>
        <v>0</v>
      </c>
      <c r="P115" s="514">
        <f t="shared" si="14"/>
        <v>0</v>
      </c>
    </row>
    <row r="116" spans="2:16">
      <c r="B116" s="195" t="str">
        <f t="shared" si="15"/>
        <v/>
      </c>
      <c r="C116" s="507">
        <f>IF(D93="","-",+C115+1)</f>
        <v>2036</v>
      </c>
      <c r="D116" s="374">
        <f>IF(F115+SUM(E$99:E115)=D$92,F115,D$92-SUM(E$99:E115))</f>
        <v>1755175.9169435226</v>
      </c>
      <c r="E116" s="522">
        <f>IF(+J96&lt;F115,J96,D116)</f>
        <v>69307.571428571435</v>
      </c>
      <c r="F116" s="523">
        <f t="shared" si="17"/>
        <v>1685868.3455149513</v>
      </c>
      <c r="G116" s="523">
        <f t="shared" si="18"/>
        <v>1720522.131229237</v>
      </c>
      <c r="H116" s="526">
        <f t="shared" si="19"/>
        <v>271396.38986948971</v>
      </c>
      <c r="I116" s="577">
        <f t="shared" si="20"/>
        <v>271396.38986948971</v>
      </c>
      <c r="J116" s="514">
        <f t="shared" si="11"/>
        <v>0</v>
      </c>
      <c r="K116" s="514"/>
      <c r="L116" s="525"/>
      <c r="M116" s="514">
        <f t="shared" si="21"/>
        <v>0</v>
      </c>
      <c r="N116" s="525"/>
      <c r="O116" s="514">
        <f t="shared" si="13"/>
        <v>0</v>
      </c>
      <c r="P116" s="514">
        <f t="shared" si="14"/>
        <v>0</v>
      </c>
    </row>
    <row r="117" spans="2:16">
      <c r="B117" s="195" t="str">
        <f t="shared" si="15"/>
        <v/>
      </c>
      <c r="C117" s="507">
        <f>IF(D93="","-",+C116+1)</f>
        <v>2037</v>
      </c>
      <c r="D117" s="374">
        <f>IF(F116+SUM(E$99:E116)=D$92,F116,D$92-SUM(E$99:E116))</f>
        <v>1685868.3455149513</v>
      </c>
      <c r="E117" s="522">
        <f>IF(+J96&lt;F116,J96,D117)</f>
        <v>69307.571428571435</v>
      </c>
      <c r="F117" s="523">
        <f t="shared" si="17"/>
        <v>1616560.7740863799</v>
      </c>
      <c r="G117" s="523">
        <f t="shared" si="18"/>
        <v>1651214.5598006656</v>
      </c>
      <c r="H117" s="526">
        <f t="shared" si="19"/>
        <v>263255.67202298186</v>
      </c>
      <c r="I117" s="577">
        <f t="shared" si="20"/>
        <v>263255.67202298186</v>
      </c>
      <c r="J117" s="514">
        <f t="shared" si="11"/>
        <v>0</v>
      </c>
      <c r="K117" s="514"/>
      <c r="L117" s="525"/>
      <c r="M117" s="514">
        <f t="shared" si="21"/>
        <v>0</v>
      </c>
      <c r="N117" s="525"/>
      <c r="O117" s="514">
        <f t="shared" si="13"/>
        <v>0</v>
      </c>
      <c r="P117" s="514">
        <f t="shared" si="14"/>
        <v>0</v>
      </c>
    </row>
    <row r="118" spans="2:16">
      <c r="B118" s="195" t="str">
        <f t="shared" si="15"/>
        <v/>
      </c>
      <c r="C118" s="507">
        <f>IF(D93="","-",+C117+1)</f>
        <v>2038</v>
      </c>
      <c r="D118" s="374">
        <f>IF(F117+SUM(E$99:E117)=D$92,F117,D$92-SUM(E$99:E117))</f>
        <v>1616560.7740863799</v>
      </c>
      <c r="E118" s="522">
        <f>IF(+J96&lt;F117,J96,D118)</f>
        <v>69307.571428571435</v>
      </c>
      <c r="F118" s="523">
        <f t="shared" si="17"/>
        <v>1547253.2026578085</v>
      </c>
      <c r="G118" s="523">
        <f t="shared" si="18"/>
        <v>1581906.9883720942</v>
      </c>
      <c r="H118" s="526">
        <f t="shared" si="19"/>
        <v>255114.95417647407</v>
      </c>
      <c r="I118" s="577">
        <f t="shared" si="20"/>
        <v>255114.95417647407</v>
      </c>
      <c r="J118" s="514">
        <f t="shared" si="11"/>
        <v>0</v>
      </c>
      <c r="K118" s="514"/>
      <c r="L118" s="525"/>
      <c r="M118" s="514">
        <f t="shared" si="21"/>
        <v>0</v>
      </c>
      <c r="N118" s="525"/>
      <c r="O118" s="514">
        <f t="shared" si="13"/>
        <v>0</v>
      </c>
      <c r="P118" s="514">
        <f t="shared" si="14"/>
        <v>0</v>
      </c>
    </row>
    <row r="119" spans="2:16">
      <c r="B119" s="195" t="str">
        <f t="shared" si="15"/>
        <v/>
      </c>
      <c r="C119" s="507">
        <f>IF(D93="","-",+C118+1)</f>
        <v>2039</v>
      </c>
      <c r="D119" s="374">
        <f>IF(F118+SUM(E$99:E118)=D$92,F118,D$92-SUM(E$99:E118))</f>
        <v>1547253.2026578085</v>
      </c>
      <c r="E119" s="522">
        <f>IF(+J96&lt;F118,J96,D119)</f>
        <v>69307.571428571435</v>
      </c>
      <c r="F119" s="523">
        <f t="shared" si="17"/>
        <v>1477945.6312292372</v>
      </c>
      <c r="G119" s="523">
        <f t="shared" si="18"/>
        <v>1512599.4169435229</v>
      </c>
      <c r="H119" s="526">
        <f t="shared" si="19"/>
        <v>246974.23632996622</v>
      </c>
      <c r="I119" s="577">
        <f t="shared" si="20"/>
        <v>246974.23632996622</v>
      </c>
      <c r="J119" s="514">
        <f t="shared" si="11"/>
        <v>0</v>
      </c>
      <c r="K119" s="514"/>
      <c r="L119" s="525"/>
      <c r="M119" s="514">
        <f t="shared" si="21"/>
        <v>0</v>
      </c>
      <c r="N119" s="525"/>
      <c r="O119" s="514">
        <f t="shared" si="13"/>
        <v>0</v>
      </c>
      <c r="P119" s="514">
        <f t="shared" si="14"/>
        <v>0</v>
      </c>
    </row>
    <row r="120" spans="2:16">
      <c r="B120" s="195" t="str">
        <f t="shared" si="15"/>
        <v/>
      </c>
      <c r="C120" s="507">
        <f>IF(D93="","-",+C119+1)</f>
        <v>2040</v>
      </c>
      <c r="D120" s="374">
        <f>IF(F119+SUM(E$99:E119)=D$92,F119,D$92-SUM(E$99:E119))</f>
        <v>1477945.6312292372</v>
      </c>
      <c r="E120" s="522">
        <f>IF(+J96&lt;F119,J96,D120)</f>
        <v>69307.571428571435</v>
      </c>
      <c r="F120" s="523">
        <f t="shared" si="17"/>
        <v>1408638.0598006658</v>
      </c>
      <c r="G120" s="523">
        <f t="shared" si="18"/>
        <v>1443291.8455149515</v>
      </c>
      <c r="H120" s="526">
        <f t="shared" si="19"/>
        <v>238833.51848345838</v>
      </c>
      <c r="I120" s="577">
        <f t="shared" si="20"/>
        <v>238833.51848345838</v>
      </c>
      <c r="J120" s="514">
        <f t="shared" si="11"/>
        <v>0</v>
      </c>
      <c r="K120" s="514"/>
      <c r="L120" s="525"/>
      <c r="M120" s="514">
        <f t="shared" si="21"/>
        <v>0</v>
      </c>
      <c r="N120" s="525"/>
      <c r="O120" s="514">
        <f t="shared" si="13"/>
        <v>0</v>
      </c>
      <c r="P120" s="514">
        <f t="shared" si="14"/>
        <v>0</v>
      </c>
    </row>
    <row r="121" spans="2:16">
      <c r="B121" s="195" t="str">
        <f t="shared" si="15"/>
        <v/>
      </c>
      <c r="C121" s="507">
        <f>IF(D93="","-",+C120+1)</f>
        <v>2041</v>
      </c>
      <c r="D121" s="374">
        <f>IF(F120+SUM(E$99:E120)=D$92,F120,D$92-SUM(E$99:E120))</f>
        <v>1408638.0598006658</v>
      </c>
      <c r="E121" s="522">
        <f>IF(+J96&lt;F120,J96,D121)</f>
        <v>69307.571428571435</v>
      </c>
      <c r="F121" s="523">
        <f t="shared" si="17"/>
        <v>1339330.4883720945</v>
      </c>
      <c r="G121" s="523">
        <f t="shared" si="18"/>
        <v>1373984.2740863801</v>
      </c>
      <c r="H121" s="526">
        <f t="shared" si="19"/>
        <v>230692.80063695059</v>
      </c>
      <c r="I121" s="577">
        <f t="shared" si="20"/>
        <v>230692.80063695059</v>
      </c>
      <c r="J121" s="514">
        <f t="shared" si="11"/>
        <v>0</v>
      </c>
      <c r="K121" s="514"/>
      <c r="L121" s="525"/>
      <c r="M121" s="514">
        <f t="shared" si="21"/>
        <v>0</v>
      </c>
      <c r="N121" s="525"/>
      <c r="O121" s="514">
        <f t="shared" si="13"/>
        <v>0</v>
      </c>
      <c r="P121" s="514">
        <f t="shared" si="14"/>
        <v>0</v>
      </c>
    </row>
    <row r="122" spans="2:16">
      <c r="B122" s="195" t="str">
        <f t="shared" si="15"/>
        <v/>
      </c>
      <c r="C122" s="507">
        <f>IF(D93="","-",+C121+1)</f>
        <v>2042</v>
      </c>
      <c r="D122" s="374">
        <f>IF(F121+SUM(E$99:E121)=D$92,F121,D$92-SUM(E$99:E121))</f>
        <v>1339330.4883720945</v>
      </c>
      <c r="E122" s="522">
        <f>IF(+J96&lt;F121,J96,D122)</f>
        <v>69307.571428571435</v>
      </c>
      <c r="F122" s="523">
        <f t="shared" si="17"/>
        <v>1270022.9169435231</v>
      </c>
      <c r="G122" s="523">
        <f t="shared" si="18"/>
        <v>1304676.7026578088</v>
      </c>
      <c r="H122" s="526">
        <f t="shared" si="19"/>
        <v>222552.08279044274</v>
      </c>
      <c r="I122" s="577">
        <f t="shared" si="20"/>
        <v>222552.08279044274</v>
      </c>
      <c r="J122" s="514">
        <f t="shared" si="11"/>
        <v>0</v>
      </c>
      <c r="K122" s="514"/>
      <c r="L122" s="525"/>
      <c r="M122" s="514">
        <f t="shared" si="21"/>
        <v>0</v>
      </c>
      <c r="N122" s="525"/>
      <c r="O122" s="514">
        <f t="shared" si="13"/>
        <v>0</v>
      </c>
      <c r="P122" s="514">
        <f t="shared" si="14"/>
        <v>0</v>
      </c>
    </row>
    <row r="123" spans="2:16">
      <c r="B123" s="195" t="str">
        <f t="shared" si="15"/>
        <v/>
      </c>
      <c r="C123" s="507">
        <f>IF(D93="","-",+C122+1)</f>
        <v>2043</v>
      </c>
      <c r="D123" s="374">
        <f>IF(F122+SUM(E$99:E122)=D$92,F122,D$92-SUM(E$99:E122))</f>
        <v>1270022.9169435231</v>
      </c>
      <c r="E123" s="522">
        <f>IF(+J96&lt;F122,J96,D123)</f>
        <v>69307.571428571435</v>
      </c>
      <c r="F123" s="523">
        <f t="shared" si="17"/>
        <v>1200715.3455149517</v>
      </c>
      <c r="G123" s="523">
        <f t="shared" si="18"/>
        <v>1235369.1312292374</v>
      </c>
      <c r="H123" s="526">
        <f t="shared" si="19"/>
        <v>214411.3649439349</v>
      </c>
      <c r="I123" s="577">
        <f t="shared" si="20"/>
        <v>214411.3649439349</v>
      </c>
      <c r="J123" s="514">
        <f t="shared" si="11"/>
        <v>0</v>
      </c>
      <c r="K123" s="514"/>
      <c r="L123" s="525"/>
      <c r="M123" s="514">
        <f t="shared" si="21"/>
        <v>0</v>
      </c>
      <c r="N123" s="525"/>
      <c r="O123" s="514">
        <f t="shared" si="13"/>
        <v>0</v>
      </c>
      <c r="P123" s="514">
        <f t="shared" si="14"/>
        <v>0</v>
      </c>
    </row>
    <row r="124" spans="2:16">
      <c r="B124" s="195" t="str">
        <f t="shared" si="15"/>
        <v/>
      </c>
      <c r="C124" s="507">
        <f>IF(D93="","-",+C123+1)</f>
        <v>2044</v>
      </c>
      <c r="D124" s="374">
        <f>IF(F123+SUM(E$99:E123)=D$92,F123,D$92-SUM(E$99:E123))</f>
        <v>1200715.3455149517</v>
      </c>
      <c r="E124" s="522">
        <f>IF(+J96&lt;F123,J96,D124)</f>
        <v>69307.571428571435</v>
      </c>
      <c r="F124" s="523">
        <f t="shared" si="17"/>
        <v>1131407.7740863804</v>
      </c>
      <c r="G124" s="523">
        <f t="shared" si="18"/>
        <v>1166061.5598006661</v>
      </c>
      <c r="H124" s="526">
        <f t="shared" si="19"/>
        <v>206270.64709742711</v>
      </c>
      <c r="I124" s="577">
        <f t="shared" si="20"/>
        <v>206270.64709742711</v>
      </c>
      <c r="J124" s="514">
        <f t="shared" si="11"/>
        <v>0</v>
      </c>
      <c r="K124" s="514"/>
      <c r="L124" s="525"/>
      <c r="M124" s="514">
        <f t="shared" si="21"/>
        <v>0</v>
      </c>
      <c r="N124" s="525"/>
      <c r="O124" s="514">
        <f t="shared" si="13"/>
        <v>0</v>
      </c>
      <c r="P124" s="514">
        <f t="shared" si="14"/>
        <v>0</v>
      </c>
    </row>
    <row r="125" spans="2:16">
      <c r="B125" s="195" t="str">
        <f t="shared" si="15"/>
        <v/>
      </c>
      <c r="C125" s="507">
        <f>IF(D93="","-",+C124+1)</f>
        <v>2045</v>
      </c>
      <c r="D125" s="374">
        <f>IF(F124+SUM(E$99:E124)=D$92,F124,D$92-SUM(E$99:E124))</f>
        <v>1131407.7740863804</v>
      </c>
      <c r="E125" s="522">
        <f>IF(+J96&lt;F124,J96,D125)</f>
        <v>69307.571428571435</v>
      </c>
      <c r="F125" s="523">
        <f t="shared" si="17"/>
        <v>1062100.202657809</v>
      </c>
      <c r="G125" s="523">
        <f t="shared" si="18"/>
        <v>1096753.9883720947</v>
      </c>
      <c r="H125" s="526">
        <f t="shared" si="19"/>
        <v>198129.92925091926</v>
      </c>
      <c r="I125" s="577">
        <f t="shared" si="20"/>
        <v>198129.92925091926</v>
      </c>
      <c r="J125" s="514">
        <f t="shared" si="11"/>
        <v>0</v>
      </c>
      <c r="K125" s="514"/>
      <c r="L125" s="525"/>
      <c r="M125" s="514">
        <f t="shared" si="21"/>
        <v>0</v>
      </c>
      <c r="N125" s="525"/>
      <c r="O125" s="514">
        <f t="shared" si="13"/>
        <v>0</v>
      </c>
      <c r="P125" s="514">
        <f t="shared" si="14"/>
        <v>0</v>
      </c>
    </row>
    <row r="126" spans="2:16">
      <c r="B126" s="195" t="str">
        <f t="shared" si="15"/>
        <v/>
      </c>
      <c r="C126" s="507">
        <f>IF(D93="","-",+C125+1)</f>
        <v>2046</v>
      </c>
      <c r="D126" s="374">
        <f>IF(F125+SUM(E$99:E125)=D$92,F125,D$92-SUM(E$99:E125))</f>
        <v>1062100.202657809</v>
      </c>
      <c r="E126" s="522">
        <f>IF(+J96&lt;F125,J96,D126)</f>
        <v>69307.571428571435</v>
      </c>
      <c r="F126" s="523">
        <f t="shared" si="17"/>
        <v>992792.63122923754</v>
      </c>
      <c r="G126" s="523">
        <f t="shared" si="18"/>
        <v>1027446.4169435233</v>
      </c>
      <c r="H126" s="526">
        <f t="shared" si="19"/>
        <v>189989.21140441141</v>
      </c>
      <c r="I126" s="577">
        <f t="shared" si="20"/>
        <v>189989.21140441141</v>
      </c>
      <c r="J126" s="514">
        <f t="shared" si="11"/>
        <v>0</v>
      </c>
      <c r="K126" s="514"/>
      <c r="L126" s="525"/>
      <c r="M126" s="514">
        <f t="shared" si="21"/>
        <v>0</v>
      </c>
      <c r="N126" s="525"/>
      <c r="O126" s="514">
        <f t="shared" si="13"/>
        <v>0</v>
      </c>
      <c r="P126" s="514">
        <f t="shared" si="14"/>
        <v>0</v>
      </c>
    </row>
    <row r="127" spans="2:16">
      <c r="B127" s="195" t="str">
        <f t="shared" si="15"/>
        <v/>
      </c>
      <c r="C127" s="507">
        <f>IF(D93="","-",+C126+1)</f>
        <v>2047</v>
      </c>
      <c r="D127" s="374">
        <f>IF(F126+SUM(E$99:E126)=D$92,F126,D$92-SUM(E$99:E126))</f>
        <v>992792.63122923754</v>
      </c>
      <c r="E127" s="522">
        <f>IF(+J96&lt;F126,J96,D127)</f>
        <v>69307.571428571435</v>
      </c>
      <c r="F127" s="523">
        <f t="shared" si="17"/>
        <v>923485.05980066606</v>
      </c>
      <c r="G127" s="523">
        <f t="shared" si="18"/>
        <v>958138.84551495174</v>
      </c>
      <c r="H127" s="526">
        <f t="shared" si="19"/>
        <v>181848.49355790357</v>
      </c>
      <c r="I127" s="577">
        <f t="shared" si="20"/>
        <v>181848.49355790357</v>
      </c>
      <c r="J127" s="514">
        <f t="shared" si="11"/>
        <v>0</v>
      </c>
      <c r="K127" s="514"/>
      <c r="L127" s="525"/>
      <c r="M127" s="514">
        <f t="shared" si="21"/>
        <v>0</v>
      </c>
      <c r="N127" s="525"/>
      <c r="O127" s="514">
        <f t="shared" si="13"/>
        <v>0</v>
      </c>
      <c r="P127" s="514">
        <f t="shared" si="14"/>
        <v>0</v>
      </c>
    </row>
    <row r="128" spans="2:16">
      <c r="B128" s="195" t="str">
        <f t="shared" si="15"/>
        <v/>
      </c>
      <c r="C128" s="507">
        <f>IF(D93="","-",+C127+1)</f>
        <v>2048</v>
      </c>
      <c r="D128" s="374">
        <f>IF(F127+SUM(E$99:E127)=D$92,F127,D$92-SUM(E$99:E127))</f>
        <v>923485.05980066606</v>
      </c>
      <c r="E128" s="522">
        <f>IF(+J96&lt;F127,J96,D128)</f>
        <v>69307.571428571435</v>
      </c>
      <c r="F128" s="523">
        <f t="shared" si="17"/>
        <v>854177.48837209458</v>
      </c>
      <c r="G128" s="523">
        <f t="shared" si="18"/>
        <v>888831.27408638038</v>
      </c>
      <c r="H128" s="526">
        <f t="shared" si="19"/>
        <v>173707.77571139572</v>
      </c>
      <c r="I128" s="577">
        <f t="shared" si="20"/>
        <v>173707.77571139572</v>
      </c>
      <c r="J128" s="514">
        <f t="shared" si="11"/>
        <v>0</v>
      </c>
      <c r="K128" s="514"/>
      <c r="L128" s="525"/>
      <c r="M128" s="514">
        <f t="shared" si="21"/>
        <v>0</v>
      </c>
      <c r="N128" s="525"/>
      <c r="O128" s="514">
        <f t="shared" si="13"/>
        <v>0</v>
      </c>
      <c r="P128" s="514">
        <f t="shared" si="14"/>
        <v>0</v>
      </c>
    </row>
    <row r="129" spans="2:16">
      <c r="B129" s="195" t="str">
        <f t="shared" si="15"/>
        <v/>
      </c>
      <c r="C129" s="507">
        <f>IF(D93="","-",+C128+1)</f>
        <v>2049</v>
      </c>
      <c r="D129" s="374">
        <f>IF(F128+SUM(E$99:E128)=D$92,F128,D$92-SUM(E$99:E128))</f>
        <v>854177.48837209458</v>
      </c>
      <c r="E129" s="522">
        <f>IF(+J96&lt;F128,J96,D129)</f>
        <v>69307.571428571435</v>
      </c>
      <c r="F129" s="523">
        <f t="shared" si="17"/>
        <v>784869.9169435231</v>
      </c>
      <c r="G129" s="523">
        <f t="shared" si="18"/>
        <v>819523.70265780878</v>
      </c>
      <c r="H129" s="526">
        <f t="shared" si="19"/>
        <v>165567.05786488787</v>
      </c>
      <c r="I129" s="577">
        <f t="shared" si="20"/>
        <v>165567.05786488787</v>
      </c>
      <c r="J129" s="514">
        <f t="shared" si="11"/>
        <v>0</v>
      </c>
      <c r="K129" s="514"/>
      <c r="L129" s="525"/>
      <c r="M129" s="514">
        <f t="shared" si="21"/>
        <v>0</v>
      </c>
      <c r="N129" s="525"/>
      <c r="O129" s="514">
        <f t="shared" si="13"/>
        <v>0</v>
      </c>
      <c r="P129" s="514">
        <f t="shared" si="14"/>
        <v>0</v>
      </c>
    </row>
    <row r="130" spans="2:16">
      <c r="B130" s="195" t="str">
        <f t="shared" si="15"/>
        <v/>
      </c>
      <c r="C130" s="507">
        <f>IF(D93="","-",+C129+1)</f>
        <v>2050</v>
      </c>
      <c r="D130" s="374">
        <f>IF(F129+SUM(E$99:E129)=D$92,F129,D$92-SUM(E$99:E129))</f>
        <v>784869.9169435231</v>
      </c>
      <c r="E130" s="522">
        <f>IF(+J96&lt;F129,J96,D130)</f>
        <v>69307.571428571435</v>
      </c>
      <c r="F130" s="523">
        <f t="shared" si="17"/>
        <v>715562.34551495162</v>
      </c>
      <c r="G130" s="523">
        <f t="shared" si="18"/>
        <v>750216.13122923742</v>
      </c>
      <c r="H130" s="526">
        <f t="shared" si="19"/>
        <v>157426.34001838005</v>
      </c>
      <c r="I130" s="577">
        <f t="shared" si="20"/>
        <v>157426.34001838005</v>
      </c>
      <c r="J130" s="514">
        <f t="shared" si="11"/>
        <v>0</v>
      </c>
      <c r="K130" s="514"/>
      <c r="L130" s="525"/>
      <c r="M130" s="514">
        <f t="shared" si="21"/>
        <v>0</v>
      </c>
      <c r="N130" s="525"/>
      <c r="O130" s="514">
        <f t="shared" si="13"/>
        <v>0</v>
      </c>
      <c r="P130" s="514">
        <f t="shared" si="14"/>
        <v>0</v>
      </c>
    </row>
    <row r="131" spans="2:16">
      <c r="B131" s="195" t="str">
        <f t="shared" si="15"/>
        <v/>
      </c>
      <c r="C131" s="507">
        <f>IF(D93="","-",+C130+1)</f>
        <v>2051</v>
      </c>
      <c r="D131" s="374">
        <f>IF(F130+SUM(E$99:E130)=D$92,F130,D$92-SUM(E$99:E130))</f>
        <v>715562.34551495162</v>
      </c>
      <c r="E131" s="522">
        <f>IF(+J96&lt;F130,J96,D131)</f>
        <v>69307.571428571435</v>
      </c>
      <c r="F131" s="523">
        <f t="shared" si="17"/>
        <v>646254.77408638014</v>
      </c>
      <c r="G131" s="523">
        <f t="shared" si="18"/>
        <v>680908.55980066583</v>
      </c>
      <c r="H131" s="526">
        <f t="shared" si="19"/>
        <v>149285.62217187221</v>
      </c>
      <c r="I131" s="577">
        <f t="shared" si="20"/>
        <v>149285.62217187221</v>
      </c>
      <c r="J131" s="514">
        <f t="shared" ref="J131:J154" si="22">+I541-H541</f>
        <v>0</v>
      </c>
      <c r="K131" s="514"/>
      <c r="L131" s="525"/>
      <c r="M131" s="514">
        <f t="shared" ref="M131:M154" si="23">IF(L541&lt;&gt;0,+H541-L541,0)</f>
        <v>0</v>
      </c>
      <c r="N131" s="525"/>
      <c r="O131" s="514">
        <f t="shared" ref="O131:O154" si="24">IF(N541&lt;&gt;0,+I541-N541,0)</f>
        <v>0</v>
      </c>
      <c r="P131" s="514">
        <f t="shared" ref="P131:P154" si="25">+O541-M541</f>
        <v>0</v>
      </c>
    </row>
    <row r="132" spans="2:16">
      <c r="B132" s="195" t="str">
        <f t="shared" si="15"/>
        <v/>
      </c>
      <c r="C132" s="507">
        <f>IF(D93="","-",+C131+1)</f>
        <v>2052</v>
      </c>
      <c r="D132" s="374">
        <f>IF(F131+SUM(E$99:E131)=D$92,F131,D$92-SUM(E$99:E131))</f>
        <v>646254.77408638014</v>
      </c>
      <c r="E132" s="522">
        <f>IF(+J96&lt;F131,J96,D132)</f>
        <v>69307.571428571435</v>
      </c>
      <c r="F132" s="523">
        <f t="shared" si="17"/>
        <v>576947.20265780867</v>
      </c>
      <c r="G132" s="523">
        <f t="shared" si="18"/>
        <v>611600.98837209446</v>
      </c>
      <c r="H132" s="526">
        <f t="shared" si="19"/>
        <v>141144.90432536439</v>
      </c>
      <c r="I132" s="577">
        <f t="shared" si="20"/>
        <v>141144.90432536439</v>
      </c>
      <c r="J132" s="514">
        <f t="shared" si="22"/>
        <v>0</v>
      </c>
      <c r="K132" s="514"/>
      <c r="L132" s="525"/>
      <c r="M132" s="514">
        <f t="shared" si="23"/>
        <v>0</v>
      </c>
      <c r="N132" s="525"/>
      <c r="O132" s="514">
        <f t="shared" si="24"/>
        <v>0</v>
      </c>
      <c r="P132" s="514">
        <f t="shared" si="25"/>
        <v>0</v>
      </c>
    </row>
    <row r="133" spans="2:16">
      <c r="B133" s="195" t="str">
        <f t="shared" si="15"/>
        <v/>
      </c>
      <c r="C133" s="507">
        <f>IF(D93="","-",+C132+1)</f>
        <v>2053</v>
      </c>
      <c r="D133" s="374">
        <f>IF(F132+SUM(E$99:E132)=D$92,F132,D$92-SUM(E$99:E132))</f>
        <v>576947.20265780867</v>
      </c>
      <c r="E133" s="522">
        <f>IF(+J96&lt;F132,J96,D133)</f>
        <v>69307.571428571435</v>
      </c>
      <c r="F133" s="523">
        <f t="shared" si="17"/>
        <v>507639.63122923725</v>
      </c>
      <c r="G133" s="523">
        <f t="shared" si="18"/>
        <v>542293.41694352299</v>
      </c>
      <c r="H133" s="526">
        <f t="shared" si="19"/>
        <v>133004.18647885654</v>
      </c>
      <c r="I133" s="577">
        <f t="shared" si="20"/>
        <v>133004.18647885654</v>
      </c>
      <c r="J133" s="514">
        <f t="shared" si="22"/>
        <v>0</v>
      </c>
      <c r="K133" s="514"/>
      <c r="L133" s="525"/>
      <c r="M133" s="514">
        <f t="shared" si="23"/>
        <v>0</v>
      </c>
      <c r="N133" s="525"/>
      <c r="O133" s="514">
        <f t="shared" si="24"/>
        <v>0</v>
      </c>
      <c r="P133" s="514">
        <f t="shared" si="25"/>
        <v>0</v>
      </c>
    </row>
    <row r="134" spans="2:16">
      <c r="B134" s="195" t="str">
        <f t="shared" si="15"/>
        <v/>
      </c>
      <c r="C134" s="507">
        <f>IF(D93="","-",+C133+1)</f>
        <v>2054</v>
      </c>
      <c r="D134" s="374">
        <f>IF(F133+SUM(E$99:E133)=D$92,F133,D$92-SUM(E$99:E133))</f>
        <v>507639.63122923725</v>
      </c>
      <c r="E134" s="522">
        <f>IF(+J96&lt;F133,J96,D134)</f>
        <v>69307.571428571435</v>
      </c>
      <c r="F134" s="523">
        <f t="shared" si="17"/>
        <v>438332.05980066583</v>
      </c>
      <c r="G134" s="523">
        <f t="shared" si="18"/>
        <v>472985.84551495151</v>
      </c>
      <c r="H134" s="526">
        <f t="shared" si="19"/>
        <v>124863.4686323487</v>
      </c>
      <c r="I134" s="577">
        <f t="shared" si="20"/>
        <v>124863.4686323487</v>
      </c>
      <c r="J134" s="514">
        <f t="shared" si="22"/>
        <v>0</v>
      </c>
      <c r="K134" s="514"/>
      <c r="L134" s="525"/>
      <c r="M134" s="514">
        <f t="shared" si="23"/>
        <v>0</v>
      </c>
      <c r="N134" s="525"/>
      <c r="O134" s="514">
        <f t="shared" si="24"/>
        <v>0</v>
      </c>
      <c r="P134" s="514">
        <f t="shared" si="25"/>
        <v>0</v>
      </c>
    </row>
    <row r="135" spans="2:16">
      <c r="B135" s="195" t="str">
        <f t="shared" si="15"/>
        <v/>
      </c>
      <c r="C135" s="507">
        <f>IF(D93="","-",+C134+1)</f>
        <v>2055</v>
      </c>
      <c r="D135" s="374">
        <f>IF(F134+SUM(E$99:E134)=D$92,F134,D$92-SUM(E$99:E134))</f>
        <v>438332.05980066583</v>
      </c>
      <c r="E135" s="522">
        <f>IF(+J96&lt;F134,J96,D135)</f>
        <v>69307.571428571435</v>
      </c>
      <c r="F135" s="523">
        <f t="shared" si="17"/>
        <v>369024.48837209441</v>
      </c>
      <c r="G135" s="523">
        <f t="shared" si="18"/>
        <v>403678.27408638014</v>
      </c>
      <c r="H135" s="526">
        <f t="shared" si="19"/>
        <v>116722.75078584086</v>
      </c>
      <c r="I135" s="577">
        <f t="shared" si="20"/>
        <v>116722.75078584086</v>
      </c>
      <c r="J135" s="514">
        <f t="shared" si="22"/>
        <v>0</v>
      </c>
      <c r="K135" s="514"/>
      <c r="L135" s="525"/>
      <c r="M135" s="514">
        <f t="shared" si="23"/>
        <v>0</v>
      </c>
      <c r="N135" s="525"/>
      <c r="O135" s="514">
        <f t="shared" si="24"/>
        <v>0</v>
      </c>
      <c r="P135" s="514">
        <f t="shared" si="25"/>
        <v>0</v>
      </c>
    </row>
    <row r="136" spans="2:16">
      <c r="B136" s="195" t="str">
        <f t="shared" si="15"/>
        <v/>
      </c>
      <c r="C136" s="507">
        <f>IF(D93="","-",+C135+1)</f>
        <v>2056</v>
      </c>
      <c r="D136" s="374">
        <f>IF(F135+SUM(E$99:E135)=D$92,F135,D$92-SUM(E$99:E135))</f>
        <v>369024.48837209441</v>
      </c>
      <c r="E136" s="522">
        <f>IF(+J96&lt;F135,J96,D136)</f>
        <v>69307.571428571435</v>
      </c>
      <c r="F136" s="523">
        <f t="shared" si="17"/>
        <v>299716.91694352299</v>
      </c>
      <c r="G136" s="523">
        <f t="shared" si="18"/>
        <v>334370.70265780867</v>
      </c>
      <c r="H136" s="526">
        <f t="shared" si="19"/>
        <v>108582.03293933303</v>
      </c>
      <c r="I136" s="577">
        <f t="shared" si="20"/>
        <v>108582.03293933303</v>
      </c>
      <c r="J136" s="514">
        <f t="shared" si="22"/>
        <v>0</v>
      </c>
      <c r="K136" s="514"/>
      <c r="L136" s="525"/>
      <c r="M136" s="514">
        <f t="shared" si="23"/>
        <v>0</v>
      </c>
      <c r="N136" s="525"/>
      <c r="O136" s="514">
        <f t="shared" si="24"/>
        <v>0</v>
      </c>
      <c r="P136" s="514">
        <f t="shared" si="25"/>
        <v>0</v>
      </c>
    </row>
    <row r="137" spans="2:16">
      <c r="B137" s="195" t="str">
        <f t="shared" si="15"/>
        <v/>
      </c>
      <c r="C137" s="507">
        <f>IF(D93="","-",+C136+1)</f>
        <v>2057</v>
      </c>
      <c r="D137" s="374">
        <f>IF(F136+SUM(E$99:E136)=D$92,F136,D$92-SUM(E$99:E136))</f>
        <v>299716.91694352299</v>
      </c>
      <c r="E137" s="522">
        <f>IF(+J96&lt;F136,J96,D137)</f>
        <v>69307.571428571435</v>
      </c>
      <c r="F137" s="523">
        <f t="shared" si="17"/>
        <v>230409.34551495156</v>
      </c>
      <c r="G137" s="523">
        <f t="shared" si="18"/>
        <v>265063.1312292373</v>
      </c>
      <c r="H137" s="526">
        <f t="shared" si="19"/>
        <v>100441.31509282519</v>
      </c>
      <c r="I137" s="577">
        <f t="shared" si="20"/>
        <v>100441.31509282519</v>
      </c>
      <c r="J137" s="514">
        <f t="shared" si="22"/>
        <v>0</v>
      </c>
      <c r="K137" s="514"/>
      <c r="L137" s="525"/>
      <c r="M137" s="514">
        <f t="shared" si="23"/>
        <v>0</v>
      </c>
      <c r="N137" s="525"/>
      <c r="O137" s="514">
        <f t="shared" si="24"/>
        <v>0</v>
      </c>
      <c r="P137" s="514">
        <f t="shared" si="25"/>
        <v>0</v>
      </c>
    </row>
    <row r="138" spans="2:16">
      <c r="B138" s="195" t="str">
        <f t="shared" si="15"/>
        <v/>
      </c>
      <c r="C138" s="507">
        <f>IF(D93="","-",+C137+1)</f>
        <v>2058</v>
      </c>
      <c r="D138" s="374">
        <f>IF(F137+SUM(E$99:E137)=D$92,F137,D$92-SUM(E$99:E137))</f>
        <v>230409.34551495156</v>
      </c>
      <c r="E138" s="522">
        <f>IF(+J96&lt;F137,J96,D138)</f>
        <v>69307.571428571435</v>
      </c>
      <c r="F138" s="523">
        <f t="shared" si="17"/>
        <v>161101.77408638014</v>
      </c>
      <c r="G138" s="523">
        <f t="shared" si="18"/>
        <v>195755.55980066585</v>
      </c>
      <c r="H138" s="526">
        <f t="shared" si="19"/>
        <v>92300.597246317353</v>
      </c>
      <c r="I138" s="577">
        <f t="shared" si="20"/>
        <v>92300.597246317353</v>
      </c>
      <c r="J138" s="514">
        <f t="shared" si="22"/>
        <v>0</v>
      </c>
      <c r="K138" s="514"/>
      <c r="L138" s="525"/>
      <c r="M138" s="514">
        <f t="shared" si="23"/>
        <v>0</v>
      </c>
      <c r="N138" s="525"/>
      <c r="O138" s="514">
        <f t="shared" si="24"/>
        <v>0</v>
      </c>
      <c r="P138" s="514">
        <f t="shared" si="25"/>
        <v>0</v>
      </c>
    </row>
    <row r="139" spans="2:16">
      <c r="B139" s="195" t="str">
        <f t="shared" si="15"/>
        <v/>
      </c>
      <c r="C139" s="507">
        <f>IF(D93="","-",+C138+1)</f>
        <v>2059</v>
      </c>
      <c r="D139" s="374">
        <f>IF(F138+SUM(E$99:E138)=D$92,F138,D$92-SUM(E$99:E138))</f>
        <v>161101.77408638014</v>
      </c>
      <c r="E139" s="522">
        <f>IF(+J96&lt;F138,J96,D139)</f>
        <v>69307.571428571435</v>
      </c>
      <c r="F139" s="523">
        <f t="shared" si="17"/>
        <v>91794.20265780871</v>
      </c>
      <c r="G139" s="523">
        <f t="shared" si="18"/>
        <v>126447.98837209443</v>
      </c>
      <c r="H139" s="526">
        <f t="shared" si="19"/>
        <v>84159.879399809521</v>
      </c>
      <c r="I139" s="577">
        <f t="shared" si="20"/>
        <v>84159.879399809521</v>
      </c>
      <c r="J139" s="514">
        <f t="shared" si="22"/>
        <v>0</v>
      </c>
      <c r="K139" s="514"/>
      <c r="L139" s="525"/>
      <c r="M139" s="514">
        <f t="shared" si="23"/>
        <v>0</v>
      </c>
      <c r="N139" s="525"/>
      <c r="O139" s="514">
        <f t="shared" si="24"/>
        <v>0</v>
      </c>
      <c r="P139" s="514">
        <f t="shared" si="25"/>
        <v>0</v>
      </c>
    </row>
    <row r="140" spans="2:16">
      <c r="B140" s="195" t="str">
        <f t="shared" si="15"/>
        <v/>
      </c>
      <c r="C140" s="507">
        <f>IF(D93="","-",+C139+1)</f>
        <v>2060</v>
      </c>
      <c r="D140" s="374">
        <f>IF(F139+SUM(E$99:E139)=D$92,F139,D$92-SUM(E$99:E139))</f>
        <v>91794.20265780871</v>
      </c>
      <c r="E140" s="522">
        <f>IF(+J96&lt;F139,J96,D140)</f>
        <v>69307.571428571435</v>
      </c>
      <c r="F140" s="523">
        <f t="shared" si="17"/>
        <v>22486.631229237275</v>
      </c>
      <c r="G140" s="523">
        <f t="shared" si="18"/>
        <v>57140.416943522992</v>
      </c>
      <c r="H140" s="526">
        <f t="shared" si="19"/>
        <v>76019.161553301688</v>
      </c>
      <c r="I140" s="577">
        <f t="shared" si="20"/>
        <v>76019.161553301688</v>
      </c>
      <c r="J140" s="514">
        <f t="shared" si="22"/>
        <v>0</v>
      </c>
      <c r="K140" s="514"/>
      <c r="L140" s="525"/>
      <c r="M140" s="514">
        <f t="shared" si="23"/>
        <v>0</v>
      </c>
      <c r="N140" s="525"/>
      <c r="O140" s="514">
        <f t="shared" si="24"/>
        <v>0</v>
      </c>
      <c r="P140" s="514">
        <f t="shared" si="25"/>
        <v>0</v>
      </c>
    </row>
    <row r="141" spans="2:16">
      <c r="B141" s="195" t="str">
        <f t="shared" si="15"/>
        <v/>
      </c>
      <c r="C141" s="507">
        <f>IF(D93="","-",+C140+1)</f>
        <v>2061</v>
      </c>
      <c r="D141" s="374">
        <f>IF(F140+SUM(E$99:E140)=D$92,F140,D$92-SUM(E$99:E140))</f>
        <v>22486.631229237275</v>
      </c>
      <c r="E141" s="522">
        <f>IF(+J96&lt;F140,J96,D141)</f>
        <v>22486.631229237275</v>
      </c>
      <c r="F141" s="523">
        <f t="shared" si="17"/>
        <v>0</v>
      </c>
      <c r="G141" s="523">
        <f t="shared" si="18"/>
        <v>11243.315614618637</v>
      </c>
      <c r="H141" s="526">
        <f t="shared" si="19"/>
        <v>23807.24682997544</v>
      </c>
      <c r="I141" s="577">
        <f t="shared" si="20"/>
        <v>23807.24682997544</v>
      </c>
      <c r="J141" s="514">
        <f t="shared" si="22"/>
        <v>0</v>
      </c>
      <c r="K141" s="514"/>
      <c r="L141" s="525"/>
      <c r="M141" s="514">
        <f t="shared" si="23"/>
        <v>0</v>
      </c>
      <c r="N141" s="525"/>
      <c r="O141" s="514">
        <f t="shared" si="24"/>
        <v>0</v>
      </c>
      <c r="P141" s="514">
        <f t="shared" si="25"/>
        <v>0</v>
      </c>
    </row>
    <row r="142" spans="2:16">
      <c r="B142" s="195" t="str">
        <f t="shared" si="15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7"/>
        <v>0</v>
      </c>
      <c r="G142" s="523">
        <f t="shared" si="18"/>
        <v>0</v>
      </c>
      <c r="H142" s="526">
        <f t="shared" si="19"/>
        <v>0</v>
      </c>
      <c r="I142" s="577">
        <f t="shared" si="20"/>
        <v>0</v>
      </c>
      <c r="J142" s="514">
        <f t="shared" si="22"/>
        <v>0</v>
      </c>
      <c r="K142" s="514"/>
      <c r="L142" s="525"/>
      <c r="M142" s="514">
        <f t="shared" si="23"/>
        <v>0</v>
      </c>
      <c r="N142" s="525"/>
      <c r="O142" s="514">
        <f t="shared" si="24"/>
        <v>0</v>
      </c>
      <c r="P142" s="514">
        <f t="shared" si="25"/>
        <v>0</v>
      </c>
    </row>
    <row r="143" spans="2:16">
      <c r="B143" s="195" t="str">
        <f t="shared" si="15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7"/>
        <v>0</v>
      </c>
      <c r="G143" s="523">
        <f t="shared" si="18"/>
        <v>0</v>
      </c>
      <c r="H143" s="526">
        <f t="shared" si="19"/>
        <v>0</v>
      </c>
      <c r="I143" s="577">
        <f t="shared" si="20"/>
        <v>0</v>
      </c>
      <c r="J143" s="514">
        <f t="shared" si="22"/>
        <v>0</v>
      </c>
      <c r="K143" s="514"/>
      <c r="L143" s="525"/>
      <c r="M143" s="514">
        <f t="shared" si="23"/>
        <v>0</v>
      </c>
      <c r="N143" s="525"/>
      <c r="O143" s="514">
        <f t="shared" si="24"/>
        <v>0</v>
      </c>
      <c r="P143" s="514">
        <f t="shared" si="25"/>
        <v>0</v>
      </c>
    </row>
    <row r="144" spans="2:16">
      <c r="B144" s="195" t="str">
        <f t="shared" si="15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7"/>
        <v>0</v>
      </c>
      <c r="G144" s="523">
        <f t="shared" si="18"/>
        <v>0</v>
      </c>
      <c r="H144" s="526">
        <f t="shared" si="19"/>
        <v>0</v>
      </c>
      <c r="I144" s="577">
        <f t="shared" si="20"/>
        <v>0</v>
      </c>
      <c r="J144" s="514">
        <f t="shared" si="22"/>
        <v>0</v>
      </c>
      <c r="K144" s="514"/>
      <c r="L144" s="525"/>
      <c r="M144" s="514">
        <f t="shared" si="23"/>
        <v>0</v>
      </c>
      <c r="N144" s="525"/>
      <c r="O144" s="514">
        <f t="shared" si="24"/>
        <v>0</v>
      </c>
      <c r="P144" s="514">
        <f t="shared" si="25"/>
        <v>0</v>
      </c>
    </row>
    <row r="145" spans="2:16">
      <c r="B145" s="195" t="str">
        <f t="shared" si="15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7"/>
        <v>0</v>
      </c>
      <c r="G145" s="523">
        <f t="shared" si="18"/>
        <v>0</v>
      </c>
      <c r="H145" s="526">
        <f t="shared" si="19"/>
        <v>0</v>
      </c>
      <c r="I145" s="577">
        <f t="shared" si="20"/>
        <v>0</v>
      </c>
      <c r="J145" s="514">
        <f t="shared" si="22"/>
        <v>0</v>
      </c>
      <c r="K145" s="514"/>
      <c r="L145" s="525"/>
      <c r="M145" s="514">
        <f t="shared" si="23"/>
        <v>0</v>
      </c>
      <c r="N145" s="525"/>
      <c r="O145" s="514">
        <f t="shared" si="24"/>
        <v>0</v>
      </c>
      <c r="P145" s="514">
        <f t="shared" si="25"/>
        <v>0</v>
      </c>
    </row>
    <row r="146" spans="2:16">
      <c r="B146" s="195" t="str">
        <f t="shared" si="15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7"/>
        <v>0</v>
      </c>
      <c r="G146" s="523">
        <f t="shared" si="18"/>
        <v>0</v>
      </c>
      <c r="H146" s="526">
        <f t="shared" si="19"/>
        <v>0</v>
      </c>
      <c r="I146" s="577">
        <f t="shared" si="20"/>
        <v>0</v>
      </c>
      <c r="J146" s="514">
        <f t="shared" si="22"/>
        <v>0</v>
      </c>
      <c r="K146" s="514"/>
      <c r="L146" s="525"/>
      <c r="M146" s="514">
        <f t="shared" si="23"/>
        <v>0</v>
      </c>
      <c r="N146" s="525"/>
      <c r="O146" s="514">
        <f t="shared" si="24"/>
        <v>0</v>
      </c>
      <c r="P146" s="514">
        <f t="shared" si="25"/>
        <v>0</v>
      </c>
    </row>
    <row r="147" spans="2:16">
      <c r="B147" s="195" t="str">
        <f t="shared" si="15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7"/>
        <v>0</v>
      </c>
      <c r="G147" s="523">
        <f t="shared" si="18"/>
        <v>0</v>
      </c>
      <c r="H147" s="526">
        <f t="shared" si="19"/>
        <v>0</v>
      </c>
      <c r="I147" s="577">
        <f t="shared" si="20"/>
        <v>0</v>
      </c>
      <c r="J147" s="514">
        <f t="shared" si="22"/>
        <v>0</v>
      </c>
      <c r="K147" s="514"/>
      <c r="L147" s="525"/>
      <c r="M147" s="514">
        <f t="shared" si="23"/>
        <v>0</v>
      </c>
      <c r="N147" s="525"/>
      <c r="O147" s="514">
        <f t="shared" si="24"/>
        <v>0</v>
      </c>
      <c r="P147" s="514">
        <f t="shared" si="25"/>
        <v>0</v>
      </c>
    </row>
    <row r="148" spans="2:16">
      <c r="B148" s="195" t="str">
        <f t="shared" si="15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7"/>
        <v>0</v>
      </c>
      <c r="G148" s="523">
        <f t="shared" si="18"/>
        <v>0</v>
      </c>
      <c r="H148" s="526">
        <f t="shared" si="19"/>
        <v>0</v>
      </c>
      <c r="I148" s="577">
        <f t="shared" si="20"/>
        <v>0</v>
      </c>
      <c r="J148" s="514">
        <f t="shared" si="22"/>
        <v>0</v>
      </c>
      <c r="K148" s="514"/>
      <c r="L148" s="525"/>
      <c r="M148" s="514">
        <f t="shared" si="23"/>
        <v>0</v>
      </c>
      <c r="N148" s="525"/>
      <c r="O148" s="514">
        <f t="shared" si="24"/>
        <v>0</v>
      </c>
      <c r="P148" s="514">
        <f t="shared" si="25"/>
        <v>0</v>
      </c>
    </row>
    <row r="149" spans="2:16">
      <c r="B149" s="195" t="str">
        <f t="shared" si="15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7"/>
        <v>0</v>
      </c>
      <c r="G149" s="523">
        <f t="shared" si="18"/>
        <v>0</v>
      </c>
      <c r="H149" s="526">
        <f t="shared" si="19"/>
        <v>0</v>
      </c>
      <c r="I149" s="577">
        <f t="shared" si="20"/>
        <v>0</v>
      </c>
      <c r="J149" s="514">
        <f t="shared" si="22"/>
        <v>0</v>
      </c>
      <c r="K149" s="514"/>
      <c r="L149" s="525"/>
      <c r="M149" s="514">
        <f t="shared" si="23"/>
        <v>0</v>
      </c>
      <c r="N149" s="525"/>
      <c r="O149" s="514">
        <f t="shared" si="24"/>
        <v>0</v>
      </c>
      <c r="P149" s="514">
        <f t="shared" si="25"/>
        <v>0</v>
      </c>
    </row>
    <row r="150" spans="2:16">
      <c r="B150" s="195" t="str">
        <f t="shared" si="15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7"/>
        <v>0</v>
      </c>
      <c r="G150" s="523">
        <f t="shared" si="18"/>
        <v>0</v>
      </c>
      <c r="H150" s="526">
        <f t="shared" si="19"/>
        <v>0</v>
      </c>
      <c r="I150" s="577">
        <f t="shared" si="20"/>
        <v>0</v>
      </c>
      <c r="J150" s="514">
        <f t="shared" si="22"/>
        <v>0</v>
      </c>
      <c r="K150" s="514"/>
      <c r="L150" s="525"/>
      <c r="M150" s="514">
        <f t="shared" si="23"/>
        <v>0</v>
      </c>
      <c r="N150" s="525"/>
      <c r="O150" s="514">
        <f t="shared" si="24"/>
        <v>0</v>
      </c>
      <c r="P150" s="514">
        <f t="shared" si="25"/>
        <v>0</v>
      </c>
    </row>
    <row r="151" spans="2:16">
      <c r="B151" s="195" t="str">
        <f t="shared" si="15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7"/>
        <v>0</v>
      </c>
      <c r="G151" s="523">
        <f t="shared" si="18"/>
        <v>0</v>
      </c>
      <c r="H151" s="526">
        <f t="shared" si="19"/>
        <v>0</v>
      </c>
      <c r="I151" s="577">
        <f t="shared" si="20"/>
        <v>0</v>
      </c>
      <c r="J151" s="514">
        <f t="shared" si="22"/>
        <v>0</v>
      </c>
      <c r="K151" s="514"/>
      <c r="L151" s="525"/>
      <c r="M151" s="514">
        <f t="shared" si="23"/>
        <v>0</v>
      </c>
      <c r="N151" s="525"/>
      <c r="O151" s="514">
        <f t="shared" si="24"/>
        <v>0</v>
      </c>
      <c r="P151" s="514">
        <f t="shared" si="25"/>
        <v>0</v>
      </c>
    </row>
    <row r="152" spans="2:16">
      <c r="B152" s="195" t="str">
        <f t="shared" si="15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7"/>
        <v>0</v>
      </c>
      <c r="G152" s="523">
        <f t="shared" si="18"/>
        <v>0</v>
      </c>
      <c r="H152" s="526">
        <f t="shared" si="19"/>
        <v>0</v>
      </c>
      <c r="I152" s="577">
        <f t="shared" si="20"/>
        <v>0</v>
      </c>
      <c r="J152" s="514">
        <f t="shared" si="22"/>
        <v>0</v>
      </c>
      <c r="K152" s="514"/>
      <c r="L152" s="525"/>
      <c r="M152" s="514">
        <f t="shared" si="23"/>
        <v>0</v>
      </c>
      <c r="N152" s="525"/>
      <c r="O152" s="514">
        <f t="shared" si="24"/>
        <v>0</v>
      </c>
      <c r="P152" s="514">
        <f t="shared" si="25"/>
        <v>0</v>
      </c>
    </row>
    <row r="153" spans="2:16">
      <c r="B153" s="195" t="str">
        <f t="shared" si="15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7"/>
        <v>0</v>
      </c>
      <c r="G153" s="523">
        <f t="shared" si="18"/>
        <v>0</v>
      </c>
      <c r="H153" s="526">
        <f t="shared" si="19"/>
        <v>0</v>
      </c>
      <c r="I153" s="577">
        <f t="shared" si="20"/>
        <v>0</v>
      </c>
      <c r="J153" s="514">
        <f t="shared" si="22"/>
        <v>0</v>
      </c>
      <c r="K153" s="514"/>
      <c r="L153" s="525"/>
      <c r="M153" s="514">
        <f t="shared" si="23"/>
        <v>0</v>
      </c>
      <c r="N153" s="525"/>
      <c r="O153" s="514">
        <f t="shared" si="24"/>
        <v>0</v>
      </c>
      <c r="P153" s="514">
        <f t="shared" si="25"/>
        <v>0</v>
      </c>
    </row>
    <row r="154" spans="2:16" ht="13.5" thickBot="1">
      <c r="B154" s="195" t="str">
        <f t="shared" si="15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7"/>
        <v>0</v>
      </c>
      <c r="G154" s="528">
        <f t="shared" si="18"/>
        <v>0</v>
      </c>
      <c r="H154" s="530">
        <f t="shared" si="19"/>
        <v>0</v>
      </c>
      <c r="I154" s="579">
        <f t="shared" si="20"/>
        <v>0</v>
      </c>
      <c r="J154" s="533">
        <f t="shared" si="22"/>
        <v>0</v>
      </c>
      <c r="K154" s="514"/>
      <c r="L154" s="532"/>
      <c r="M154" s="533">
        <f t="shared" si="23"/>
        <v>0</v>
      </c>
      <c r="N154" s="532"/>
      <c r="O154" s="533">
        <f t="shared" si="24"/>
        <v>0</v>
      </c>
      <c r="P154" s="533">
        <f t="shared" si="25"/>
        <v>0</v>
      </c>
    </row>
    <row r="155" spans="2:16">
      <c r="C155" s="374" t="s">
        <v>78</v>
      </c>
      <c r="D155" s="375"/>
      <c r="E155" s="375">
        <f>SUM(E99:E154)</f>
        <v>2910918</v>
      </c>
      <c r="F155" s="375"/>
      <c r="G155" s="375"/>
      <c r="H155" s="375">
        <f>SUM(H99:H154)</f>
        <v>9977606.7997729462</v>
      </c>
      <c r="I155" s="375">
        <f>SUM(I99:I154)</f>
        <v>9977606.7997729462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view="pageBreakPreview" zoomScale="80" zoomScaleNormal="100" zoomScaleSheetLayoutView="80" workbookViewId="0">
      <selection activeCell="P1" sqref="P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7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394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2022</v>
      </c>
      <c r="J10" s="41"/>
      <c r="K10" s="22" t="s">
        <v>53</v>
      </c>
      <c r="O10" s="4"/>
      <c r="P10" s="4"/>
    </row>
    <row r="11" spans="1:16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'SWE.WS.F.BPU.ATRR.Projected'!$F$81</f>
        <v>0.11244409688307042</v>
      </c>
      <c r="J12" s="52"/>
      <c r="K12" t="s">
        <v>58</v>
      </c>
      <c r="O12" s="4"/>
      <c r="P12" s="4"/>
    </row>
    <row r="13" spans="1:16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0.11244409688307042</v>
      </c>
      <c r="J13" s="52"/>
      <c r="K13" s="22" t="s">
        <v>61</v>
      </c>
      <c r="L13" s="11"/>
      <c r="M13" s="11"/>
      <c r="N13" s="11"/>
      <c r="O13" s="4"/>
      <c r="P13" s="4"/>
    </row>
    <row r="14" spans="1:16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>
      <c r="B25" s="9" t="str">
        <f t="shared" si="7"/>
        <v/>
      </c>
      <c r="C25" s="6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.5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2022</v>
      </c>
      <c r="M86" s="141" t="s">
        <v>9</v>
      </c>
      <c r="N86" s="145" t="s">
        <v>159</v>
      </c>
      <c r="O86" s="142" t="s">
        <v>11</v>
      </c>
      <c r="P86" s="1"/>
    </row>
    <row r="87" spans="1:16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2022</v>
      </c>
      <c r="K92" s="41"/>
      <c r="L92" s="22" t="s">
        <v>87</v>
      </c>
      <c r="P92" s="4"/>
    </row>
    <row r="93" spans="1:16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0.11745784304241105</v>
      </c>
      <c r="K94" s="52"/>
      <c r="L94" t="s">
        <v>88</v>
      </c>
      <c r="P94" s="4"/>
    </row>
    <row r="95" spans="1:16">
      <c r="C95" s="47" t="s">
        <v>59</v>
      </c>
      <c r="D95" s="49">
        <f>'SWE.WS.G.BPU.ATRR.True-up'!F$93</f>
        <v>42</v>
      </c>
      <c r="E95" s="47" t="s">
        <v>60</v>
      </c>
      <c r="F95" s="45"/>
      <c r="G95" s="45"/>
      <c r="J95" s="51">
        <f>IF(H87="",J94,'SWE.WS.G.BPU.ATRR.True-up'!$F$80)</f>
        <v>0.11745784304241105</v>
      </c>
      <c r="K95" s="11"/>
      <c r="L95" s="22" t="s">
        <v>61</v>
      </c>
      <c r="M95" s="11"/>
      <c r="N95" s="11"/>
      <c r="O95" s="11"/>
      <c r="P95" s="4"/>
    </row>
    <row r="96" spans="1:16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.5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view="pageBreakPreview" topLeftCell="A4" zoomScale="80" zoomScaleNormal="100" zoomScaleSheetLayoutView="80" workbookViewId="0">
      <selection activeCell="D112" sqref="D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305065.68570908706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305065.68570908706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70994.476190476184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 t="shared" ref="K24:K29" si="9">G24</f>
        <v>393030.95863797772</v>
      </c>
      <c r="L24" s="519">
        <f t="shared" si="7"/>
        <v>0</v>
      </c>
      <c r="M24" s="518">
        <f t="shared" ref="M24:M29" si="10"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 t="shared" si="9"/>
        <v>371766.22774985479</v>
      </c>
      <c r="L25" s="519">
        <f t="shared" si="7"/>
        <v>0</v>
      </c>
      <c r="M25" s="518">
        <f t="shared" si="10"/>
        <v>371766.22774985479</v>
      </c>
      <c r="N25" s="514">
        <f t="shared" si="8"/>
        <v>0</v>
      </c>
      <c r="O25" s="514">
        <f>+N25-L25</f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 t="shared" si="9"/>
        <v>373935.78736543196</v>
      </c>
      <c r="L26" s="519">
        <f t="shared" si="7"/>
        <v>0</v>
      </c>
      <c r="M26" s="518">
        <f t="shared" si="10"/>
        <v>373935.78736543196</v>
      </c>
      <c r="N26" s="514">
        <f t="shared" si="8"/>
        <v>0</v>
      </c>
      <c r="O26" s="514">
        <f>+N26-L26</f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72726.048780487807</v>
      </c>
      <c r="F27" s="515">
        <v>2260885.1516354694</v>
      </c>
      <c r="G27" s="516">
        <v>364692.73572706321</v>
      </c>
      <c r="H27" s="510">
        <v>364692.73572706321</v>
      </c>
      <c r="I27" s="511">
        <f t="shared" si="0"/>
        <v>0</v>
      </c>
      <c r="J27" s="511"/>
      <c r="K27" s="518">
        <f t="shared" si="9"/>
        <v>364692.73572706321</v>
      </c>
      <c r="L27" s="519">
        <f t="shared" ref="L27" si="11">IF(K27&lt;&gt;0,+G27-K27,0)</f>
        <v>0</v>
      </c>
      <c r="M27" s="518">
        <f t="shared" si="10"/>
        <v>364692.73572706321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300373.53346769244</v>
      </c>
      <c r="H28" s="510">
        <v>300373.53346769244</v>
      </c>
      <c r="I28" s="511">
        <f t="shared" si="0"/>
        <v>0</v>
      </c>
      <c r="J28" s="511"/>
      <c r="K28" s="518">
        <f t="shared" si="9"/>
        <v>300373.53346769244</v>
      </c>
      <c r="L28" s="519">
        <f t="shared" ref="L28" si="12">IF(K28&lt;&gt;0,+G28-K28,0)</f>
        <v>0</v>
      </c>
      <c r="M28" s="518">
        <f t="shared" si="10"/>
        <v>300373.53346769244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2191541.7097750045</v>
      </c>
      <c r="E29" s="520">
        <v>70994.476190476184</v>
      </c>
      <c r="F29" s="515">
        <v>2120547.2335845283</v>
      </c>
      <c r="G29" s="516">
        <v>299544.98950255034</v>
      </c>
      <c r="H29" s="510">
        <v>299544.98950255034</v>
      </c>
      <c r="I29" s="511">
        <f t="shared" si="0"/>
        <v>0</v>
      </c>
      <c r="J29" s="511"/>
      <c r="K29" s="518">
        <f t="shared" si="9"/>
        <v>299544.98950255034</v>
      </c>
      <c r="L29" s="519">
        <f t="shared" ref="L29" si="13">IF(K29&lt;&gt;0,+G29-K29,0)</f>
        <v>0</v>
      </c>
      <c r="M29" s="518">
        <f t="shared" si="10"/>
        <v>299544.98950255034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15">
        <v>2117164.6266645053</v>
      </c>
      <c r="E30" s="520">
        <v>70994.476190476184</v>
      </c>
      <c r="F30" s="515">
        <v>2046170.1504740291</v>
      </c>
      <c r="G30" s="516">
        <v>305065.68570908706</v>
      </c>
      <c r="H30" s="510">
        <v>305065.68570908706</v>
      </c>
      <c r="I30" s="511">
        <f t="shared" si="0"/>
        <v>0</v>
      </c>
      <c r="J30" s="511"/>
      <c r="K30" s="518">
        <f t="shared" ref="K30" si="14">G30</f>
        <v>305065.68570908706</v>
      </c>
      <c r="L30" s="519">
        <f t="shared" ref="L30" si="15">IF(K30&lt;&gt;0,+G30-K30,0)</f>
        <v>0</v>
      </c>
      <c r="M30" s="518">
        <f t="shared" ref="M30" si="16">H30</f>
        <v>305065.68570908706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2046170.1504740291</v>
      </c>
      <c r="E31" s="522">
        <f>IF(+I14&lt;F30,I14,D31)</f>
        <v>70994.476190476184</v>
      </c>
      <c r="F31" s="523">
        <f t="shared" ref="F31:F48" si="17">+D31-E31</f>
        <v>1975175.6742835529</v>
      </c>
      <c r="G31" s="524">
        <f t="shared" ref="G31:G72" si="18">+I$12*((D31+F31)/2)+E31</f>
        <v>297082.77595016232</v>
      </c>
      <c r="H31" s="491">
        <f t="shared" ref="H31:H72" si="19">+I$13*((D31+F31)/2)+E31</f>
        <v>297082.77595016232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1975175.6742835529</v>
      </c>
      <c r="E32" s="522">
        <f>IF(+I14&lt;F31,I14,D32)</f>
        <v>70994.476190476184</v>
      </c>
      <c r="F32" s="523">
        <f t="shared" si="17"/>
        <v>1904181.1980930767</v>
      </c>
      <c r="G32" s="524">
        <f t="shared" si="18"/>
        <v>289099.86619123758</v>
      </c>
      <c r="H32" s="491">
        <f t="shared" si="19"/>
        <v>289099.86619123758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1904181.1980930767</v>
      </c>
      <c r="E33" s="522">
        <f>IF(+I14&lt;F32,I14,D33)</f>
        <v>70994.476190476184</v>
      </c>
      <c r="F33" s="523">
        <f t="shared" si="17"/>
        <v>1833186.7219026005</v>
      </c>
      <c r="G33" s="524">
        <f t="shared" si="18"/>
        <v>281116.95643231284</v>
      </c>
      <c r="H33" s="491">
        <f t="shared" si="19"/>
        <v>281116.95643231284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1833186.7219026005</v>
      </c>
      <c r="E34" s="522">
        <f>IF(+I14&lt;F33,I14,D34)</f>
        <v>70994.476190476184</v>
      </c>
      <c r="F34" s="523">
        <f t="shared" si="17"/>
        <v>1762192.2457121243</v>
      </c>
      <c r="G34" s="524">
        <f t="shared" si="18"/>
        <v>273134.0466733881</v>
      </c>
      <c r="H34" s="491">
        <f t="shared" si="19"/>
        <v>273134.0466733881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1762192.2457121243</v>
      </c>
      <c r="E35" s="522">
        <f>IF(+I14&lt;F34,I14,D35)</f>
        <v>70994.476190476184</v>
      </c>
      <c r="F35" s="523">
        <f t="shared" si="17"/>
        <v>1691197.7695216481</v>
      </c>
      <c r="G35" s="524">
        <f t="shared" si="18"/>
        <v>265151.13691446336</v>
      </c>
      <c r="H35" s="491">
        <f t="shared" si="19"/>
        <v>265151.13691446336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1691197.7695216481</v>
      </c>
      <c r="E36" s="522">
        <f>IF(+I14&lt;F35,I14,D36)</f>
        <v>70994.476190476184</v>
      </c>
      <c r="F36" s="523">
        <f t="shared" si="17"/>
        <v>1620203.2933311719</v>
      </c>
      <c r="G36" s="524">
        <f t="shared" si="18"/>
        <v>257168.2271555386</v>
      </c>
      <c r="H36" s="491">
        <f t="shared" si="19"/>
        <v>257168.2271555386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1620203.2933311719</v>
      </c>
      <c r="E37" s="522">
        <f>IF(+I14&lt;F36,I14,D37)</f>
        <v>70994.476190476184</v>
      </c>
      <c r="F37" s="523">
        <f t="shared" si="17"/>
        <v>1549208.8171406956</v>
      </c>
      <c r="G37" s="524">
        <f t="shared" si="18"/>
        <v>249185.31739661386</v>
      </c>
      <c r="H37" s="491">
        <f t="shared" si="19"/>
        <v>249185.31739661386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1549208.8171406956</v>
      </c>
      <c r="E38" s="522">
        <f>IF(+I14&lt;F37,I14,D38)</f>
        <v>70994.476190476184</v>
      </c>
      <c r="F38" s="523">
        <f t="shared" si="17"/>
        <v>1478214.3409502194</v>
      </c>
      <c r="G38" s="524">
        <f t="shared" si="18"/>
        <v>241202.40763768912</v>
      </c>
      <c r="H38" s="491">
        <f t="shared" si="19"/>
        <v>241202.40763768912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1478214.3409502194</v>
      </c>
      <c r="E39" s="522">
        <f>IF(+I14&lt;F38,I14,D39)</f>
        <v>70994.476190476184</v>
      </c>
      <c r="F39" s="523">
        <f t="shared" si="17"/>
        <v>1407219.8647597432</v>
      </c>
      <c r="G39" s="524">
        <f t="shared" si="18"/>
        <v>233219.49787876438</v>
      </c>
      <c r="H39" s="491">
        <f t="shared" si="19"/>
        <v>233219.49787876438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1407219.8647597432</v>
      </c>
      <c r="E40" s="522">
        <f>IF(+I14&lt;F39,I14,D40)</f>
        <v>70994.476190476184</v>
      </c>
      <c r="F40" s="523">
        <f t="shared" si="17"/>
        <v>1336225.388569267</v>
      </c>
      <c r="G40" s="524">
        <f t="shared" si="18"/>
        <v>225236.58811983964</v>
      </c>
      <c r="H40" s="491">
        <f t="shared" si="19"/>
        <v>225236.58811983964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1336225.388569267</v>
      </c>
      <c r="E41" s="522">
        <f>IF(+I14&lt;F40,I14,D41)</f>
        <v>70994.476190476184</v>
      </c>
      <c r="F41" s="523">
        <f t="shared" si="17"/>
        <v>1265230.9123787908</v>
      </c>
      <c r="G41" s="524">
        <f t="shared" si="18"/>
        <v>217253.67836091487</v>
      </c>
      <c r="H41" s="491">
        <f t="shared" si="19"/>
        <v>217253.67836091487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1265230.9123787908</v>
      </c>
      <c r="E42" s="522">
        <f>IF(+I14&lt;F41,I14,D42)</f>
        <v>70994.476190476184</v>
      </c>
      <c r="F42" s="523">
        <f t="shared" si="17"/>
        <v>1194236.4361883146</v>
      </c>
      <c r="G42" s="524">
        <f t="shared" si="18"/>
        <v>209270.76860199013</v>
      </c>
      <c r="H42" s="491">
        <f t="shared" si="19"/>
        <v>209270.76860199013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1194236.4361883146</v>
      </c>
      <c r="E43" s="522">
        <f>IF(+I14&lt;F42,I14,D43)</f>
        <v>70994.476190476184</v>
      </c>
      <c r="F43" s="523">
        <f t="shared" si="17"/>
        <v>1123241.9599978384</v>
      </c>
      <c r="G43" s="524">
        <f t="shared" si="18"/>
        <v>201287.85884306539</v>
      </c>
      <c r="H43" s="491">
        <f t="shared" si="19"/>
        <v>201287.85884306539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1123241.9599978384</v>
      </c>
      <c r="E44" s="522">
        <f>IF(+I14&lt;F43,I14,D44)</f>
        <v>70994.476190476184</v>
      </c>
      <c r="F44" s="523">
        <f t="shared" si="17"/>
        <v>1052247.4838073622</v>
      </c>
      <c r="G44" s="524">
        <f t="shared" si="18"/>
        <v>193304.94908414065</v>
      </c>
      <c r="H44" s="491">
        <f t="shared" si="19"/>
        <v>193304.94908414065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1052247.4838073622</v>
      </c>
      <c r="E45" s="522">
        <f>IF(+I14&lt;F44,I14,D45)</f>
        <v>70994.476190476184</v>
      </c>
      <c r="F45" s="523">
        <f t="shared" si="17"/>
        <v>981253.00761688594</v>
      </c>
      <c r="G45" s="524">
        <f t="shared" si="18"/>
        <v>185322.03932521591</v>
      </c>
      <c r="H45" s="491">
        <f t="shared" si="19"/>
        <v>185322.03932521591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981253.00761688594</v>
      </c>
      <c r="E46" s="522">
        <f>IF(+I14&lt;F45,I14,D46)</f>
        <v>70994.476190476184</v>
      </c>
      <c r="F46" s="523">
        <f t="shared" si="17"/>
        <v>910258.53142640973</v>
      </c>
      <c r="G46" s="524">
        <f t="shared" si="18"/>
        <v>177339.12956629117</v>
      </c>
      <c r="H46" s="491">
        <f t="shared" si="19"/>
        <v>177339.12956629117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910258.53142640973</v>
      </c>
      <c r="E47" s="522">
        <f>IF(+I14&lt;F46,I14,D47)</f>
        <v>70994.476190476184</v>
      </c>
      <c r="F47" s="523">
        <f t="shared" si="17"/>
        <v>839264.05523593351</v>
      </c>
      <c r="G47" s="524">
        <f t="shared" si="18"/>
        <v>169356.21980736643</v>
      </c>
      <c r="H47" s="491">
        <f t="shared" si="19"/>
        <v>169356.21980736643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839264.05523593351</v>
      </c>
      <c r="E48" s="522">
        <f>IF(+I14&lt;F47,I14,D48)</f>
        <v>70994.476190476184</v>
      </c>
      <c r="F48" s="523">
        <f t="shared" si="17"/>
        <v>768269.5790454573</v>
      </c>
      <c r="G48" s="524">
        <f t="shared" si="18"/>
        <v>161373.31004844169</v>
      </c>
      <c r="H48" s="491">
        <f t="shared" si="19"/>
        <v>161373.31004844169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768269.5790454573</v>
      </c>
      <c r="E49" s="522">
        <f>IF(+I14&lt;F48,I14,D49)</f>
        <v>70994.476190476184</v>
      </c>
      <c r="F49" s="523">
        <f t="shared" ref="F49:F72" si="20">+D49-E49</f>
        <v>697275.10285498109</v>
      </c>
      <c r="G49" s="524">
        <f t="shared" si="18"/>
        <v>153390.40028951695</v>
      </c>
      <c r="H49" s="491">
        <f t="shared" si="19"/>
        <v>153390.40028951695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697275.10285498109</v>
      </c>
      <c r="E50" s="522">
        <f>IF(+I14&lt;F49,I14,D50)</f>
        <v>70994.476190476184</v>
      </c>
      <c r="F50" s="523">
        <f t="shared" si="20"/>
        <v>626280.62666450487</v>
      </c>
      <c r="G50" s="524">
        <f t="shared" si="18"/>
        <v>145407.49053059221</v>
      </c>
      <c r="H50" s="491">
        <f t="shared" si="19"/>
        <v>145407.49053059221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626280.62666450487</v>
      </c>
      <c r="E51" s="522">
        <f>IF(+I14&lt;F50,I14,D51)</f>
        <v>70994.476190476184</v>
      </c>
      <c r="F51" s="523">
        <f t="shared" si="20"/>
        <v>555286.15047402866</v>
      </c>
      <c r="G51" s="524">
        <f t="shared" si="18"/>
        <v>137424.58077166745</v>
      </c>
      <c r="H51" s="491">
        <f t="shared" si="19"/>
        <v>137424.58077166745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555286.15047402866</v>
      </c>
      <c r="E52" s="522">
        <f>IF(+I14&lt;F51,I14,D52)</f>
        <v>70994.476190476184</v>
      </c>
      <c r="F52" s="523">
        <f t="shared" si="20"/>
        <v>484291.67428355245</v>
      </c>
      <c r="G52" s="524">
        <f t="shared" si="18"/>
        <v>129441.67101274271</v>
      </c>
      <c r="H52" s="491">
        <f t="shared" si="19"/>
        <v>129441.67101274271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484291.67428355245</v>
      </c>
      <c r="E53" s="522">
        <f>IF(+I14&lt;F52,I14,D53)</f>
        <v>70994.476190476184</v>
      </c>
      <c r="F53" s="523">
        <f t="shared" si="20"/>
        <v>413297.19809307624</v>
      </c>
      <c r="G53" s="524">
        <f t="shared" si="18"/>
        <v>121458.76125381797</v>
      </c>
      <c r="H53" s="491">
        <f t="shared" si="19"/>
        <v>121458.76125381797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413297.19809307624</v>
      </c>
      <c r="E54" s="522">
        <f>IF(+I14&lt;F53,I14,D54)</f>
        <v>70994.476190476184</v>
      </c>
      <c r="F54" s="523">
        <f t="shared" si="20"/>
        <v>342302.72190260002</v>
      </c>
      <c r="G54" s="524">
        <f t="shared" si="18"/>
        <v>113475.85149489323</v>
      </c>
      <c r="H54" s="491">
        <f t="shared" si="19"/>
        <v>113475.85149489323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342302.72190260002</v>
      </c>
      <c r="E55" s="522">
        <f>IF(+I14&lt;F54,I14,D55)</f>
        <v>70994.476190476184</v>
      </c>
      <c r="F55" s="523">
        <f t="shared" si="20"/>
        <v>271308.24571212381</v>
      </c>
      <c r="G55" s="524">
        <f t="shared" si="18"/>
        <v>105492.94173596849</v>
      </c>
      <c r="H55" s="491">
        <f t="shared" si="19"/>
        <v>105492.94173596849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271308.24571212381</v>
      </c>
      <c r="E56" s="522">
        <f>IF(+I14&lt;F55,I14,D56)</f>
        <v>70994.476190476184</v>
      </c>
      <c r="F56" s="523">
        <f t="shared" si="20"/>
        <v>200313.76952164763</v>
      </c>
      <c r="G56" s="524">
        <f t="shared" si="18"/>
        <v>97510.031977043735</v>
      </c>
      <c r="H56" s="491">
        <f t="shared" si="19"/>
        <v>97510.031977043735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200313.76952164763</v>
      </c>
      <c r="E57" s="522">
        <f>IF(+I14&lt;F56,I14,D57)</f>
        <v>70994.476190476184</v>
      </c>
      <c r="F57" s="523">
        <f t="shared" si="20"/>
        <v>129319.29333117144</v>
      </c>
      <c r="G57" s="524">
        <f t="shared" si="18"/>
        <v>89527.122218118995</v>
      </c>
      <c r="H57" s="491">
        <f t="shared" si="19"/>
        <v>89527.122218118995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129319.29333117144</v>
      </c>
      <c r="E58" s="522">
        <f>IF(+I14&lt;F57,I14,D58)</f>
        <v>70994.476190476184</v>
      </c>
      <c r="F58" s="523">
        <f t="shared" si="20"/>
        <v>58324.817140695261</v>
      </c>
      <c r="G58" s="524">
        <f t="shared" si="18"/>
        <v>81544.212459194256</v>
      </c>
      <c r="H58" s="491">
        <f t="shared" si="19"/>
        <v>81544.212459194256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58324.817140695261</v>
      </c>
      <c r="E59" s="522">
        <f>IF(+I14&lt;F58,I14,D59)</f>
        <v>58324.817140695261</v>
      </c>
      <c r="F59" s="523">
        <f t="shared" si="20"/>
        <v>0</v>
      </c>
      <c r="G59" s="524">
        <f t="shared" si="18"/>
        <v>61603.957835323112</v>
      </c>
      <c r="H59" s="491">
        <f t="shared" si="19"/>
        <v>61603.957835323112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0"/>
        <v>0</v>
      </c>
      <c r="G60" s="524">
        <f t="shared" si="18"/>
        <v>0</v>
      </c>
      <c r="H60" s="491">
        <f t="shared" si="19"/>
        <v>0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18"/>
        <v>0</v>
      </c>
      <c r="H61" s="491">
        <f t="shared" si="19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18"/>
        <v>0</v>
      </c>
      <c r="H62" s="491">
        <f t="shared" si="19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18"/>
        <v>0</v>
      </c>
      <c r="H63" s="491">
        <f t="shared" si="19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18"/>
        <v>0</v>
      </c>
      <c r="H64" s="491">
        <f t="shared" si="19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18"/>
        <v>0</v>
      </c>
      <c r="H65" s="491">
        <f t="shared" si="19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18"/>
        <v>0</v>
      </c>
      <c r="H66" s="491">
        <f t="shared" si="19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18"/>
        <v>0</v>
      </c>
      <c r="H67" s="491">
        <f t="shared" si="19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18"/>
        <v>0</v>
      </c>
      <c r="H68" s="491">
        <f t="shared" si="19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18"/>
        <v>0</v>
      </c>
      <c r="H69" s="491">
        <f t="shared" si="19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18"/>
        <v>0</v>
      </c>
      <c r="H70" s="491">
        <f t="shared" si="19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18"/>
        <v>0</v>
      </c>
      <c r="H71" s="491">
        <f t="shared" si="19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18"/>
        <v>0</v>
      </c>
      <c r="H72" s="471">
        <f t="shared" si="19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>
      <c r="C73" s="374" t="s">
        <v>78</v>
      </c>
      <c r="D73" s="375"/>
      <c r="E73" s="375">
        <f>SUM(E17:E72)</f>
        <v>2981767.9999999995</v>
      </c>
      <c r="F73" s="375"/>
      <c r="G73" s="375">
        <f>SUM(G17:G72)</f>
        <v>10567245.645126062</v>
      </c>
      <c r="H73" s="375">
        <f>SUM(H17:H72)</f>
        <v>10567245.645126062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305065.68570908706</v>
      </c>
      <c r="N87" s="546">
        <f>IF(J92&lt;D11,0,VLOOKUP(J92,C17:O72,11))</f>
        <v>305065.68570908706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316979.40019667835</v>
      </c>
      <c r="N88" s="550">
        <f>IF(J92&lt;D11,0,VLOOKUP(J92,C99:P154,7))</f>
        <v>316979.40019667835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11913.714487591293</v>
      </c>
      <c r="N89" s="555">
        <f>+N88-N87</f>
        <v>11913.714487591293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2981768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70994.476190476184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25">+I99-H99</f>
        <v>0</v>
      </c>
      <c r="K99" s="514"/>
      <c r="L99" s="512">
        <f t="shared" ref="L99:L104" si="26">H99</f>
        <v>215748</v>
      </c>
      <c r="M99" s="513">
        <f t="shared" ref="M99:M130" si="27">IF(L99&lt;&gt;0,+H99-L99,0)</f>
        <v>0</v>
      </c>
      <c r="N99" s="512">
        <f t="shared" ref="N99:N104" si="28">I99</f>
        <v>215748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25"/>
        <v>0</v>
      </c>
      <c r="K100" s="514"/>
      <c r="L100" s="518">
        <f t="shared" si="26"/>
        <v>558870.93622757494</v>
      </c>
      <c r="M100" s="519">
        <f t="shared" si="27"/>
        <v>0</v>
      </c>
      <c r="N100" s="518">
        <f t="shared" si="28"/>
        <v>558870.93622757494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25"/>
        <v>0</v>
      </c>
      <c r="K101" s="514"/>
      <c r="L101" s="518">
        <f t="shared" si="26"/>
        <v>503027.40641582396</v>
      </c>
      <c r="M101" s="519">
        <f t="shared" si="27"/>
        <v>0</v>
      </c>
      <c r="N101" s="518">
        <f t="shared" si="28"/>
        <v>503027.40641582396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25"/>
        <v>0</v>
      </c>
      <c r="K102" s="514"/>
      <c r="L102" s="518">
        <f t="shared" si="26"/>
        <v>483313.86691448453</v>
      </c>
      <c r="M102" s="519">
        <f t="shared" si="27"/>
        <v>0</v>
      </c>
      <c r="N102" s="518">
        <f t="shared" si="28"/>
        <v>483313.86691448453</v>
      </c>
      <c r="O102" s="514">
        <f t="shared" si="29"/>
        <v>0</v>
      </c>
      <c r="P102" s="514">
        <f t="shared" si="30"/>
        <v>0</v>
      </c>
      <c r="Q102" s="269"/>
    </row>
    <row r="103" spans="1:17">
      <c r="B103" s="195" t="str">
        <f t="shared" si="31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26"/>
        <v>440472.11189849139</v>
      </c>
      <c r="M103" s="519">
        <f t="shared" ref="M103:M108" si="32">IF(L103&lt;&gt;0,+H103-L103,0)</f>
        <v>0</v>
      </c>
      <c r="N103" s="518">
        <f t="shared" si="28"/>
        <v>440472.11189849139</v>
      </c>
      <c r="O103" s="514">
        <f t="shared" ref="O103:O108" si="33"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26"/>
        <v>432549.40222158958</v>
      </c>
      <c r="M104" s="519">
        <f t="shared" si="32"/>
        <v>0</v>
      </c>
      <c r="N104" s="518">
        <f t="shared" si="28"/>
        <v>432549.40222158958</v>
      </c>
      <c r="O104" s="514">
        <f t="shared" si="33"/>
        <v>0</v>
      </c>
      <c r="P104" s="514">
        <f>+O104-M104</f>
        <v>0</v>
      </c>
      <c r="Q104" s="269"/>
    </row>
    <row r="105" spans="1:17">
      <c r="B105" s="195" t="str">
        <f t="shared" si="31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25"/>
        <v>0</v>
      </c>
      <c r="K105" s="514"/>
      <c r="L105" s="518">
        <f t="shared" ref="L105:L110" si="34">H105</f>
        <v>412227.237835226</v>
      </c>
      <c r="M105" s="519">
        <f t="shared" si="32"/>
        <v>0</v>
      </c>
      <c r="N105" s="518">
        <f t="shared" ref="N105:N110" si="35">I105</f>
        <v>412227.237835226</v>
      </c>
      <c r="O105" s="514">
        <f t="shared" si="33"/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25"/>
        <v>0</v>
      </c>
      <c r="K106" s="514"/>
      <c r="L106" s="518">
        <f t="shared" si="34"/>
        <v>389189.1094610201</v>
      </c>
      <c r="M106" s="519">
        <f t="shared" si="32"/>
        <v>0</v>
      </c>
      <c r="N106" s="518">
        <f t="shared" si="35"/>
        <v>389189.1094610201</v>
      </c>
      <c r="O106" s="514">
        <f t="shared" si="33"/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25"/>
        <v>0</v>
      </c>
      <c r="K107" s="514"/>
      <c r="L107" s="518">
        <f t="shared" si="34"/>
        <v>368513.66854412947</v>
      </c>
      <c r="M107" s="519">
        <f t="shared" si="32"/>
        <v>0</v>
      </c>
      <c r="N107" s="518">
        <f t="shared" si="35"/>
        <v>368513.66854412947</v>
      </c>
      <c r="O107" s="514">
        <f t="shared" si="33"/>
        <v>0</v>
      </c>
      <c r="P107" s="514">
        <f>+O107-M107</f>
        <v>0</v>
      </c>
      <c r="Q107" s="269"/>
    </row>
    <row r="108" spans="1:17">
      <c r="B108" s="195" t="str">
        <f t="shared" si="31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25"/>
        <v>0</v>
      </c>
      <c r="K108" s="514"/>
      <c r="L108" s="518">
        <f t="shared" si="34"/>
        <v>322153.70792553568</v>
      </c>
      <c r="M108" s="519">
        <f t="shared" si="32"/>
        <v>0</v>
      </c>
      <c r="N108" s="518">
        <f t="shared" si="35"/>
        <v>322153.70792553568</v>
      </c>
      <c r="O108" s="514">
        <f t="shared" si="33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2019</v>
      </c>
      <c r="D109" s="508">
        <v>2342801.2968154927</v>
      </c>
      <c r="E109" s="516">
        <v>69343.441860465115</v>
      </c>
      <c r="F109" s="515">
        <v>2273457.8549550273</v>
      </c>
      <c r="G109" s="515">
        <v>2308129.57588526</v>
      </c>
      <c r="H109" s="516">
        <v>316406.89315312036</v>
      </c>
      <c r="I109" s="510">
        <v>316406.89315312036</v>
      </c>
      <c r="J109" s="514">
        <f t="shared" si="25"/>
        <v>0</v>
      </c>
      <c r="K109" s="514"/>
      <c r="L109" s="518">
        <f t="shared" si="34"/>
        <v>316406.89315312036</v>
      </c>
      <c r="M109" s="519">
        <f t="shared" ref="M109" si="36">IF(L109&lt;&gt;0,+H109-L109,0)</f>
        <v>0</v>
      </c>
      <c r="N109" s="518">
        <f t="shared" si="35"/>
        <v>316406.89315312036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2020</v>
      </c>
      <c r="D110" s="508">
        <v>2273457.8549550273</v>
      </c>
      <c r="E110" s="516">
        <v>70994.476190476184</v>
      </c>
      <c r="F110" s="515">
        <v>2202463.3787645511</v>
      </c>
      <c r="G110" s="515">
        <v>2237960.616859789</v>
      </c>
      <c r="H110" s="516">
        <v>311740.47673179838</v>
      </c>
      <c r="I110" s="510">
        <v>311740.47673179838</v>
      </c>
      <c r="J110" s="514">
        <f t="shared" si="25"/>
        <v>0</v>
      </c>
      <c r="K110" s="514"/>
      <c r="L110" s="518">
        <f t="shared" si="34"/>
        <v>311740.47673179838</v>
      </c>
      <c r="M110" s="519">
        <f t="shared" ref="M110" si="37">IF(L110&lt;&gt;0,+H110-L110,0)</f>
        <v>0</v>
      </c>
      <c r="N110" s="518">
        <f t="shared" si="35"/>
        <v>311740.47673179838</v>
      </c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2021</v>
      </c>
      <c r="D111" s="508">
        <v>2202463.3787645511</v>
      </c>
      <c r="E111" s="516">
        <v>72726.048780487807</v>
      </c>
      <c r="F111" s="515">
        <v>2129737.3299840633</v>
      </c>
      <c r="G111" s="515">
        <v>2166100.3543743072</v>
      </c>
      <c r="H111" s="516">
        <v>318609.25475096708</v>
      </c>
      <c r="I111" s="510">
        <v>318609.25475096708</v>
      </c>
      <c r="J111" s="514">
        <f t="shared" si="25"/>
        <v>0</v>
      </c>
      <c r="K111" s="514"/>
      <c r="L111" s="518">
        <f t="shared" ref="L111" si="38">H111</f>
        <v>318609.25475096708</v>
      </c>
      <c r="M111" s="519">
        <f t="shared" ref="M111" si="39">IF(L111&lt;&gt;0,+H111-L111,0)</f>
        <v>0</v>
      </c>
      <c r="N111" s="518">
        <f t="shared" ref="N111" si="40">I111</f>
        <v>318609.25475096708</v>
      </c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2022</v>
      </c>
      <c r="D112" s="374">
        <f>IF(F111+SUM(E$99:E111)=D$92,F111,D$92-SUM(E$99:E111))</f>
        <v>2129737.3299840633</v>
      </c>
      <c r="E112" s="522">
        <f>IF(+J96&lt;F111,J96,D112)</f>
        <v>70994.476190476184</v>
      </c>
      <c r="F112" s="523">
        <f t="shared" ref="F112:F130" si="41">+D112-E112</f>
        <v>2058742.8537935871</v>
      </c>
      <c r="G112" s="523">
        <f t="shared" ref="G112:G130" si="42">+(F112+D112)/2</f>
        <v>2094240.0918888252</v>
      </c>
      <c r="H112" s="526">
        <f>+J$94*G112+E112</f>
        <v>316979.40019667835</v>
      </c>
      <c r="I112" s="577">
        <f>+J$95*G112+E112</f>
        <v>316979.40019667835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2023</v>
      </c>
      <c r="D113" s="374">
        <f>IF(F112+SUM(E$99:E112)=D$92,F112,D$92-SUM(E$99:E112))</f>
        <v>2058742.8537935871</v>
      </c>
      <c r="E113" s="522">
        <f>IF(+J96&lt;F112,J96,D113)</f>
        <v>70994.476190476184</v>
      </c>
      <c r="F113" s="523">
        <f t="shared" si="41"/>
        <v>1987748.3776031109</v>
      </c>
      <c r="G113" s="523">
        <f t="shared" si="42"/>
        <v>2023245.615698349</v>
      </c>
      <c r="H113" s="526">
        <f t="shared" ref="H113:H154" si="43">+J$94*G113+E113</f>
        <v>308640.54215541913</v>
      </c>
      <c r="I113" s="577">
        <f t="shared" ref="I113:I154" si="44">+J$95*G113+E113</f>
        <v>308640.54215541913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2024</v>
      </c>
      <c r="D114" s="374">
        <f>IF(F113+SUM(E$99:E113)=D$92,F113,D$92-SUM(E$99:E113))</f>
        <v>1987748.3776031109</v>
      </c>
      <c r="E114" s="522">
        <f>IF(+J96&lt;F113,J96,D114)</f>
        <v>70994.476190476184</v>
      </c>
      <c r="F114" s="523">
        <f t="shared" si="41"/>
        <v>1916753.9014126346</v>
      </c>
      <c r="G114" s="523">
        <f t="shared" si="42"/>
        <v>1952251.1395078728</v>
      </c>
      <c r="H114" s="526">
        <f t="shared" si="43"/>
        <v>300301.68411416002</v>
      </c>
      <c r="I114" s="577">
        <f t="shared" si="44"/>
        <v>300301.68411416002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2025</v>
      </c>
      <c r="D115" s="374">
        <f>IF(F114+SUM(E$99:E114)=D$92,F114,D$92-SUM(E$99:E114))</f>
        <v>1916753.9014126346</v>
      </c>
      <c r="E115" s="522">
        <f>IF(+J96&lt;F114,J96,D115)</f>
        <v>70994.476190476184</v>
      </c>
      <c r="F115" s="523">
        <f t="shared" si="41"/>
        <v>1845759.4252221584</v>
      </c>
      <c r="G115" s="523">
        <f t="shared" si="42"/>
        <v>1881256.6633173965</v>
      </c>
      <c r="H115" s="526">
        <f t="shared" si="43"/>
        <v>291962.82607290091</v>
      </c>
      <c r="I115" s="577">
        <f t="shared" si="44"/>
        <v>291962.82607290091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2026</v>
      </c>
      <c r="D116" s="374">
        <f>IF(F115+SUM(E$99:E115)=D$92,F115,D$92-SUM(E$99:E115))</f>
        <v>1845759.4252221584</v>
      </c>
      <c r="E116" s="522">
        <f>IF(+J96&lt;F115,J96,D116)</f>
        <v>70994.476190476184</v>
      </c>
      <c r="F116" s="523">
        <f t="shared" si="41"/>
        <v>1774764.9490316822</v>
      </c>
      <c r="G116" s="523">
        <f t="shared" si="42"/>
        <v>1810262.1871269203</v>
      </c>
      <c r="H116" s="526">
        <f t="shared" si="43"/>
        <v>283623.96803164174</v>
      </c>
      <c r="I116" s="577">
        <f t="shared" si="44"/>
        <v>283623.96803164174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2027</v>
      </c>
      <c r="D117" s="374">
        <f>IF(F116+SUM(E$99:E116)=D$92,F116,D$92-SUM(E$99:E116))</f>
        <v>1774764.9490316822</v>
      </c>
      <c r="E117" s="522">
        <f>IF(+J96&lt;F116,J96,D117)</f>
        <v>70994.476190476184</v>
      </c>
      <c r="F117" s="523">
        <f t="shared" si="41"/>
        <v>1703770.472841206</v>
      </c>
      <c r="G117" s="523">
        <f t="shared" si="42"/>
        <v>1739267.7109364441</v>
      </c>
      <c r="H117" s="526">
        <f t="shared" si="43"/>
        <v>275285.10999038257</v>
      </c>
      <c r="I117" s="577">
        <f t="shared" si="44"/>
        <v>275285.10999038257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2028</v>
      </c>
      <c r="D118" s="374">
        <f>IF(F117+SUM(E$99:E117)=D$92,F117,D$92-SUM(E$99:E117))</f>
        <v>1703770.472841206</v>
      </c>
      <c r="E118" s="522">
        <f>IF(+J96&lt;F117,J96,D118)</f>
        <v>70994.476190476184</v>
      </c>
      <c r="F118" s="523">
        <f t="shared" si="41"/>
        <v>1632775.9966507298</v>
      </c>
      <c r="G118" s="523">
        <f t="shared" si="42"/>
        <v>1668273.2347459679</v>
      </c>
      <c r="H118" s="526">
        <f t="shared" si="43"/>
        <v>266946.25194912346</v>
      </c>
      <c r="I118" s="577">
        <f t="shared" si="44"/>
        <v>266946.25194912346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2029</v>
      </c>
      <c r="D119" s="374">
        <f>IF(F118+SUM(E$99:E118)=D$92,F118,D$92-SUM(E$99:E118))</f>
        <v>1632775.9966507298</v>
      </c>
      <c r="E119" s="522">
        <f>IF(+J96&lt;F118,J96,D119)</f>
        <v>70994.476190476184</v>
      </c>
      <c r="F119" s="523">
        <f t="shared" si="41"/>
        <v>1561781.5204602536</v>
      </c>
      <c r="G119" s="523">
        <f t="shared" si="42"/>
        <v>1597278.7585554917</v>
      </c>
      <c r="H119" s="526">
        <f t="shared" si="43"/>
        <v>258607.39390786432</v>
      </c>
      <c r="I119" s="577">
        <f t="shared" si="44"/>
        <v>258607.39390786432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2030</v>
      </c>
      <c r="D120" s="374">
        <f>IF(F119+SUM(E$99:E119)=D$92,F119,D$92-SUM(E$99:E119))</f>
        <v>1561781.5204602536</v>
      </c>
      <c r="E120" s="522">
        <f>IF(+J96&lt;F119,J96,D120)</f>
        <v>70994.476190476184</v>
      </c>
      <c r="F120" s="523">
        <f t="shared" si="41"/>
        <v>1490787.0442697774</v>
      </c>
      <c r="G120" s="523">
        <f t="shared" si="42"/>
        <v>1526284.2823650155</v>
      </c>
      <c r="H120" s="526">
        <f t="shared" si="43"/>
        <v>250268.53586660518</v>
      </c>
      <c r="I120" s="577">
        <f t="shared" si="44"/>
        <v>250268.53586660518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2031</v>
      </c>
      <c r="D121" s="374">
        <f>IF(F120+SUM(E$99:E120)=D$92,F120,D$92-SUM(E$99:E120))</f>
        <v>1490787.0442697774</v>
      </c>
      <c r="E121" s="522">
        <f>IF(+J96&lt;F120,J96,D121)</f>
        <v>70994.476190476184</v>
      </c>
      <c r="F121" s="523">
        <f t="shared" si="41"/>
        <v>1419792.5680793012</v>
      </c>
      <c r="G121" s="523">
        <f t="shared" si="42"/>
        <v>1455289.8061745393</v>
      </c>
      <c r="H121" s="526">
        <f t="shared" si="43"/>
        <v>241929.67782534601</v>
      </c>
      <c r="I121" s="577">
        <f t="shared" si="44"/>
        <v>241929.67782534601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2032</v>
      </c>
      <c r="D122" s="374">
        <f>IF(F121+SUM(E$99:E121)=D$92,F121,D$92-SUM(E$99:E121))</f>
        <v>1419792.5680793012</v>
      </c>
      <c r="E122" s="522">
        <f>IF(+J96&lt;F121,J96,D122)</f>
        <v>70994.476190476184</v>
      </c>
      <c r="F122" s="523">
        <f t="shared" si="41"/>
        <v>1348798.0918888249</v>
      </c>
      <c r="G122" s="523">
        <f t="shared" si="42"/>
        <v>1384295.329984063</v>
      </c>
      <c r="H122" s="526">
        <f t="shared" si="43"/>
        <v>233590.81978408687</v>
      </c>
      <c r="I122" s="577">
        <f t="shared" si="44"/>
        <v>233590.81978408687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2033</v>
      </c>
      <c r="D123" s="374">
        <f>IF(F122+SUM(E$99:E122)=D$92,F122,D$92-SUM(E$99:E122))</f>
        <v>1348798.0918888249</v>
      </c>
      <c r="E123" s="522">
        <f>IF(+J96&lt;F122,J96,D123)</f>
        <v>70994.476190476184</v>
      </c>
      <c r="F123" s="523">
        <f t="shared" si="41"/>
        <v>1277803.6156983487</v>
      </c>
      <c r="G123" s="523">
        <f t="shared" si="42"/>
        <v>1313300.8537935868</v>
      </c>
      <c r="H123" s="526">
        <f t="shared" si="43"/>
        <v>225251.96174282773</v>
      </c>
      <c r="I123" s="577">
        <f t="shared" si="44"/>
        <v>225251.96174282773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2034</v>
      </c>
      <c r="D124" s="374">
        <f>IF(F123+SUM(E$99:E123)=D$92,F123,D$92-SUM(E$99:E123))</f>
        <v>1277803.6156983487</v>
      </c>
      <c r="E124" s="522">
        <f>IF(+J96&lt;F123,J96,D124)</f>
        <v>70994.476190476184</v>
      </c>
      <c r="F124" s="523">
        <f t="shared" si="41"/>
        <v>1206809.1395078725</v>
      </c>
      <c r="G124" s="523">
        <f t="shared" si="42"/>
        <v>1242306.3776031106</v>
      </c>
      <c r="H124" s="526">
        <f t="shared" si="43"/>
        <v>216913.10370156859</v>
      </c>
      <c r="I124" s="577">
        <f t="shared" si="44"/>
        <v>216913.10370156859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2035</v>
      </c>
      <c r="D125" s="374">
        <f>IF(F124+SUM(E$99:E124)=D$92,F124,D$92-SUM(E$99:E124))</f>
        <v>1206809.1395078725</v>
      </c>
      <c r="E125" s="522">
        <f>IF(+J96&lt;F124,J96,D125)</f>
        <v>70994.476190476184</v>
      </c>
      <c r="F125" s="523">
        <f t="shared" si="41"/>
        <v>1135814.6633173963</v>
      </c>
      <c r="G125" s="523">
        <f t="shared" si="42"/>
        <v>1171311.9014126344</v>
      </c>
      <c r="H125" s="526">
        <f t="shared" si="43"/>
        <v>208574.24566030945</v>
      </c>
      <c r="I125" s="577">
        <f t="shared" si="44"/>
        <v>208574.24566030945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2036</v>
      </c>
      <c r="D126" s="374">
        <f>IF(F125+SUM(E$99:E125)=D$92,F125,D$92-SUM(E$99:E125))</f>
        <v>1135814.6633173963</v>
      </c>
      <c r="E126" s="522">
        <f>IF(+J96&lt;F125,J96,D126)</f>
        <v>70994.476190476184</v>
      </c>
      <c r="F126" s="523">
        <f t="shared" si="41"/>
        <v>1064820.1871269201</v>
      </c>
      <c r="G126" s="523">
        <f t="shared" si="42"/>
        <v>1100317.4252221582</v>
      </c>
      <c r="H126" s="526">
        <f t="shared" si="43"/>
        <v>200235.38761905031</v>
      </c>
      <c r="I126" s="577">
        <f t="shared" si="44"/>
        <v>200235.38761905031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2037</v>
      </c>
      <c r="D127" s="374">
        <f>IF(F126+SUM(E$99:E126)=D$92,F126,D$92-SUM(E$99:E126))</f>
        <v>1064820.1871269201</v>
      </c>
      <c r="E127" s="522">
        <f>IF(+J96&lt;F126,J96,D127)</f>
        <v>70994.476190476184</v>
      </c>
      <c r="F127" s="523">
        <f t="shared" si="41"/>
        <v>993825.71093644388</v>
      </c>
      <c r="G127" s="523">
        <f t="shared" si="42"/>
        <v>1029322.949031682</v>
      </c>
      <c r="H127" s="526">
        <f t="shared" si="43"/>
        <v>191896.52957779117</v>
      </c>
      <c r="I127" s="577">
        <f t="shared" si="44"/>
        <v>191896.52957779117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2038</v>
      </c>
      <c r="D128" s="374">
        <f>IF(F127+SUM(E$99:E127)=D$92,F127,D$92-SUM(E$99:E127))</f>
        <v>993825.71093644388</v>
      </c>
      <c r="E128" s="522">
        <f>IF(+J96&lt;F127,J96,D128)</f>
        <v>70994.476190476184</v>
      </c>
      <c r="F128" s="523">
        <f t="shared" si="41"/>
        <v>922831.23474596767</v>
      </c>
      <c r="G128" s="523">
        <f t="shared" si="42"/>
        <v>958328.47284120577</v>
      </c>
      <c r="H128" s="526">
        <f t="shared" si="43"/>
        <v>183557.671536532</v>
      </c>
      <c r="I128" s="577">
        <f t="shared" si="44"/>
        <v>183557.671536532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2039</v>
      </c>
      <c r="D129" s="374">
        <f>IF(F128+SUM(E$99:E128)=D$92,F128,D$92-SUM(E$99:E128))</f>
        <v>922831.23474596767</v>
      </c>
      <c r="E129" s="522">
        <f>IF(+J96&lt;F128,J96,D129)</f>
        <v>70994.476190476184</v>
      </c>
      <c r="F129" s="523">
        <f t="shared" si="41"/>
        <v>851836.75855549145</v>
      </c>
      <c r="G129" s="523">
        <f t="shared" si="42"/>
        <v>887333.99665072956</v>
      </c>
      <c r="H129" s="526">
        <f t="shared" si="43"/>
        <v>175218.81349527289</v>
      </c>
      <c r="I129" s="577">
        <f t="shared" si="44"/>
        <v>175218.81349527289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2040</v>
      </c>
      <c r="D130" s="374">
        <f>IF(F129+SUM(E$99:E129)=D$92,F129,D$92-SUM(E$99:E129))</f>
        <v>851836.75855549145</v>
      </c>
      <c r="E130" s="522">
        <f>IF(+J96&lt;F129,J96,D130)</f>
        <v>70994.476190476184</v>
      </c>
      <c r="F130" s="523">
        <f t="shared" si="41"/>
        <v>780842.28236501524</v>
      </c>
      <c r="G130" s="523">
        <f t="shared" si="42"/>
        <v>816339.52046025335</v>
      </c>
      <c r="H130" s="526">
        <f t="shared" si="43"/>
        <v>166879.95545401372</v>
      </c>
      <c r="I130" s="577">
        <f t="shared" si="44"/>
        <v>166879.95545401372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2041</v>
      </c>
      <c r="D131" s="374">
        <f>IF(F130+SUM(E$99:E130)=D$92,F130,D$92-SUM(E$99:E130))</f>
        <v>780842.28236501524</v>
      </c>
      <c r="E131" s="522">
        <f>IF(+J96&lt;F130,J96,D131)</f>
        <v>70994.476190476184</v>
      </c>
      <c r="F131" s="523">
        <f t="shared" ref="F131:F154" si="45">+D131-E131</f>
        <v>709847.80617453903</v>
      </c>
      <c r="G131" s="523">
        <f t="shared" ref="G131:G154" si="46">+(F131+D131)/2</f>
        <v>745345.04426977714</v>
      </c>
      <c r="H131" s="526">
        <f t="shared" si="43"/>
        <v>158541.09741275458</v>
      </c>
      <c r="I131" s="577">
        <f t="shared" si="44"/>
        <v>158541.09741275458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2042</v>
      </c>
      <c r="D132" s="374">
        <f>IF(F131+SUM(E$99:E131)=D$92,F131,D$92-SUM(E$99:E131))</f>
        <v>709847.80617453903</v>
      </c>
      <c r="E132" s="522">
        <f>IF(+J96&lt;F131,J96,D132)</f>
        <v>70994.476190476184</v>
      </c>
      <c r="F132" s="523">
        <f t="shared" si="45"/>
        <v>638853.32998406282</v>
      </c>
      <c r="G132" s="523">
        <f t="shared" si="46"/>
        <v>674350.56807930092</v>
      </c>
      <c r="H132" s="526">
        <f t="shared" si="43"/>
        <v>150202.23937149544</v>
      </c>
      <c r="I132" s="577">
        <f t="shared" si="44"/>
        <v>150202.23937149544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>
      <c r="B133" s="195" t="str">
        <f t="shared" si="31"/>
        <v/>
      </c>
      <c r="C133" s="507">
        <f>IF(D93="","-",+C132+1)</f>
        <v>2043</v>
      </c>
      <c r="D133" s="374">
        <f>IF(F132+SUM(E$99:E132)=D$92,F132,D$92-SUM(E$99:E132))</f>
        <v>638853.32998406282</v>
      </c>
      <c r="E133" s="522">
        <f>IF(+J96&lt;F132,J96,D133)</f>
        <v>70994.476190476184</v>
      </c>
      <c r="F133" s="523">
        <f t="shared" si="45"/>
        <v>567858.8537935866</v>
      </c>
      <c r="G133" s="523">
        <f t="shared" si="46"/>
        <v>603356.09188882471</v>
      </c>
      <c r="H133" s="526">
        <f t="shared" si="43"/>
        <v>141863.3813302363</v>
      </c>
      <c r="I133" s="577">
        <f t="shared" si="44"/>
        <v>141863.3813302363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>
      <c r="B134" s="195" t="str">
        <f t="shared" si="31"/>
        <v/>
      </c>
      <c r="C134" s="507">
        <f>IF(D93="","-",+C133+1)</f>
        <v>2044</v>
      </c>
      <c r="D134" s="374">
        <f>IF(F133+SUM(E$99:E133)=D$92,F133,D$92-SUM(E$99:E133))</f>
        <v>567858.8537935866</v>
      </c>
      <c r="E134" s="522">
        <f>IF(+J96&lt;F133,J96,D134)</f>
        <v>70994.476190476184</v>
      </c>
      <c r="F134" s="523">
        <f t="shared" si="45"/>
        <v>496864.37760311039</v>
      </c>
      <c r="G134" s="523">
        <f t="shared" si="46"/>
        <v>532361.6156983485</v>
      </c>
      <c r="H134" s="526">
        <f t="shared" si="43"/>
        <v>133524.52328897716</v>
      </c>
      <c r="I134" s="577">
        <f t="shared" si="44"/>
        <v>133524.52328897716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>
      <c r="B135" s="195" t="str">
        <f t="shared" si="31"/>
        <v/>
      </c>
      <c r="C135" s="507">
        <f>IF(D93="","-",+C134+1)</f>
        <v>2045</v>
      </c>
      <c r="D135" s="374">
        <f>IF(F134+SUM(E$99:E134)=D$92,F134,D$92-SUM(E$99:E134))</f>
        <v>496864.37760311039</v>
      </c>
      <c r="E135" s="522">
        <f>IF(+J96&lt;F134,J96,D135)</f>
        <v>70994.476190476184</v>
      </c>
      <c r="F135" s="523">
        <f t="shared" si="45"/>
        <v>425869.90141263418</v>
      </c>
      <c r="G135" s="523">
        <f t="shared" si="46"/>
        <v>461367.13950787229</v>
      </c>
      <c r="H135" s="526">
        <f t="shared" si="43"/>
        <v>125185.66524771802</v>
      </c>
      <c r="I135" s="577">
        <f t="shared" si="44"/>
        <v>125185.66524771802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>
      <c r="B136" s="195" t="str">
        <f t="shared" si="31"/>
        <v/>
      </c>
      <c r="C136" s="507">
        <f>IF(D93="","-",+C135+1)</f>
        <v>2046</v>
      </c>
      <c r="D136" s="374">
        <f>IF(F135+SUM(E$99:E135)=D$92,F135,D$92-SUM(E$99:E135))</f>
        <v>425869.90141263418</v>
      </c>
      <c r="E136" s="522">
        <f>IF(+J96&lt;F135,J96,D136)</f>
        <v>70994.476190476184</v>
      </c>
      <c r="F136" s="523">
        <f t="shared" si="45"/>
        <v>354875.42522215797</v>
      </c>
      <c r="G136" s="523">
        <f t="shared" si="46"/>
        <v>390372.66331739607</v>
      </c>
      <c r="H136" s="526">
        <f t="shared" si="43"/>
        <v>116846.80720645886</v>
      </c>
      <c r="I136" s="577">
        <f t="shared" si="44"/>
        <v>116846.80720645886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>
      <c r="B137" s="195" t="str">
        <f t="shared" si="31"/>
        <v/>
      </c>
      <c r="C137" s="507">
        <f>IF(D93="","-",+C136+1)</f>
        <v>2047</v>
      </c>
      <c r="D137" s="374">
        <f>IF(F136+SUM(E$99:E136)=D$92,F136,D$92-SUM(E$99:E136))</f>
        <v>354875.42522215797</v>
      </c>
      <c r="E137" s="522">
        <f>IF(+J96&lt;F136,J96,D137)</f>
        <v>70994.476190476184</v>
      </c>
      <c r="F137" s="523">
        <f t="shared" si="45"/>
        <v>283880.94903168175</v>
      </c>
      <c r="G137" s="523">
        <f t="shared" si="46"/>
        <v>319378.18712691986</v>
      </c>
      <c r="H137" s="526">
        <f t="shared" si="43"/>
        <v>108507.94916519972</v>
      </c>
      <c r="I137" s="577">
        <f t="shared" si="44"/>
        <v>108507.94916519972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>
      <c r="B138" s="195" t="str">
        <f t="shared" si="31"/>
        <v/>
      </c>
      <c r="C138" s="507">
        <f>IF(D93="","-",+C137+1)</f>
        <v>2048</v>
      </c>
      <c r="D138" s="374">
        <f>IF(F137+SUM(E$99:E137)=D$92,F137,D$92-SUM(E$99:E137))</f>
        <v>283880.94903168175</v>
      </c>
      <c r="E138" s="522">
        <f>IF(+J96&lt;F137,J96,D138)</f>
        <v>70994.476190476184</v>
      </c>
      <c r="F138" s="523">
        <f t="shared" si="45"/>
        <v>212886.47284120557</v>
      </c>
      <c r="G138" s="523">
        <f t="shared" si="46"/>
        <v>248383.71093644365</v>
      </c>
      <c r="H138" s="526">
        <f t="shared" si="43"/>
        <v>100169.09112394058</v>
      </c>
      <c r="I138" s="577">
        <f t="shared" si="44"/>
        <v>100169.09112394058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>
      <c r="B139" s="195" t="str">
        <f t="shared" si="31"/>
        <v/>
      </c>
      <c r="C139" s="507">
        <f>IF(D93="","-",+C138+1)</f>
        <v>2049</v>
      </c>
      <c r="D139" s="374">
        <f>IF(F138+SUM(E$99:E138)=D$92,F138,D$92-SUM(E$99:E138))</f>
        <v>212886.47284120557</v>
      </c>
      <c r="E139" s="522">
        <f>IF(+J96&lt;F138,J96,D139)</f>
        <v>70994.476190476184</v>
      </c>
      <c r="F139" s="523">
        <f t="shared" si="45"/>
        <v>141891.99665072939</v>
      </c>
      <c r="G139" s="523">
        <f t="shared" si="46"/>
        <v>177389.23474596749</v>
      </c>
      <c r="H139" s="526">
        <f t="shared" si="43"/>
        <v>91830.233082681443</v>
      </c>
      <c r="I139" s="577">
        <f t="shared" si="44"/>
        <v>91830.233082681443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>
      <c r="B140" s="195" t="str">
        <f t="shared" si="31"/>
        <v/>
      </c>
      <c r="C140" s="507">
        <f>IF(D93="","-",+C139+1)</f>
        <v>2050</v>
      </c>
      <c r="D140" s="374">
        <f>IF(F139+SUM(E$99:E139)=D$92,F139,D$92-SUM(E$99:E139))</f>
        <v>141891.99665072939</v>
      </c>
      <c r="E140" s="522">
        <f>IF(+J96&lt;F139,J96,D140)</f>
        <v>70994.476190476184</v>
      </c>
      <c r="F140" s="523">
        <f t="shared" si="45"/>
        <v>70897.520460253203</v>
      </c>
      <c r="G140" s="523">
        <f t="shared" si="46"/>
        <v>106394.75855549129</v>
      </c>
      <c r="H140" s="526">
        <f t="shared" si="43"/>
        <v>83491.375041422303</v>
      </c>
      <c r="I140" s="577">
        <f t="shared" si="44"/>
        <v>83491.375041422303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>
      <c r="B141" s="195" t="str">
        <f t="shared" si="31"/>
        <v/>
      </c>
      <c r="C141" s="507">
        <f>IF(D93="","-",+C140+1)</f>
        <v>2051</v>
      </c>
      <c r="D141" s="374">
        <f>IF(F140+SUM(E$99:E140)=D$92,F140,D$92-SUM(E$99:E140))</f>
        <v>70897.520460253203</v>
      </c>
      <c r="E141" s="522">
        <f>IF(+J96&lt;F140,J96,D141)</f>
        <v>70897.520460253203</v>
      </c>
      <c r="F141" s="523">
        <f t="shared" si="45"/>
        <v>0</v>
      </c>
      <c r="G141" s="523">
        <f t="shared" si="46"/>
        <v>35448.760230126602</v>
      </c>
      <c r="H141" s="526">
        <f t="shared" si="43"/>
        <v>75061.255375411478</v>
      </c>
      <c r="I141" s="577">
        <f t="shared" si="44"/>
        <v>75061.255375411478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>
      <c r="B142" s="195" t="str">
        <f t="shared" si="31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5"/>
        <v>0</v>
      </c>
      <c r="G142" s="523">
        <f t="shared" si="46"/>
        <v>0</v>
      </c>
      <c r="H142" s="526">
        <f t="shared" si="43"/>
        <v>0</v>
      </c>
      <c r="I142" s="577">
        <f t="shared" si="44"/>
        <v>0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>
      <c r="B143" s="195" t="str">
        <f t="shared" si="31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46"/>
        <v>0</v>
      </c>
      <c r="H143" s="526">
        <f t="shared" si="43"/>
        <v>0</v>
      </c>
      <c r="I143" s="577">
        <f t="shared" si="44"/>
        <v>0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>
      <c r="B144" s="195" t="str">
        <f t="shared" si="31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46"/>
        <v>0</v>
      </c>
      <c r="H144" s="526">
        <f t="shared" si="43"/>
        <v>0</v>
      </c>
      <c r="I144" s="577">
        <f t="shared" si="44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>
      <c r="B145" s="195" t="str">
        <f t="shared" si="31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46"/>
        <v>0</v>
      </c>
      <c r="H145" s="526">
        <f t="shared" si="43"/>
        <v>0</v>
      </c>
      <c r="I145" s="577">
        <f t="shared" si="44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>
      <c r="B146" s="195" t="str">
        <f t="shared" si="31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46"/>
        <v>0</v>
      </c>
      <c r="H146" s="526">
        <f t="shared" si="43"/>
        <v>0</v>
      </c>
      <c r="I146" s="577">
        <f t="shared" si="44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>
      <c r="B147" s="195" t="str">
        <f t="shared" si="31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46"/>
        <v>0</v>
      </c>
      <c r="H147" s="526">
        <f t="shared" si="43"/>
        <v>0</v>
      </c>
      <c r="I147" s="577">
        <f t="shared" si="44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>
      <c r="B148" s="195" t="str">
        <f t="shared" si="31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46"/>
        <v>0</v>
      </c>
      <c r="H148" s="526">
        <f t="shared" si="43"/>
        <v>0</v>
      </c>
      <c r="I148" s="577">
        <f t="shared" si="44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>
      <c r="B149" s="195" t="str">
        <f t="shared" si="31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46"/>
        <v>0</v>
      </c>
      <c r="H149" s="526">
        <f t="shared" si="43"/>
        <v>0</v>
      </c>
      <c r="I149" s="577">
        <f t="shared" si="44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>
      <c r="B150" s="195" t="str">
        <f t="shared" si="31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46"/>
        <v>0</v>
      </c>
      <c r="H150" s="526">
        <f t="shared" si="43"/>
        <v>0</v>
      </c>
      <c r="I150" s="577">
        <f t="shared" si="44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>
      <c r="B151" s="195" t="str">
        <f t="shared" si="31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46"/>
        <v>0</v>
      </c>
      <c r="H151" s="526">
        <f t="shared" si="43"/>
        <v>0</v>
      </c>
      <c r="I151" s="577">
        <f t="shared" si="44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>
      <c r="B152" s="195" t="str">
        <f t="shared" si="31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46"/>
        <v>0</v>
      </c>
      <c r="H152" s="526">
        <f t="shared" si="43"/>
        <v>0</v>
      </c>
      <c r="I152" s="577">
        <f t="shared" si="44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>
      <c r="B153" s="195" t="str">
        <f t="shared" si="31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46"/>
        <v>0</v>
      </c>
      <c r="H153" s="526">
        <f t="shared" si="43"/>
        <v>0</v>
      </c>
      <c r="I153" s="577">
        <f t="shared" si="44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46"/>
        <v>0</v>
      </c>
      <c r="H154" s="530">
        <f t="shared" si="43"/>
        <v>0</v>
      </c>
      <c r="I154" s="579">
        <f t="shared" si="44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>
      <c r="C155" s="374" t="s">
        <v>78</v>
      </c>
      <c r="D155" s="375"/>
      <c r="E155" s="375">
        <f>SUM(E99:E154)</f>
        <v>2981767.9999999991</v>
      </c>
      <c r="F155" s="375"/>
      <c r="G155" s="375"/>
      <c r="H155" s="375">
        <f>SUM(H99:H154)</f>
        <v>10954709.568407629</v>
      </c>
      <c r="I155" s="375">
        <f>SUM(I99:I154)</f>
        <v>10954709.568407629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view="pageBreakPreview" zoomScale="80" zoomScaleNormal="100" zoomScaleSheetLayoutView="80" workbookViewId="0">
      <selection activeCell="D94" sqref="D9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3897015.3455155501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3897015.3455155501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+'SWE.WS.F.BPU.ATRR.Projected'!L19</f>
        <v>2022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0.11244409688307042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0.11244409688307042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881633.92857142852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 t="shared" ref="K24:K29" si="9">G24</f>
        <v>5006432.1268862924</v>
      </c>
      <c r="L24" s="519">
        <f t="shared" si="7"/>
        <v>0</v>
      </c>
      <c r="M24" s="518">
        <f t="shared" ref="M24:M29" si="10"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 t="shared" si="9"/>
        <v>4736383.2047020355</v>
      </c>
      <c r="L25" s="519">
        <f t="shared" si="7"/>
        <v>0</v>
      </c>
      <c r="M25" s="518">
        <f t="shared" si="10"/>
        <v>4736383.2047020355</v>
      </c>
      <c r="N25" s="514">
        <f t="shared" si="8"/>
        <v>0</v>
      </c>
      <c r="O25" s="514">
        <f>+N25-L25</f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 t="shared" si="9"/>
        <v>4766417.7816179106</v>
      </c>
      <c r="L26" s="519">
        <f t="shared" si="7"/>
        <v>0</v>
      </c>
      <c r="M26" s="518">
        <f t="shared" si="10"/>
        <v>4766417.7816179106</v>
      </c>
      <c r="N26" s="514">
        <f t="shared" si="8"/>
        <v>0</v>
      </c>
      <c r="O26" s="514">
        <f>+N26-L26</f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903137.19512195117</v>
      </c>
      <c r="F27" s="515">
        <v>29042304.13203954</v>
      </c>
      <c r="G27" s="516">
        <v>4651634.3735952908</v>
      </c>
      <c r="H27" s="510">
        <v>4651634.3735952908</v>
      </c>
      <c r="I27" s="511">
        <f t="shared" si="0"/>
        <v>0</v>
      </c>
      <c r="J27" s="511"/>
      <c r="K27" s="518">
        <f t="shared" si="9"/>
        <v>4651634.3735952908</v>
      </c>
      <c r="L27" s="519">
        <f t="shared" ref="L27" si="11">IF(K27&lt;&gt;0,+G27-K27,0)</f>
        <v>0</v>
      </c>
      <c r="M27" s="518">
        <f t="shared" si="10"/>
        <v>4651634.3735952908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3828983.1330273524</v>
      </c>
      <c r="H28" s="510">
        <v>3828983.1330273524</v>
      </c>
      <c r="I28" s="511">
        <f t="shared" si="0"/>
        <v>0</v>
      </c>
      <c r="J28" s="511"/>
      <c r="K28" s="518">
        <f t="shared" si="9"/>
        <v>3828983.1330273524</v>
      </c>
      <c r="L28" s="519">
        <f t="shared" ref="L28" si="12">IF(K28&lt;&gt;0,+G28-K28,0)</f>
        <v>0</v>
      </c>
      <c r="M28" s="518">
        <f t="shared" si="10"/>
        <v>3828983.1330273524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28181173.318086058</v>
      </c>
      <c r="E29" s="516">
        <v>881633.92857142852</v>
      </c>
      <c r="F29" s="515">
        <v>27299539.389514629</v>
      </c>
      <c r="G29" s="516">
        <v>3822237.7831762447</v>
      </c>
      <c r="H29" s="510">
        <v>3822237.7831762447</v>
      </c>
      <c r="I29" s="511">
        <f t="shared" si="0"/>
        <v>0</v>
      </c>
      <c r="J29" s="511"/>
      <c r="K29" s="518">
        <f t="shared" si="9"/>
        <v>3822237.7831762447</v>
      </c>
      <c r="L29" s="519">
        <f t="shared" ref="L29" si="13">IF(K29&lt;&gt;0,+G29-K29,0)</f>
        <v>0</v>
      </c>
      <c r="M29" s="518">
        <f t="shared" si="10"/>
        <v>3822237.7831762447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15">
        <v>27257533.008346163</v>
      </c>
      <c r="E30" s="516">
        <v>881633.92857142852</v>
      </c>
      <c r="F30" s="515">
        <v>26375899.079774734</v>
      </c>
      <c r="G30" s="516">
        <v>3897015.3455155501</v>
      </c>
      <c r="H30" s="510">
        <v>3897015.3455155501</v>
      </c>
      <c r="I30" s="511">
        <f t="shared" si="0"/>
        <v>0</v>
      </c>
      <c r="J30" s="511"/>
      <c r="K30" s="518">
        <f t="shared" ref="K30" si="14">G30</f>
        <v>3897015.3455155501</v>
      </c>
      <c r="L30" s="519">
        <f t="shared" ref="L30" si="15">IF(K30&lt;&gt;0,+G30-K30,0)</f>
        <v>0</v>
      </c>
      <c r="M30" s="518">
        <f t="shared" ref="M30" si="16">H30</f>
        <v>3897015.3455155501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26375899.079774734</v>
      </c>
      <c r="E31" s="522">
        <f>IF(+I14&lt;F30,I14,D31)</f>
        <v>881633.92857142852</v>
      </c>
      <c r="F31" s="523">
        <f t="shared" ref="F31:F48" si="17">+D31-E31</f>
        <v>25494265.151203305</v>
      </c>
      <c r="G31" s="524">
        <f t="shared" ref="G31:G72" si="18">+I$12*((D31+F31)/2)+E31</f>
        <v>3797880.8146358631</v>
      </c>
      <c r="H31" s="491">
        <f t="shared" ref="H31:H72" si="19">+I$13*((D31+F31)/2)+E31</f>
        <v>3797880.8146358631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25494265.151203305</v>
      </c>
      <c r="E32" s="522">
        <f>IF(+I14&lt;F31,I14,D32)</f>
        <v>881633.92857142852</v>
      </c>
      <c r="F32" s="523">
        <f t="shared" si="17"/>
        <v>24612631.222631875</v>
      </c>
      <c r="G32" s="524">
        <f t="shared" si="18"/>
        <v>3698746.2837561746</v>
      </c>
      <c r="H32" s="491">
        <f t="shared" si="19"/>
        <v>3698746.2837561746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24612631.222631875</v>
      </c>
      <c r="E33" s="522">
        <f>IF(+I14&lt;F32,I14,D33)</f>
        <v>881633.92857142852</v>
      </c>
      <c r="F33" s="523">
        <f t="shared" si="17"/>
        <v>23730997.294060446</v>
      </c>
      <c r="G33" s="524">
        <f t="shared" si="18"/>
        <v>3599611.7528764876</v>
      </c>
      <c r="H33" s="491">
        <f t="shared" si="19"/>
        <v>3599611.7528764876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23730997.294060446</v>
      </c>
      <c r="E34" s="522">
        <f>IF(+I14&lt;F33,I14,D34)</f>
        <v>881633.92857142852</v>
      </c>
      <c r="F34" s="523">
        <f t="shared" si="17"/>
        <v>22849363.365489017</v>
      </c>
      <c r="G34" s="524">
        <f t="shared" si="18"/>
        <v>3500477.2219967991</v>
      </c>
      <c r="H34" s="491">
        <f t="shared" si="19"/>
        <v>3500477.2219967991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22849363.365489017</v>
      </c>
      <c r="E35" s="522">
        <f>IF(+I14&lt;F34,I14,D35)</f>
        <v>881633.92857142852</v>
      </c>
      <c r="F35" s="523">
        <f t="shared" si="17"/>
        <v>21967729.436917588</v>
      </c>
      <c r="G35" s="524">
        <f t="shared" si="18"/>
        <v>3401342.6911171121</v>
      </c>
      <c r="H35" s="491">
        <f t="shared" si="19"/>
        <v>3401342.6911171121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21967729.436917588</v>
      </c>
      <c r="E36" s="522">
        <f>IF(+I14&lt;F35,I14,D36)</f>
        <v>881633.92857142852</v>
      </c>
      <c r="F36" s="523">
        <f t="shared" si="17"/>
        <v>21086095.508346159</v>
      </c>
      <c r="G36" s="524">
        <f t="shared" si="18"/>
        <v>3302208.1602374236</v>
      </c>
      <c r="H36" s="491">
        <f t="shared" si="19"/>
        <v>3302208.1602374236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21086095.508346159</v>
      </c>
      <c r="E37" s="522">
        <f>IF(+I14&lt;F36,I14,D37)</f>
        <v>881633.92857142852</v>
      </c>
      <c r="F37" s="523">
        <f t="shared" si="17"/>
        <v>20204461.57977473</v>
      </c>
      <c r="G37" s="524">
        <f t="shared" si="18"/>
        <v>3203073.6293577366</v>
      </c>
      <c r="H37" s="491">
        <f t="shared" si="19"/>
        <v>3203073.6293577366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20204461.57977473</v>
      </c>
      <c r="E38" s="522">
        <f>IF(+I14&lt;F37,I14,D38)</f>
        <v>881633.92857142852</v>
      </c>
      <c r="F38" s="523">
        <f t="shared" si="17"/>
        <v>19322827.651203301</v>
      </c>
      <c r="G38" s="524">
        <f t="shared" si="18"/>
        <v>3103939.0984780481</v>
      </c>
      <c r="H38" s="491">
        <f t="shared" si="19"/>
        <v>3103939.0984780481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19322827.651203301</v>
      </c>
      <c r="E39" s="522">
        <f>IF(+I14&lt;F38,I14,D39)</f>
        <v>881633.92857142852</v>
      </c>
      <c r="F39" s="523">
        <f t="shared" si="17"/>
        <v>18441193.722631872</v>
      </c>
      <c r="G39" s="524">
        <f t="shared" si="18"/>
        <v>3004804.5675983611</v>
      </c>
      <c r="H39" s="491">
        <f t="shared" si="19"/>
        <v>3004804.5675983611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18441193.722631872</v>
      </c>
      <c r="E40" s="522">
        <f>IF(+I14&lt;F39,I14,D40)</f>
        <v>881633.92857142852</v>
      </c>
      <c r="F40" s="523">
        <f t="shared" si="17"/>
        <v>17559559.794060443</v>
      </c>
      <c r="G40" s="524">
        <f t="shared" si="18"/>
        <v>2905670.0367186726</v>
      </c>
      <c r="H40" s="491">
        <f t="shared" si="19"/>
        <v>2905670.0367186726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17559559.794060443</v>
      </c>
      <c r="E41" s="522">
        <f>IF(+I14&lt;F40,I14,D41)</f>
        <v>881633.92857142852</v>
      </c>
      <c r="F41" s="523">
        <f t="shared" si="17"/>
        <v>16677925.865489013</v>
      </c>
      <c r="G41" s="524">
        <f t="shared" si="18"/>
        <v>2806535.5058389851</v>
      </c>
      <c r="H41" s="491">
        <f t="shared" si="19"/>
        <v>2806535.5058389851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16677925.865489013</v>
      </c>
      <c r="E42" s="522">
        <f>IF(+I14&lt;F41,I14,D42)</f>
        <v>881633.92857142852</v>
      </c>
      <c r="F42" s="523">
        <f t="shared" si="17"/>
        <v>15796291.936917584</v>
      </c>
      <c r="G42" s="524">
        <f t="shared" si="18"/>
        <v>2707400.9749592971</v>
      </c>
      <c r="H42" s="491">
        <f t="shared" si="19"/>
        <v>2707400.9749592971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15796291.936917584</v>
      </c>
      <c r="E43" s="522">
        <f>IF(+I14&lt;F42,I14,D43)</f>
        <v>881633.92857142852</v>
      </c>
      <c r="F43" s="523">
        <f t="shared" si="17"/>
        <v>14914658.008346155</v>
      </c>
      <c r="G43" s="524">
        <f t="shared" si="18"/>
        <v>2608266.4440796096</v>
      </c>
      <c r="H43" s="491">
        <f t="shared" si="19"/>
        <v>2608266.4440796096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14914658.008346155</v>
      </c>
      <c r="E44" s="522">
        <f>IF(+I14&lt;F43,I14,D44)</f>
        <v>881633.92857142852</v>
      </c>
      <c r="F44" s="523">
        <f t="shared" si="17"/>
        <v>14033024.079774726</v>
      </c>
      <c r="G44" s="524">
        <f t="shared" si="18"/>
        <v>2509131.9131999216</v>
      </c>
      <c r="H44" s="491">
        <f t="shared" si="19"/>
        <v>2509131.9131999216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14033024.079774726</v>
      </c>
      <c r="E45" s="522">
        <f>IF(+I14&lt;F44,I14,D45)</f>
        <v>881633.92857142852</v>
      </c>
      <c r="F45" s="523">
        <f t="shared" si="17"/>
        <v>13151390.151203297</v>
      </c>
      <c r="G45" s="524">
        <f t="shared" si="18"/>
        <v>2409997.3823202341</v>
      </c>
      <c r="H45" s="491">
        <f t="shared" si="19"/>
        <v>2409997.3823202341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13151390.151203297</v>
      </c>
      <c r="E46" s="522">
        <f>IF(+I14&lt;F45,I14,D46)</f>
        <v>881633.92857142852</v>
      </c>
      <c r="F46" s="523">
        <f t="shared" si="17"/>
        <v>12269756.222631868</v>
      </c>
      <c r="G46" s="524">
        <f t="shared" si="18"/>
        <v>2310862.8514405461</v>
      </c>
      <c r="H46" s="491">
        <f t="shared" si="19"/>
        <v>2310862.8514405461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12269756.222631868</v>
      </c>
      <c r="E47" s="522">
        <f>IF(+I14&lt;F46,I14,D47)</f>
        <v>881633.92857142852</v>
      </c>
      <c r="F47" s="523">
        <f t="shared" si="17"/>
        <v>11388122.294060439</v>
      </c>
      <c r="G47" s="524">
        <f t="shared" si="18"/>
        <v>2211728.3205608586</v>
      </c>
      <c r="H47" s="491">
        <f t="shared" si="19"/>
        <v>2211728.3205608586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11388122.294060439</v>
      </c>
      <c r="E48" s="522">
        <f>IF(+I14&lt;F47,I14,D48)</f>
        <v>881633.92857142852</v>
      </c>
      <c r="F48" s="523">
        <f t="shared" si="17"/>
        <v>10506488.36548901</v>
      </c>
      <c r="G48" s="524">
        <f t="shared" si="18"/>
        <v>2112593.7896811706</v>
      </c>
      <c r="H48" s="491">
        <f t="shared" si="19"/>
        <v>2112593.7896811706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10506488.36548901</v>
      </c>
      <c r="E49" s="522">
        <f>IF(+I14&lt;F48,I14,D49)</f>
        <v>881633.92857142852</v>
      </c>
      <c r="F49" s="523">
        <f t="shared" ref="F49:F72" si="20">+D49-E49</f>
        <v>9624854.4369175807</v>
      </c>
      <c r="G49" s="524">
        <f t="shared" si="18"/>
        <v>2013459.2588014831</v>
      </c>
      <c r="H49" s="491">
        <f t="shared" si="19"/>
        <v>2013459.2588014831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9624854.4369175807</v>
      </c>
      <c r="E50" s="522">
        <f>IF(+I14&lt;F49,I14,D50)</f>
        <v>881633.92857142852</v>
      </c>
      <c r="F50" s="523">
        <f t="shared" si="20"/>
        <v>8743220.5083461516</v>
      </c>
      <c r="G50" s="524">
        <f t="shared" si="18"/>
        <v>1914324.7279217951</v>
      </c>
      <c r="H50" s="491">
        <f t="shared" si="19"/>
        <v>1914324.7279217951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8743220.5083461516</v>
      </c>
      <c r="E51" s="522">
        <f>IF(+I14&lt;F50,I14,D51)</f>
        <v>881633.92857142852</v>
      </c>
      <c r="F51" s="523">
        <f t="shared" si="20"/>
        <v>7861586.5797747234</v>
      </c>
      <c r="G51" s="524">
        <f t="shared" si="18"/>
        <v>1815190.1970421076</v>
      </c>
      <c r="H51" s="491">
        <f t="shared" si="19"/>
        <v>1815190.1970421076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7861586.5797747234</v>
      </c>
      <c r="E52" s="522">
        <f>IF(+I14&lt;F51,I14,D52)</f>
        <v>881633.92857142852</v>
      </c>
      <c r="F52" s="523">
        <f t="shared" si="20"/>
        <v>6979952.6512032952</v>
      </c>
      <c r="G52" s="524">
        <f t="shared" si="18"/>
        <v>1716055.6661624201</v>
      </c>
      <c r="H52" s="491">
        <f t="shared" si="19"/>
        <v>1716055.6661624201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6979952.6512032952</v>
      </c>
      <c r="E53" s="522">
        <f>IF(+I14&lt;F52,I14,D53)</f>
        <v>881633.92857142852</v>
      </c>
      <c r="F53" s="523">
        <f t="shared" si="20"/>
        <v>6098318.722631867</v>
      </c>
      <c r="G53" s="524">
        <f t="shared" si="18"/>
        <v>1616921.1352827321</v>
      </c>
      <c r="H53" s="491">
        <f t="shared" si="19"/>
        <v>1616921.1352827321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6098318.722631867</v>
      </c>
      <c r="E54" s="522">
        <f>IF(+I14&lt;F53,I14,D54)</f>
        <v>881633.92857142852</v>
      </c>
      <c r="F54" s="523">
        <f t="shared" si="20"/>
        <v>5216684.7940604389</v>
      </c>
      <c r="G54" s="524">
        <f t="shared" si="18"/>
        <v>1517786.6044030446</v>
      </c>
      <c r="H54" s="491">
        <f t="shared" si="19"/>
        <v>1517786.6044030446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5216684.7940604389</v>
      </c>
      <c r="E55" s="522">
        <f>IF(+I14&lt;F54,I14,D55)</f>
        <v>881633.92857142852</v>
      </c>
      <c r="F55" s="523">
        <f t="shared" si="20"/>
        <v>4335050.8654890107</v>
      </c>
      <c r="G55" s="524">
        <f t="shared" si="18"/>
        <v>1418652.073523357</v>
      </c>
      <c r="H55" s="491">
        <f t="shared" si="19"/>
        <v>1418652.073523357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4335050.8654890107</v>
      </c>
      <c r="E56" s="522">
        <f>IF(+I14&lt;F55,I14,D56)</f>
        <v>881633.92857142852</v>
      </c>
      <c r="F56" s="523">
        <f t="shared" si="20"/>
        <v>3453416.9369175821</v>
      </c>
      <c r="G56" s="524">
        <f t="shared" si="18"/>
        <v>1319517.5426436693</v>
      </c>
      <c r="H56" s="491">
        <f t="shared" si="19"/>
        <v>1319517.5426436693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3453416.9369175821</v>
      </c>
      <c r="E57" s="522">
        <f>IF(+I14&lt;F56,I14,D57)</f>
        <v>881633.92857142852</v>
      </c>
      <c r="F57" s="523">
        <f t="shared" si="20"/>
        <v>2571783.0083461534</v>
      </c>
      <c r="G57" s="524">
        <f t="shared" si="18"/>
        <v>1220383.0117639815</v>
      </c>
      <c r="H57" s="491">
        <f t="shared" si="19"/>
        <v>1220383.0117639815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2571783.0083461534</v>
      </c>
      <c r="E58" s="522">
        <f>IF(+I14&lt;F57,I14,D58)</f>
        <v>881633.92857142852</v>
      </c>
      <c r="F58" s="523">
        <f t="shared" si="20"/>
        <v>1690149.0797747248</v>
      </c>
      <c r="G58" s="524">
        <f t="shared" si="18"/>
        <v>1121248.4808842938</v>
      </c>
      <c r="H58" s="491">
        <f t="shared" si="19"/>
        <v>1121248.4808842938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1690149.0797747248</v>
      </c>
      <c r="E59" s="522">
        <f>IF(+I14&lt;F58,I14,D59)</f>
        <v>881633.92857142852</v>
      </c>
      <c r="F59" s="523">
        <f t="shared" si="20"/>
        <v>808515.15120329626</v>
      </c>
      <c r="G59" s="524">
        <f t="shared" si="18"/>
        <v>1022113.9500046062</v>
      </c>
      <c r="H59" s="491">
        <f t="shared" si="19"/>
        <v>1022113.9500046062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808515.15120329626</v>
      </c>
      <c r="E60" s="522">
        <f>IF(+I14&lt;F59,I14,D60)</f>
        <v>808515.15120329626</v>
      </c>
      <c r="F60" s="523">
        <f t="shared" si="20"/>
        <v>0</v>
      </c>
      <c r="G60" s="524">
        <f t="shared" si="18"/>
        <v>853971.5291999632</v>
      </c>
      <c r="H60" s="491">
        <f t="shared" si="19"/>
        <v>853971.5291999632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18"/>
        <v>0</v>
      </c>
      <c r="H61" s="491">
        <f t="shared" si="19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18"/>
        <v>0</v>
      </c>
      <c r="H62" s="491">
        <f t="shared" si="19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18"/>
        <v>0</v>
      </c>
      <c r="H63" s="491">
        <f t="shared" si="19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18"/>
        <v>0</v>
      </c>
      <c r="H64" s="491">
        <f t="shared" si="19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18"/>
        <v>0</v>
      </c>
      <c r="H65" s="491">
        <f t="shared" si="19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18"/>
        <v>0</v>
      </c>
      <c r="H66" s="491">
        <f t="shared" si="19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18"/>
        <v>0</v>
      </c>
      <c r="H67" s="491">
        <f t="shared" si="19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18"/>
        <v>0</v>
      </c>
      <c r="H68" s="491">
        <f t="shared" si="19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18"/>
        <v>0</v>
      </c>
      <c r="H69" s="491">
        <f t="shared" si="19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18"/>
        <v>0</v>
      </c>
      <c r="H70" s="491">
        <f t="shared" si="19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18"/>
        <v>0</v>
      </c>
      <c r="H71" s="491">
        <f t="shared" si="19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18"/>
        <v>0</v>
      </c>
      <c r="H72" s="471">
        <f t="shared" si="19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>
      <c r="C73" s="374" t="s">
        <v>78</v>
      </c>
      <c r="D73" s="375"/>
      <c r="E73" s="375">
        <f>SUM(E17:E72)</f>
        <v>37028624.999999993</v>
      </c>
      <c r="F73" s="375"/>
      <c r="G73" s="375">
        <f>SUM(G17:G72)</f>
        <v>130258591.97314122</v>
      </c>
      <c r="H73" s="375">
        <f>SUM(H17:H72)</f>
        <v>130258591.97314122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3897015.3455155501</v>
      </c>
      <c r="N87" s="546">
        <f>IF(J92&lt;D11,0,VLOOKUP(J92,C17:O72,11))</f>
        <v>3897015.3455155501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4083189.5235062321</v>
      </c>
      <c r="N88" s="550">
        <f>IF(J92&lt;D11,0,VLOOKUP(J92,C99:P154,7))</f>
        <v>4083189.5235062321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186174.17799068196</v>
      </c>
      <c r="N89" s="555">
        <f>+N88-N87</f>
        <v>186174.17799068196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0.11745784304241105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0.11745784304241105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881633.92857142852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25">+I99-H99</f>
        <v>0</v>
      </c>
      <c r="K99" s="514"/>
      <c r="L99" s="512">
        <f t="shared" ref="L99:L104" si="26">H99</f>
        <v>451544</v>
      </c>
      <c r="M99" s="513">
        <f t="shared" ref="M99:M130" si="27">IF(L99&lt;&gt;0,+H99-L99,0)</f>
        <v>0</v>
      </c>
      <c r="N99" s="512">
        <f t="shared" ref="N99:N104" si="28">I99</f>
        <v>451544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25"/>
        <v>0</v>
      </c>
      <c r="K100" s="514"/>
      <c r="L100" s="518">
        <f t="shared" si="26"/>
        <v>1112732.9651723914</v>
      </c>
      <c r="M100" s="519">
        <f t="shared" si="27"/>
        <v>0</v>
      </c>
      <c r="N100" s="518">
        <f t="shared" si="28"/>
        <v>1112732.9651723914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25"/>
        <v>0</v>
      </c>
      <c r="K101" s="514"/>
      <c r="L101" s="518">
        <f t="shared" si="26"/>
        <v>3568989.8996136081</v>
      </c>
      <c r="M101" s="519">
        <f t="shared" si="27"/>
        <v>0</v>
      </c>
      <c r="N101" s="518">
        <f t="shared" si="28"/>
        <v>3568989.8996136081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25"/>
        <v>0</v>
      </c>
      <c r="K102" s="514"/>
      <c r="L102" s="518">
        <f t="shared" si="26"/>
        <v>4898170.4869055999</v>
      </c>
      <c r="M102" s="519">
        <f t="shared" si="27"/>
        <v>0</v>
      </c>
      <c r="N102" s="518">
        <f t="shared" si="28"/>
        <v>4898170.4869055999</v>
      </c>
      <c r="O102" s="514">
        <f t="shared" si="29"/>
        <v>0</v>
      </c>
      <c r="P102" s="514">
        <f t="shared" si="30"/>
        <v>0</v>
      </c>
      <c r="Q102" s="269"/>
    </row>
    <row r="103" spans="1:17">
      <c r="B103" s="195" t="str">
        <f t="shared" si="31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26"/>
        <v>5624051.2967773527</v>
      </c>
      <c r="M103" s="519">
        <f t="shared" ref="M103:M108" si="32">IF(L103&lt;&gt;0,+H103-L103,0)</f>
        <v>0</v>
      </c>
      <c r="N103" s="518">
        <f t="shared" si="28"/>
        <v>5624051.2967773527</v>
      </c>
      <c r="O103" s="514">
        <f t="shared" ref="O103:O108" si="33"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26"/>
        <v>5542534.9256215226</v>
      </c>
      <c r="M104" s="519">
        <f t="shared" si="32"/>
        <v>0</v>
      </c>
      <c r="N104" s="518">
        <f t="shared" si="28"/>
        <v>5542534.9256215226</v>
      </c>
      <c r="O104" s="514">
        <f t="shared" si="33"/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25"/>
        <v>0</v>
      </c>
      <c r="K105" s="514"/>
      <c r="L105" s="518">
        <f t="shared" ref="L105:L110" si="34">H105</f>
        <v>5283899.7839213237</v>
      </c>
      <c r="M105" s="519">
        <f t="shared" si="32"/>
        <v>0</v>
      </c>
      <c r="N105" s="518">
        <f t="shared" ref="N105:N110" si="35">I105</f>
        <v>5283899.7839213237</v>
      </c>
      <c r="O105" s="514">
        <f t="shared" si="33"/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25"/>
        <v>0</v>
      </c>
      <c r="K106" s="514"/>
      <c r="L106" s="518">
        <f t="shared" si="34"/>
        <v>4991780.4266921831</v>
      </c>
      <c r="M106" s="519">
        <f t="shared" si="32"/>
        <v>0</v>
      </c>
      <c r="N106" s="518">
        <f t="shared" si="35"/>
        <v>4991780.4266921831</v>
      </c>
      <c r="O106" s="514">
        <f t="shared" si="33"/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25"/>
        <v>0</v>
      </c>
      <c r="K107" s="514"/>
      <c r="L107" s="518">
        <f t="shared" si="34"/>
        <v>4728177.1448464729</v>
      </c>
      <c r="M107" s="519">
        <f t="shared" si="32"/>
        <v>0</v>
      </c>
      <c r="N107" s="518">
        <f t="shared" si="35"/>
        <v>4728177.1448464729</v>
      </c>
      <c r="O107" s="514">
        <f t="shared" si="33"/>
        <v>0</v>
      </c>
      <c r="P107" s="514">
        <f>+O107-M107</f>
        <v>0</v>
      </c>
      <c r="Q107" s="269"/>
    </row>
    <row r="108" spans="1:17">
      <c r="B108" s="195" t="str">
        <f t="shared" si="31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25"/>
        <v>0</v>
      </c>
      <c r="K108" s="514"/>
      <c r="L108" s="518">
        <f t="shared" si="34"/>
        <v>4132628.5322350259</v>
      </c>
      <c r="M108" s="519">
        <f t="shared" si="32"/>
        <v>0</v>
      </c>
      <c r="N108" s="518">
        <f t="shared" si="35"/>
        <v>4132628.5322350259</v>
      </c>
      <c r="O108" s="514">
        <f t="shared" si="33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2019</v>
      </c>
      <c r="D109" s="508">
        <v>30343779.92065743</v>
      </c>
      <c r="E109" s="516">
        <v>861130.81395348837</v>
      </c>
      <c r="F109" s="515">
        <v>29482649.106703941</v>
      </c>
      <c r="G109" s="515">
        <v>29913214.513680685</v>
      </c>
      <c r="H109" s="516">
        <v>4063057.6443278007</v>
      </c>
      <c r="I109" s="510">
        <v>4063057.6443278007</v>
      </c>
      <c r="J109" s="514">
        <f t="shared" si="25"/>
        <v>0</v>
      </c>
      <c r="K109" s="514"/>
      <c r="L109" s="518">
        <f t="shared" si="34"/>
        <v>4063057.6443278007</v>
      </c>
      <c r="M109" s="519">
        <f t="shared" ref="M109" si="36">IF(L109&lt;&gt;0,+H109-L109,0)</f>
        <v>0</v>
      </c>
      <c r="N109" s="518">
        <f t="shared" si="35"/>
        <v>4063057.6443278007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2020</v>
      </c>
      <c r="D110" s="508">
        <v>29482649.106703941</v>
      </c>
      <c r="E110" s="516">
        <v>881633.92857142852</v>
      </c>
      <c r="F110" s="515">
        <v>28601015.178132512</v>
      </c>
      <c r="G110" s="515">
        <v>29041832.142418228</v>
      </c>
      <c r="H110" s="516">
        <v>4005775.1149744629</v>
      </c>
      <c r="I110" s="510">
        <v>4005775.1149744629</v>
      </c>
      <c r="J110" s="514">
        <f t="shared" si="25"/>
        <v>0</v>
      </c>
      <c r="K110" s="514"/>
      <c r="L110" s="518">
        <f t="shared" si="34"/>
        <v>4005775.1149744629</v>
      </c>
      <c r="M110" s="519">
        <f t="shared" ref="M110" si="37">IF(L110&lt;&gt;0,+H110-L110,0)</f>
        <v>0</v>
      </c>
      <c r="N110" s="518">
        <f t="shared" si="35"/>
        <v>4005775.1149744629</v>
      </c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2021</v>
      </c>
      <c r="D111" s="508">
        <v>28601015.178132512</v>
      </c>
      <c r="E111" s="516">
        <v>903137.19512195117</v>
      </c>
      <c r="F111" s="515">
        <v>27697877.98301056</v>
      </c>
      <c r="G111" s="515">
        <v>28149446.580571536</v>
      </c>
      <c r="H111" s="516">
        <v>4098499.8465098133</v>
      </c>
      <c r="I111" s="510">
        <v>4098499.8465098133</v>
      </c>
      <c r="J111" s="514">
        <f t="shared" si="25"/>
        <v>0</v>
      </c>
      <c r="K111" s="514"/>
      <c r="L111" s="518">
        <f t="shared" ref="L111" si="38">H111</f>
        <v>4098499.8465098133</v>
      </c>
      <c r="M111" s="519">
        <f t="shared" ref="M111" si="39">IF(L111&lt;&gt;0,+H111-L111,0)</f>
        <v>0</v>
      </c>
      <c r="N111" s="518">
        <f t="shared" ref="N111" si="40">I111</f>
        <v>4098499.8465098133</v>
      </c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2022</v>
      </c>
      <c r="D112" s="374">
        <f>IF(F111+SUM(E$99:E111)=D$92,F111,D$92-SUM(E$99:E111))</f>
        <v>27697877.98301056</v>
      </c>
      <c r="E112" s="522">
        <f>IF(+J96&lt;F111,J96,D112)</f>
        <v>881633.92857142852</v>
      </c>
      <c r="F112" s="523">
        <f t="shared" ref="F112:F130" si="41">+D112-E112</f>
        <v>26816244.054439131</v>
      </c>
      <c r="G112" s="523">
        <f t="shared" ref="G112:G130" si="42">+(F112+D112)/2</f>
        <v>27257061.018724844</v>
      </c>
      <c r="H112" s="526">
        <f>+J$94*G112+E112</f>
        <v>4083189.5235062321</v>
      </c>
      <c r="I112" s="577">
        <f>+J$95*G112+E112</f>
        <v>4083189.5235062321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2023</v>
      </c>
      <c r="D113" s="374">
        <f>IF(F112+SUM(E$99:E112)=D$92,F112,D$92-SUM(E$99:E112))</f>
        <v>26816244.054439131</v>
      </c>
      <c r="E113" s="522">
        <f>IF(+J96&lt;F112,J96,D113)</f>
        <v>881633.92857142852</v>
      </c>
      <c r="F113" s="523">
        <f t="shared" si="41"/>
        <v>25934610.125867702</v>
      </c>
      <c r="G113" s="523">
        <f t="shared" si="42"/>
        <v>26375427.090153418</v>
      </c>
      <c r="H113" s="526">
        <f t="shared" ref="H113:H154" si="43">+J$94*G113+E113</f>
        <v>3979634.7039032253</v>
      </c>
      <c r="I113" s="577">
        <f t="shared" ref="I113:I154" si="44">+J$95*G113+E113</f>
        <v>3979634.7039032253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2024</v>
      </c>
      <c r="D114" s="374">
        <f>IF(F113+SUM(E$99:E113)=D$92,F113,D$92-SUM(E$99:E113))</f>
        <v>25934610.125867702</v>
      </c>
      <c r="E114" s="522">
        <f>IF(+J96&lt;F113,J96,D114)</f>
        <v>881633.92857142852</v>
      </c>
      <c r="F114" s="523">
        <f t="shared" si="41"/>
        <v>25052976.197296273</v>
      </c>
      <c r="G114" s="523">
        <f t="shared" si="42"/>
        <v>25493793.161581986</v>
      </c>
      <c r="H114" s="526">
        <f t="shared" si="43"/>
        <v>3876079.884300218</v>
      </c>
      <c r="I114" s="577">
        <f t="shared" si="44"/>
        <v>3876079.884300218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2025</v>
      </c>
      <c r="D115" s="374">
        <f>IF(F114+SUM(E$99:E114)=D$92,F114,D$92-SUM(E$99:E114))</f>
        <v>25052976.197296273</v>
      </c>
      <c r="E115" s="522">
        <f>IF(+J96&lt;F114,J96,D115)</f>
        <v>881633.92857142852</v>
      </c>
      <c r="F115" s="523">
        <f t="shared" si="41"/>
        <v>24171342.268724844</v>
      </c>
      <c r="G115" s="523">
        <f t="shared" si="42"/>
        <v>24612159.23301056</v>
      </c>
      <c r="H115" s="526">
        <f t="shared" si="43"/>
        <v>3772525.0646972111</v>
      </c>
      <c r="I115" s="577">
        <f t="shared" si="44"/>
        <v>3772525.0646972111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2026</v>
      </c>
      <c r="D116" s="374">
        <f>IF(F115+SUM(E$99:E115)=D$92,F115,D$92-SUM(E$99:E115))</f>
        <v>24171342.268724844</v>
      </c>
      <c r="E116" s="522">
        <f>IF(+J96&lt;F115,J96,D116)</f>
        <v>881633.92857142852</v>
      </c>
      <c r="F116" s="523">
        <f t="shared" si="41"/>
        <v>23289708.340153415</v>
      </c>
      <c r="G116" s="523">
        <f t="shared" si="42"/>
        <v>23730525.304439127</v>
      </c>
      <c r="H116" s="526">
        <f t="shared" si="43"/>
        <v>3668970.2450942034</v>
      </c>
      <c r="I116" s="577">
        <f t="shared" si="44"/>
        <v>3668970.2450942034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2027</v>
      </c>
      <c r="D117" s="374">
        <f>IF(F116+SUM(E$99:E116)=D$92,F116,D$92-SUM(E$99:E116))</f>
        <v>23289708.340153415</v>
      </c>
      <c r="E117" s="522">
        <f>IF(+J96&lt;F116,J96,D117)</f>
        <v>881633.92857142852</v>
      </c>
      <c r="F117" s="523">
        <f t="shared" si="41"/>
        <v>22408074.411581986</v>
      </c>
      <c r="G117" s="523">
        <f t="shared" si="42"/>
        <v>22848891.375867702</v>
      </c>
      <c r="H117" s="526">
        <f t="shared" si="43"/>
        <v>3565415.4254911966</v>
      </c>
      <c r="I117" s="577">
        <f t="shared" si="44"/>
        <v>3565415.4254911966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2028</v>
      </c>
      <c r="D118" s="374">
        <f>IF(F117+SUM(E$99:E117)=D$92,F117,D$92-SUM(E$99:E117))</f>
        <v>22408074.411581986</v>
      </c>
      <c r="E118" s="522">
        <f>IF(+J96&lt;F117,J96,D118)</f>
        <v>881633.92857142852</v>
      </c>
      <c r="F118" s="523">
        <f t="shared" si="41"/>
        <v>21526440.483010557</v>
      </c>
      <c r="G118" s="523">
        <f t="shared" si="42"/>
        <v>21967257.447296269</v>
      </c>
      <c r="H118" s="526">
        <f t="shared" si="43"/>
        <v>3461860.6058881893</v>
      </c>
      <c r="I118" s="577">
        <f t="shared" si="44"/>
        <v>3461860.6058881893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2029</v>
      </c>
      <c r="D119" s="374">
        <f>IF(F118+SUM(E$99:E118)=D$92,F118,D$92-SUM(E$99:E118))</f>
        <v>21526440.483010557</v>
      </c>
      <c r="E119" s="522">
        <f>IF(+J96&lt;F118,J96,D119)</f>
        <v>881633.92857142852</v>
      </c>
      <c r="F119" s="523">
        <f t="shared" si="41"/>
        <v>20644806.554439127</v>
      </c>
      <c r="G119" s="523">
        <f t="shared" si="42"/>
        <v>21085623.518724844</v>
      </c>
      <c r="H119" s="526">
        <f t="shared" si="43"/>
        <v>3358305.7862851825</v>
      </c>
      <c r="I119" s="577">
        <f t="shared" si="44"/>
        <v>3358305.7862851825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2030</v>
      </c>
      <c r="D120" s="374">
        <f>IF(F119+SUM(E$99:E119)=D$92,F119,D$92-SUM(E$99:E119))</f>
        <v>20644806.554439127</v>
      </c>
      <c r="E120" s="522">
        <f>IF(+J96&lt;F119,J96,D120)</f>
        <v>881633.92857142852</v>
      </c>
      <c r="F120" s="523">
        <f t="shared" si="41"/>
        <v>19763172.625867698</v>
      </c>
      <c r="G120" s="523">
        <f t="shared" si="42"/>
        <v>20203989.590153411</v>
      </c>
      <c r="H120" s="526">
        <f t="shared" si="43"/>
        <v>3254750.9666821747</v>
      </c>
      <c r="I120" s="577">
        <f t="shared" si="44"/>
        <v>3254750.9666821747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2031</v>
      </c>
      <c r="D121" s="374">
        <f>IF(F120+SUM(E$99:E120)=D$92,F120,D$92-SUM(E$99:E120))</f>
        <v>19763172.625867698</v>
      </c>
      <c r="E121" s="522">
        <f>IF(+J96&lt;F120,J96,D121)</f>
        <v>881633.92857142852</v>
      </c>
      <c r="F121" s="523">
        <f t="shared" si="41"/>
        <v>18881538.697296269</v>
      </c>
      <c r="G121" s="523">
        <f t="shared" si="42"/>
        <v>19322355.661581986</v>
      </c>
      <c r="H121" s="526">
        <f t="shared" si="43"/>
        <v>3151196.1470791679</v>
      </c>
      <c r="I121" s="577">
        <f t="shared" si="44"/>
        <v>3151196.1470791679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2032</v>
      </c>
      <c r="D122" s="374">
        <f>IF(F121+SUM(E$99:E121)=D$92,F121,D$92-SUM(E$99:E121))</f>
        <v>18881538.697296269</v>
      </c>
      <c r="E122" s="522">
        <f>IF(+J96&lt;F121,J96,D122)</f>
        <v>881633.92857142852</v>
      </c>
      <c r="F122" s="523">
        <f t="shared" si="41"/>
        <v>17999904.76872484</v>
      </c>
      <c r="G122" s="523">
        <f t="shared" si="42"/>
        <v>18440721.733010553</v>
      </c>
      <c r="H122" s="526">
        <f t="shared" si="43"/>
        <v>3047641.3274761606</v>
      </c>
      <c r="I122" s="577">
        <f t="shared" si="44"/>
        <v>3047641.3274761606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2033</v>
      </c>
      <c r="D123" s="374">
        <f>IF(F122+SUM(E$99:E122)=D$92,F122,D$92-SUM(E$99:E122))</f>
        <v>17999904.76872484</v>
      </c>
      <c r="E123" s="522">
        <f>IF(+J96&lt;F122,J96,D123)</f>
        <v>881633.92857142852</v>
      </c>
      <c r="F123" s="523">
        <f t="shared" si="41"/>
        <v>17118270.840153411</v>
      </c>
      <c r="G123" s="523">
        <f t="shared" si="42"/>
        <v>17559087.804439127</v>
      </c>
      <c r="H123" s="526">
        <f t="shared" si="43"/>
        <v>2944086.5078731538</v>
      </c>
      <c r="I123" s="577">
        <f t="shared" si="44"/>
        <v>2944086.5078731538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2034</v>
      </c>
      <c r="D124" s="374">
        <f>IF(F123+SUM(E$99:E123)=D$92,F123,D$92-SUM(E$99:E123))</f>
        <v>17118270.840153411</v>
      </c>
      <c r="E124" s="522">
        <f>IF(+J96&lt;F123,J96,D124)</f>
        <v>881633.92857142852</v>
      </c>
      <c r="F124" s="523">
        <f t="shared" si="41"/>
        <v>16236636.911581982</v>
      </c>
      <c r="G124" s="523">
        <f t="shared" si="42"/>
        <v>16677453.875867696</v>
      </c>
      <c r="H124" s="526">
        <f t="shared" si="43"/>
        <v>2840531.6882701465</v>
      </c>
      <c r="I124" s="577">
        <f t="shared" si="44"/>
        <v>2840531.6882701465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2035</v>
      </c>
      <c r="D125" s="374">
        <f>IF(F124+SUM(E$99:E124)=D$92,F124,D$92-SUM(E$99:E124))</f>
        <v>16236636.911581982</v>
      </c>
      <c r="E125" s="522">
        <f>IF(+J96&lt;F124,J96,D125)</f>
        <v>881633.92857142852</v>
      </c>
      <c r="F125" s="523">
        <f t="shared" si="41"/>
        <v>15355002.983010553</v>
      </c>
      <c r="G125" s="523">
        <f t="shared" si="42"/>
        <v>15795819.947296267</v>
      </c>
      <c r="H125" s="526">
        <f t="shared" si="43"/>
        <v>2736976.8686671392</v>
      </c>
      <c r="I125" s="577">
        <f t="shared" si="44"/>
        <v>2736976.8686671392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2036</v>
      </c>
      <c r="D126" s="374">
        <f>IF(F125+SUM(E$99:E125)=D$92,F125,D$92-SUM(E$99:E125))</f>
        <v>15355002.983010553</v>
      </c>
      <c r="E126" s="522">
        <f>IF(+J96&lt;F125,J96,D126)</f>
        <v>881633.92857142852</v>
      </c>
      <c r="F126" s="523">
        <f t="shared" si="41"/>
        <v>14473369.054439124</v>
      </c>
      <c r="G126" s="523">
        <f t="shared" si="42"/>
        <v>14914186.018724838</v>
      </c>
      <c r="H126" s="526">
        <f t="shared" si="43"/>
        <v>2633422.0490641319</v>
      </c>
      <c r="I126" s="577">
        <f t="shared" si="44"/>
        <v>2633422.0490641319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2037</v>
      </c>
      <c r="D127" s="374">
        <f>IF(F126+SUM(E$99:E126)=D$92,F126,D$92-SUM(E$99:E126))</f>
        <v>14473369.054439124</v>
      </c>
      <c r="E127" s="522">
        <f>IF(+J96&lt;F126,J96,D127)</f>
        <v>881633.92857142852</v>
      </c>
      <c r="F127" s="523">
        <f t="shared" si="41"/>
        <v>13591735.125867695</v>
      </c>
      <c r="G127" s="523">
        <f t="shared" si="42"/>
        <v>14032552.090153409</v>
      </c>
      <c r="H127" s="526">
        <f t="shared" si="43"/>
        <v>2529867.2294611246</v>
      </c>
      <c r="I127" s="577">
        <f t="shared" si="44"/>
        <v>2529867.2294611246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2038</v>
      </c>
      <c r="D128" s="374">
        <f>IF(F127+SUM(E$99:E127)=D$92,F127,D$92-SUM(E$99:E127))</f>
        <v>13591735.125867695</v>
      </c>
      <c r="E128" s="522">
        <f>IF(+J96&lt;F127,J96,D128)</f>
        <v>881633.92857142852</v>
      </c>
      <c r="F128" s="523">
        <f t="shared" si="41"/>
        <v>12710101.197296266</v>
      </c>
      <c r="G128" s="523">
        <f t="shared" si="42"/>
        <v>13150918.16158198</v>
      </c>
      <c r="H128" s="526">
        <f t="shared" si="43"/>
        <v>2426312.4098581178</v>
      </c>
      <c r="I128" s="577">
        <f t="shared" si="44"/>
        <v>2426312.4098581178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2039</v>
      </c>
      <c r="D129" s="374">
        <f>IF(F128+SUM(E$99:E128)=D$92,F128,D$92-SUM(E$99:E128))</f>
        <v>12710101.197296266</v>
      </c>
      <c r="E129" s="522">
        <f>IF(+J96&lt;F128,J96,D129)</f>
        <v>881633.92857142852</v>
      </c>
      <c r="F129" s="523">
        <f t="shared" si="41"/>
        <v>11828467.268724836</v>
      </c>
      <c r="G129" s="523">
        <f t="shared" si="42"/>
        <v>12269284.233010551</v>
      </c>
      <c r="H129" s="526">
        <f t="shared" si="43"/>
        <v>2322757.5902551105</v>
      </c>
      <c r="I129" s="577">
        <f t="shared" si="44"/>
        <v>2322757.5902551105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2040</v>
      </c>
      <c r="D130" s="374">
        <f>IF(F129+SUM(E$99:E129)=D$92,F129,D$92-SUM(E$99:E129))</f>
        <v>11828467.268724836</v>
      </c>
      <c r="E130" s="522">
        <f>IF(+J96&lt;F129,J96,D130)</f>
        <v>881633.92857142852</v>
      </c>
      <c r="F130" s="523">
        <f t="shared" si="41"/>
        <v>10946833.340153407</v>
      </c>
      <c r="G130" s="523">
        <f t="shared" si="42"/>
        <v>11387650.304439122</v>
      </c>
      <c r="H130" s="526">
        <f t="shared" si="43"/>
        <v>2219202.7706521032</v>
      </c>
      <c r="I130" s="577">
        <f t="shared" si="44"/>
        <v>2219202.7706521032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2041</v>
      </c>
      <c r="D131" s="374">
        <f>IF(F130+SUM(E$99:E130)=D$92,F130,D$92-SUM(E$99:E130))</f>
        <v>10946833.340153407</v>
      </c>
      <c r="E131" s="522">
        <f>IF(+J96&lt;F130,J96,D131)</f>
        <v>881633.92857142852</v>
      </c>
      <c r="F131" s="523">
        <f t="shared" ref="F131:F154" si="45">+D131-E131</f>
        <v>10065199.411581978</v>
      </c>
      <c r="G131" s="523">
        <f t="shared" ref="G131:G154" si="46">+(F131+D131)/2</f>
        <v>10506016.375867693</v>
      </c>
      <c r="H131" s="526">
        <f t="shared" si="43"/>
        <v>2115647.9510490964</v>
      </c>
      <c r="I131" s="577">
        <f t="shared" si="44"/>
        <v>2115647.9510490964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2042</v>
      </c>
      <c r="D132" s="374">
        <f>IF(F131+SUM(E$99:E131)=D$92,F131,D$92-SUM(E$99:E131))</f>
        <v>10065199.411581978</v>
      </c>
      <c r="E132" s="522">
        <f>IF(+J96&lt;F131,J96,D132)</f>
        <v>881633.92857142852</v>
      </c>
      <c r="F132" s="523">
        <f t="shared" si="45"/>
        <v>9183565.4830105491</v>
      </c>
      <c r="G132" s="523">
        <f t="shared" si="46"/>
        <v>9624382.4472962637</v>
      </c>
      <c r="H132" s="526">
        <f t="shared" si="43"/>
        <v>2012093.1314460891</v>
      </c>
      <c r="I132" s="577">
        <f t="shared" si="44"/>
        <v>2012093.1314460891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>
      <c r="B133" s="195" t="str">
        <f t="shared" si="31"/>
        <v/>
      </c>
      <c r="C133" s="507">
        <f>IF(D93="","-",+C132+1)</f>
        <v>2043</v>
      </c>
      <c r="D133" s="374">
        <f>IF(F132+SUM(E$99:E132)=D$92,F132,D$92-SUM(E$99:E132))</f>
        <v>9183565.4830105491</v>
      </c>
      <c r="E133" s="522">
        <f>IF(+J96&lt;F132,J96,D133)</f>
        <v>881633.92857142852</v>
      </c>
      <c r="F133" s="523">
        <f t="shared" si="45"/>
        <v>8301931.5544391209</v>
      </c>
      <c r="G133" s="523">
        <f t="shared" si="46"/>
        <v>8742748.5187248345</v>
      </c>
      <c r="H133" s="526">
        <f t="shared" si="43"/>
        <v>1908538.3118430818</v>
      </c>
      <c r="I133" s="577">
        <f t="shared" si="44"/>
        <v>1908538.3118430818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>
      <c r="B134" s="195" t="str">
        <f t="shared" si="31"/>
        <v/>
      </c>
      <c r="C134" s="507">
        <f>IF(D93="","-",+C133+1)</f>
        <v>2044</v>
      </c>
      <c r="D134" s="374">
        <f>IF(F133+SUM(E$99:E133)=D$92,F133,D$92-SUM(E$99:E133))</f>
        <v>8301931.5544391209</v>
      </c>
      <c r="E134" s="522">
        <f>IF(+J96&lt;F133,J96,D134)</f>
        <v>881633.92857142852</v>
      </c>
      <c r="F134" s="523">
        <f t="shared" si="45"/>
        <v>7420297.6258676928</v>
      </c>
      <c r="G134" s="523">
        <f t="shared" si="46"/>
        <v>7861114.5901534073</v>
      </c>
      <c r="H134" s="526">
        <f t="shared" si="43"/>
        <v>1804983.492240075</v>
      </c>
      <c r="I134" s="577">
        <f t="shared" si="44"/>
        <v>1804983.492240075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>
      <c r="B135" s="195" t="str">
        <f t="shared" si="31"/>
        <v/>
      </c>
      <c r="C135" s="507">
        <f>IF(D93="","-",+C134+1)</f>
        <v>2045</v>
      </c>
      <c r="D135" s="374">
        <f>IF(F134+SUM(E$99:E134)=D$92,F134,D$92-SUM(E$99:E134))</f>
        <v>7420297.6258676928</v>
      </c>
      <c r="E135" s="522">
        <f>IF(+J96&lt;F134,J96,D135)</f>
        <v>881633.92857142852</v>
      </c>
      <c r="F135" s="523">
        <f t="shared" si="45"/>
        <v>6538663.6972962646</v>
      </c>
      <c r="G135" s="523">
        <f t="shared" si="46"/>
        <v>6979480.6615819782</v>
      </c>
      <c r="H135" s="526">
        <f t="shared" si="43"/>
        <v>1701428.6726370677</v>
      </c>
      <c r="I135" s="577">
        <f t="shared" si="44"/>
        <v>1701428.6726370677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>
      <c r="B136" s="195" t="str">
        <f t="shared" si="31"/>
        <v/>
      </c>
      <c r="C136" s="507">
        <f>IF(D93="","-",+C135+1)</f>
        <v>2046</v>
      </c>
      <c r="D136" s="374">
        <f>IF(F135+SUM(E$99:E135)=D$92,F135,D$92-SUM(E$99:E135))</f>
        <v>6538663.6972962646</v>
      </c>
      <c r="E136" s="522">
        <f>IF(+J96&lt;F135,J96,D136)</f>
        <v>881633.92857142852</v>
      </c>
      <c r="F136" s="523">
        <f t="shared" si="45"/>
        <v>5657029.7687248364</v>
      </c>
      <c r="G136" s="523">
        <f t="shared" si="46"/>
        <v>6097846.733010551</v>
      </c>
      <c r="H136" s="526">
        <f t="shared" si="43"/>
        <v>1597873.8530340609</v>
      </c>
      <c r="I136" s="577">
        <f t="shared" si="44"/>
        <v>1597873.8530340609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>
      <c r="B137" s="195" t="str">
        <f t="shared" si="31"/>
        <v/>
      </c>
      <c r="C137" s="507">
        <f>IF(D93="","-",+C136+1)</f>
        <v>2047</v>
      </c>
      <c r="D137" s="374">
        <f>IF(F136+SUM(E$99:E136)=D$92,F136,D$92-SUM(E$99:E136))</f>
        <v>5657029.7687248364</v>
      </c>
      <c r="E137" s="522">
        <f>IF(+J96&lt;F136,J96,D137)</f>
        <v>881633.92857142852</v>
      </c>
      <c r="F137" s="523">
        <f t="shared" si="45"/>
        <v>4775395.8401534082</v>
      </c>
      <c r="G137" s="523">
        <f t="shared" si="46"/>
        <v>5216212.8044391219</v>
      </c>
      <c r="H137" s="526">
        <f t="shared" si="43"/>
        <v>1494319.0334310536</v>
      </c>
      <c r="I137" s="577">
        <f t="shared" si="44"/>
        <v>1494319.0334310536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>
      <c r="B138" s="195" t="str">
        <f t="shared" si="31"/>
        <v/>
      </c>
      <c r="C138" s="507">
        <f>IF(D93="","-",+C137+1)</f>
        <v>2048</v>
      </c>
      <c r="D138" s="374">
        <f>IF(F137+SUM(E$99:E137)=D$92,F137,D$92-SUM(E$99:E137))</f>
        <v>4775395.8401534082</v>
      </c>
      <c r="E138" s="522">
        <f>IF(+J96&lt;F137,J96,D138)</f>
        <v>881633.92857142852</v>
      </c>
      <c r="F138" s="523">
        <f t="shared" si="45"/>
        <v>3893761.9115819796</v>
      </c>
      <c r="G138" s="523">
        <f t="shared" si="46"/>
        <v>4334578.8758676937</v>
      </c>
      <c r="H138" s="526">
        <f t="shared" si="43"/>
        <v>1390764.2138280466</v>
      </c>
      <c r="I138" s="577">
        <f t="shared" si="44"/>
        <v>1390764.2138280466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>
      <c r="B139" s="195" t="str">
        <f t="shared" si="31"/>
        <v/>
      </c>
      <c r="C139" s="507">
        <f>IF(D93="","-",+C138+1)</f>
        <v>2049</v>
      </c>
      <c r="D139" s="374">
        <f>IF(F138+SUM(E$99:E138)=D$92,F138,D$92-SUM(E$99:E138))</f>
        <v>3893761.9115819796</v>
      </c>
      <c r="E139" s="522">
        <f>IF(+J96&lt;F138,J96,D139)</f>
        <v>881633.92857142852</v>
      </c>
      <c r="F139" s="523">
        <f t="shared" si="45"/>
        <v>3012127.983010551</v>
      </c>
      <c r="G139" s="523">
        <f t="shared" si="46"/>
        <v>3452944.9472962655</v>
      </c>
      <c r="H139" s="526">
        <f t="shared" si="43"/>
        <v>1287209.3942250395</v>
      </c>
      <c r="I139" s="577">
        <f t="shared" si="44"/>
        <v>1287209.3942250395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>
      <c r="B140" s="195" t="str">
        <f t="shared" si="31"/>
        <v/>
      </c>
      <c r="C140" s="507">
        <f>IF(D93="","-",+C139+1)</f>
        <v>2050</v>
      </c>
      <c r="D140" s="374">
        <f>IF(F139+SUM(E$99:E139)=D$92,F139,D$92-SUM(E$99:E139))</f>
        <v>3012127.983010551</v>
      </c>
      <c r="E140" s="522">
        <f>IF(+J96&lt;F139,J96,D140)</f>
        <v>881633.92857142852</v>
      </c>
      <c r="F140" s="523">
        <f t="shared" si="45"/>
        <v>2130494.0544391223</v>
      </c>
      <c r="G140" s="523">
        <f t="shared" si="46"/>
        <v>2571311.0187248364</v>
      </c>
      <c r="H140" s="526">
        <f t="shared" si="43"/>
        <v>1183654.5746220325</v>
      </c>
      <c r="I140" s="577">
        <f t="shared" si="44"/>
        <v>1183654.5746220325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>
      <c r="B141" s="195" t="str">
        <f t="shared" si="31"/>
        <v/>
      </c>
      <c r="C141" s="507">
        <f>IF(D93="","-",+C140+1)</f>
        <v>2051</v>
      </c>
      <c r="D141" s="374">
        <f>IF(F140+SUM(E$99:E140)=D$92,F140,D$92-SUM(E$99:E140))</f>
        <v>2130494.0544391223</v>
      </c>
      <c r="E141" s="522">
        <f>IF(+J96&lt;F140,J96,D141)</f>
        <v>881633.92857142852</v>
      </c>
      <c r="F141" s="523">
        <f t="shared" si="45"/>
        <v>1248860.1258676937</v>
      </c>
      <c r="G141" s="523">
        <f t="shared" si="46"/>
        <v>1689677.090153408</v>
      </c>
      <c r="H141" s="526">
        <f t="shared" si="43"/>
        <v>1080099.7550190254</v>
      </c>
      <c r="I141" s="577">
        <f t="shared" si="44"/>
        <v>1080099.7550190254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>
      <c r="B142" s="195" t="str">
        <f t="shared" si="31"/>
        <v/>
      </c>
      <c r="C142" s="507">
        <f>IF(D93="","-",+C141+1)</f>
        <v>2052</v>
      </c>
      <c r="D142" s="374">
        <f>IF(F141+SUM(E$99:E141)=D$92,F141,D$92-SUM(E$99:E141))</f>
        <v>1248860.1258676937</v>
      </c>
      <c r="E142" s="522">
        <f>IF(+J96&lt;F141,J96,D142)</f>
        <v>881633.92857142852</v>
      </c>
      <c r="F142" s="523">
        <f t="shared" si="45"/>
        <v>367226.19729626516</v>
      </c>
      <c r="G142" s="523">
        <f t="shared" si="46"/>
        <v>808043.16158197937</v>
      </c>
      <c r="H142" s="526">
        <f t="shared" si="43"/>
        <v>976544.93541601824</v>
      </c>
      <c r="I142" s="577">
        <f t="shared" si="44"/>
        <v>976544.93541601824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>
      <c r="B143" s="195" t="str">
        <f t="shared" si="31"/>
        <v/>
      </c>
      <c r="C143" s="507">
        <f>IF(D93="","-",+C142+1)</f>
        <v>2053</v>
      </c>
      <c r="D143" s="374">
        <f>IF(F142+SUM(E$99:E142)=D$92,F142,D$92-SUM(E$99:E142))</f>
        <v>367226.19729626516</v>
      </c>
      <c r="E143" s="522">
        <f>IF(+J96&lt;F142,J96,D143)</f>
        <v>367226.19729626516</v>
      </c>
      <c r="F143" s="523">
        <f t="shared" si="45"/>
        <v>0</v>
      </c>
      <c r="G143" s="523">
        <f t="shared" si="46"/>
        <v>183613.09864813258</v>
      </c>
      <c r="H143" s="526">
        <f t="shared" si="43"/>
        <v>388792.99581780826</v>
      </c>
      <c r="I143" s="577">
        <f t="shared" si="44"/>
        <v>388792.99581780826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>
      <c r="B144" s="195" t="str">
        <f t="shared" si="31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46"/>
        <v>0</v>
      </c>
      <c r="H144" s="526">
        <f t="shared" si="43"/>
        <v>0</v>
      </c>
      <c r="I144" s="577">
        <f t="shared" si="44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>
      <c r="B145" s="195" t="str">
        <f t="shared" si="31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46"/>
        <v>0</v>
      </c>
      <c r="H145" s="526">
        <f t="shared" si="43"/>
        <v>0</v>
      </c>
      <c r="I145" s="577">
        <f t="shared" si="44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>
      <c r="B146" s="195" t="str">
        <f t="shared" si="31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46"/>
        <v>0</v>
      </c>
      <c r="H146" s="526">
        <f t="shared" si="43"/>
        <v>0</v>
      </c>
      <c r="I146" s="577">
        <f t="shared" si="44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>
      <c r="B147" s="195" t="str">
        <f t="shared" si="31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46"/>
        <v>0</v>
      </c>
      <c r="H147" s="526">
        <f t="shared" si="43"/>
        <v>0</v>
      </c>
      <c r="I147" s="577">
        <f t="shared" si="44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>
      <c r="B148" s="195" t="str">
        <f t="shared" si="31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46"/>
        <v>0</v>
      </c>
      <c r="H148" s="526">
        <f t="shared" si="43"/>
        <v>0</v>
      </c>
      <c r="I148" s="577">
        <f t="shared" si="44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>
      <c r="B149" s="195" t="str">
        <f t="shared" si="31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46"/>
        <v>0</v>
      </c>
      <c r="H149" s="526">
        <f t="shared" si="43"/>
        <v>0</v>
      </c>
      <c r="I149" s="577">
        <f t="shared" si="44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>
      <c r="B150" s="195" t="str">
        <f t="shared" si="31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46"/>
        <v>0</v>
      </c>
      <c r="H150" s="526">
        <f t="shared" si="43"/>
        <v>0</v>
      </c>
      <c r="I150" s="577">
        <f t="shared" si="44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>
      <c r="B151" s="195" t="str">
        <f t="shared" si="31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46"/>
        <v>0</v>
      </c>
      <c r="H151" s="526">
        <f t="shared" si="43"/>
        <v>0</v>
      </c>
      <c r="I151" s="577">
        <f t="shared" si="44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>
      <c r="B152" s="195" t="str">
        <f t="shared" si="31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46"/>
        <v>0</v>
      </c>
      <c r="H152" s="526">
        <f t="shared" si="43"/>
        <v>0</v>
      </c>
      <c r="I152" s="577">
        <f t="shared" si="44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>
      <c r="B153" s="195" t="str">
        <f t="shared" si="31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46"/>
        <v>0</v>
      </c>
      <c r="H153" s="526">
        <f t="shared" si="43"/>
        <v>0</v>
      </c>
      <c r="I153" s="577">
        <f t="shared" si="44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46"/>
        <v>0</v>
      </c>
      <c r="H154" s="530">
        <f t="shared" si="43"/>
        <v>0</v>
      </c>
      <c r="I154" s="579">
        <f t="shared" si="44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>
      <c r="C155" s="374" t="s">
        <v>78</v>
      </c>
      <c r="D155" s="375"/>
      <c r="E155" s="375">
        <f>SUM(E99:E154)</f>
        <v>37028624.999999985</v>
      </c>
      <c r="F155" s="375"/>
      <c r="G155" s="375"/>
      <c r="H155" s="375">
        <f>SUM(H99:H154)</f>
        <v>131316519.17671025</v>
      </c>
      <c r="I155" s="375">
        <f>SUM(I99:I154)</f>
        <v>131316519.17671025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TMTc3MDQwPC9Vc2VyTmFtZT48RGF0ZVRpbWU+My8yMi8yMDIyIDQ6NTI6NTUgUE08L0RhdGVUaW1lPjxMYWJlbFN0cmluZz5BRVAgSW50ZXJuYWw8L0xhYmVsU3RyaW5nPjwvaXRlbT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Tc3MDQwPC9Vc2VyTmFtZT48RGF0ZVRpbWU+NS8yNC8yMDIyIDM6NTQ6MDU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9AADA218-62E2-4534-8868-6155D4068EE0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9C5BACB5-AE28-4500-8135-EDED675A130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74</vt:i4>
      </vt:variant>
    </vt:vector>
  </HeadingPairs>
  <TitlesOfParts>
    <vt:vector size="152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s349016</cp:lastModifiedBy>
  <cp:lastPrinted>2023-05-24T19:41:02Z</cp:lastPrinted>
  <dcterms:created xsi:type="dcterms:W3CDTF">2009-05-11T14:02:48Z</dcterms:created>
  <dcterms:modified xsi:type="dcterms:W3CDTF">2023-05-24T19:43:03Z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ebf3dfe0-595d-420b-9956-d75406c0e124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LabelHistoryID">
    <vt:lpwstr>{9AADA218-62E2-4534-8868-6155D4068EE0}</vt:lpwstr>
  </property>
  <property fmtid="{D5CDD505-2E9C-101B-9397-08002B2CF9AE}" pid="11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2" name="bjDocumentLabelXML-0">
    <vt:lpwstr>ames.com/2008/01/sie/internal/label"&gt;&lt;element uid="50c31824-0780-4910-87d1-eaaffd182d42" value="" /&gt;&lt;/sisl&gt;</vt:lpwstr>
  </property>
</Properties>
</file>